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intra\FSROOT\SEIGI-S01\5P00\5P01\N7110\02_テーマ\物流データ検証\23年度\01_パワートレイン\01_安城第1\01_企画・要求\T403在庫低減活動\トライ②_基準在庫枚数\"/>
    </mc:Choice>
  </mc:AlternateContent>
  <xr:revisionPtr revIDLastSave="0" documentId="13_ncr:1_{A87DFAC9-0513-49AB-856D-7C8F4CCD08DD}" xr6:coauthVersionLast="47" xr6:coauthVersionMax="47" xr10:uidLastSave="{00000000-0000-0000-0000-000000000000}"/>
  <bookViews>
    <workbookView xWindow="-98" yWindow="-98" windowWidth="21795" windowHeight="13996" tabRatio="808" xr2:uid="{00000000-000D-0000-FFFF-FFFF00000000}"/>
  </bookViews>
  <sheets>
    <sheet name="基準在庫枚数適正" sheetId="40" r:id="rId1"/>
    <sheet name="搬送LT（0705）" sheetId="39" r:id="rId2"/>
    <sheet name="AGV台数" sheetId="24" r:id="rId3"/>
    <sheet name="台車情報" sheetId="37" r:id="rId4"/>
    <sheet name="進度(ファイナル①) " sheetId="35" r:id="rId5"/>
    <sheet name="進度(ファイナル②) " sheetId="36" r:id="rId6"/>
    <sheet name="進度(メイン) " sheetId="34" r:id="rId7"/>
    <sheet name="進度(大物G3種)" sheetId="32" r:id="rId8"/>
    <sheet name="進度(大物ギヤサブ) " sheetId="31" r:id="rId9"/>
    <sheet name="進度(MGケース)" sheetId="33" r:id="rId10"/>
    <sheet name="鉄パレ（MG①）" sheetId="30" r:id="rId11"/>
    <sheet name="鉄パレ（MG②）" sheetId="29" r:id="rId12"/>
    <sheet name="鉄パレ（TA①）" sheetId="27" r:id="rId13"/>
    <sheet name="鉄パレ（TA②）" sheetId="28" r:id="rId14"/>
    <sheet name="鉄パレ（ステータ）" sheetId="26" r:id="rId15"/>
    <sheet name="鉄パレ（ロータ）" sheetId="25" r:id="rId16"/>
    <sheet name="Frカバー" sheetId="21" r:id="rId17"/>
    <sheet name="VB完成品" sheetId="22" r:id="rId18"/>
    <sheet name="進度（洗浄品）" sheetId="23" r:id="rId19"/>
    <sheet name="進度（VB単品）" sheetId="38" r:id="rId20"/>
    <sheet name="進度(サブ①) " sheetId="19" r:id="rId21"/>
    <sheet name="進度(サブ②)" sheetId="20" r:id="rId22"/>
    <sheet name="進度(メイン①)" sheetId="17" r:id="rId23"/>
    <sheet name="進度(メイン②) " sheetId="18" r:id="rId24"/>
    <sheet name="原紙" sheetId="7" r:id="rId25"/>
    <sheet name="レイアウト" sheetId="1" r:id="rId26"/>
    <sheet name="計算用" sheetId="15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39" l="1"/>
  <c r="H40" i="39"/>
  <c r="H41" i="39"/>
  <c r="H42" i="39"/>
  <c r="H38" i="39"/>
  <c r="G39" i="39"/>
  <c r="G40" i="39"/>
  <c r="G41" i="39"/>
  <c r="G42" i="39"/>
  <c r="G38" i="39"/>
  <c r="D39" i="39"/>
  <c r="D40" i="39"/>
  <c r="D41" i="39"/>
  <c r="D42" i="39"/>
  <c r="D5" i="39"/>
  <c r="D4" i="39"/>
  <c r="D7" i="39"/>
  <c r="D8" i="39"/>
  <c r="D9" i="39"/>
  <c r="D6" i="39"/>
  <c r="D38" i="39"/>
  <c r="F39" i="39"/>
  <c r="F40" i="39"/>
  <c r="F41" i="39"/>
  <c r="F42" i="39"/>
  <c r="F38" i="39"/>
  <c r="N86" i="17"/>
  <c r="O86" i="17" s="1"/>
  <c r="O85" i="17"/>
  <c r="O84" i="17"/>
  <c r="O83" i="17"/>
  <c r="O82" i="17"/>
  <c r="O85" i="18"/>
  <c r="O86" i="18"/>
  <c r="O87" i="18"/>
  <c r="O88" i="18"/>
  <c r="O84" i="18"/>
  <c r="K41" i="22"/>
  <c r="K23" i="22"/>
  <c r="K89" i="21"/>
  <c r="K69" i="21"/>
  <c r="K26" i="21"/>
  <c r="K101" i="23"/>
  <c r="K75" i="23"/>
  <c r="K27" i="23"/>
  <c r="O6" i="24"/>
  <c r="O8" i="24"/>
  <c r="O9" i="24"/>
  <c r="O10" i="24"/>
  <c r="O11" i="24"/>
  <c r="O12" i="24"/>
  <c r="O13" i="24"/>
  <c r="O14" i="24"/>
  <c r="K108" i="38"/>
  <c r="K82" i="38"/>
  <c r="K31" i="38"/>
  <c r="K94" i="18"/>
  <c r="K73" i="18"/>
  <c r="K25" i="18"/>
  <c r="K94" i="17"/>
  <c r="K73" i="17"/>
  <c r="K25" i="17"/>
  <c r="K94" i="20"/>
  <c r="K73" i="20"/>
  <c r="K25" i="20"/>
  <c r="K94" i="19"/>
  <c r="K73" i="19"/>
  <c r="K25" i="19"/>
  <c r="N5" i="39"/>
  <c r="N6" i="39"/>
  <c r="N7" i="39"/>
  <c r="N8" i="39"/>
  <c r="N9" i="39"/>
  <c r="I2" i="40" l="1"/>
  <c r="I3" i="40"/>
  <c r="E2" i="40"/>
  <c r="E3" i="40"/>
  <c r="E4" i="40"/>
  <c r="Q4" i="40" s="1"/>
  <c r="E5" i="40"/>
  <c r="Q5" i="40" s="1"/>
  <c r="E6" i="40"/>
  <c r="Q6" i="40" s="1"/>
  <c r="E7" i="40"/>
  <c r="Q7" i="40" s="1"/>
  <c r="E8" i="40"/>
  <c r="Q8" i="40" s="1"/>
  <c r="E9" i="40"/>
  <c r="Q9" i="40" s="1"/>
  <c r="E10" i="40"/>
  <c r="Q10" i="40" s="1"/>
  <c r="E11" i="40"/>
  <c r="Q11" i="40" s="1"/>
  <c r="E12" i="40"/>
  <c r="Q12" i="40" s="1"/>
  <c r="E13" i="40"/>
  <c r="Q13" i="40" s="1"/>
  <c r="E14" i="40"/>
  <c r="Q14" i="40" s="1"/>
  <c r="E15" i="40"/>
  <c r="Q15" i="40" s="1"/>
  <c r="E16" i="40"/>
  <c r="Q16" i="40" s="1"/>
  <c r="E17" i="40"/>
  <c r="Q17" i="40" s="1"/>
  <c r="E18" i="40"/>
  <c r="Q18" i="40" s="1"/>
  <c r="E19" i="40"/>
  <c r="Q19" i="40" s="1"/>
  <c r="E20" i="40"/>
  <c r="Q20" i="40" s="1"/>
  <c r="E21" i="40"/>
  <c r="Q21" i="40" s="1"/>
  <c r="E22" i="40"/>
  <c r="Q22" i="40" s="1"/>
  <c r="E23" i="40"/>
  <c r="Q23" i="40" s="1"/>
  <c r="E24" i="40"/>
  <c r="Q24" i="40" s="1"/>
  <c r="E25" i="40"/>
  <c r="Q25" i="40" s="1"/>
  <c r="E26" i="40"/>
  <c r="Q26" i="40" s="1"/>
  <c r="E27" i="40"/>
  <c r="Q27" i="40" s="1"/>
  <c r="E28" i="40"/>
  <c r="Q28" i="40" s="1"/>
  <c r="E29" i="40"/>
  <c r="Q29" i="40" s="1"/>
  <c r="E30" i="40"/>
  <c r="Q30" i="40" s="1"/>
  <c r="E31" i="40"/>
  <c r="Q31" i="40" s="1"/>
  <c r="E32" i="40"/>
  <c r="Q32" i="40" s="1"/>
  <c r="E33" i="40"/>
  <c r="Q33" i="40" s="1"/>
  <c r="E34" i="40"/>
  <c r="Q34" i="40" s="1"/>
  <c r="E35" i="40"/>
  <c r="Q35" i="40" s="1"/>
  <c r="E36" i="40"/>
  <c r="Q36" i="40" s="1"/>
  <c r="E37" i="40"/>
  <c r="Q37" i="40" s="1"/>
  <c r="E38" i="40"/>
  <c r="Q38" i="40" s="1"/>
  <c r="E39" i="40"/>
  <c r="Q39" i="40" s="1"/>
  <c r="E40" i="40"/>
  <c r="Q40" i="40" s="1"/>
  <c r="E41" i="40"/>
  <c r="Q41" i="40" s="1"/>
  <c r="E42" i="40"/>
  <c r="Q42" i="40" s="1"/>
  <c r="E43" i="40"/>
  <c r="Q43" i="40" s="1"/>
  <c r="E44" i="40"/>
  <c r="Q44" i="40" s="1"/>
  <c r="E45" i="40"/>
  <c r="Q45" i="40" s="1"/>
  <c r="E46" i="40"/>
  <c r="Q46" i="40" s="1"/>
  <c r="E47" i="40"/>
  <c r="Q47" i="40" s="1"/>
  <c r="E48" i="40"/>
  <c r="Q48" i="40" s="1"/>
  <c r="E49" i="40"/>
  <c r="Q49" i="40" s="1"/>
  <c r="E50" i="40"/>
  <c r="Q50" i="40" s="1"/>
  <c r="E51" i="40"/>
  <c r="Q51" i="40" s="1"/>
  <c r="E52" i="40"/>
  <c r="Q52" i="40" s="1"/>
  <c r="E53" i="40"/>
  <c r="Q53" i="40" s="1"/>
  <c r="E54" i="40"/>
  <c r="Q54" i="40" s="1"/>
  <c r="E55" i="40"/>
  <c r="Q55" i="40" s="1"/>
  <c r="E56" i="40"/>
  <c r="Q56" i="40" s="1"/>
  <c r="E57" i="40"/>
  <c r="Q57" i="40" s="1"/>
  <c r="E58" i="40"/>
  <c r="Q58" i="40" s="1"/>
  <c r="E59" i="40"/>
  <c r="Q59" i="40" s="1"/>
  <c r="E60" i="40"/>
  <c r="Q60" i="40" s="1"/>
  <c r="E61" i="40"/>
  <c r="Q61" i="40" s="1"/>
  <c r="E62" i="40"/>
  <c r="Q62" i="40" s="1"/>
  <c r="E63" i="40"/>
  <c r="Q63" i="40" s="1"/>
  <c r="E64" i="40"/>
  <c r="Q64" i="40" s="1"/>
  <c r="E65" i="40"/>
  <c r="Q65" i="40" s="1"/>
  <c r="E66" i="40"/>
  <c r="Q66" i="40" s="1"/>
  <c r="E67" i="40"/>
  <c r="Q67" i="40" s="1"/>
  <c r="E68" i="40"/>
  <c r="Q68" i="40" s="1"/>
  <c r="E69" i="40"/>
  <c r="Q69" i="40" s="1"/>
  <c r="E70" i="40"/>
  <c r="Q70" i="40" s="1"/>
  <c r="E71" i="40"/>
  <c r="Q71" i="40" s="1"/>
  <c r="E72" i="40"/>
  <c r="Q72" i="40" s="1"/>
  <c r="E73" i="40"/>
  <c r="Q73" i="40" s="1"/>
  <c r="E74" i="40"/>
  <c r="Q74" i="40" s="1"/>
  <c r="E75" i="40"/>
  <c r="Q75" i="40" s="1"/>
  <c r="E76" i="40"/>
  <c r="Q76" i="40" s="1"/>
  <c r="E77" i="40"/>
  <c r="Q77" i="40" s="1"/>
  <c r="E78" i="40"/>
  <c r="Q78" i="40" s="1"/>
  <c r="E79" i="40"/>
  <c r="Q79" i="40" s="1"/>
  <c r="E80" i="40"/>
  <c r="Q80" i="40" s="1"/>
  <c r="E81" i="40"/>
  <c r="Q81" i="40" s="1"/>
  <c r="E82" i="40"/>
  <c r="Q82" i="40" s="1"/>
  <c r="E83" i="40"/>
  <c r="Q83" i="40" s="1"/>
  <c r="E84" i="40"/>
  <c r="Q84" i="40" s="1"/>
  <c r="E85" i="40"/>
  <c r="Q85" i="40" s="1"/>
  <c r="E86" i="40"/>
  <c r="Q86" i="40" s="1"/>
  <c r="E87" i="40"/>
  <c r="Q87" i="40" s="1"/>
  <c r="E88" i="40"/>
  <c r="Q88" i="40" s="1"/>
  <c r="E89" i="40"/>
  <c r="Q89" i="40" s="1"/>
  <c r="E90" i="40"/>
  <c r="Q90" i="40" s="1"/>
  <c r="E91" i="40"/>
  <c r="Q91" i="40" s="1"/>
  <c r="E92" i="40"/>
  <c r="Q92" i="40" s="1"/>
  <c r="E93" i="40"/>
  <c r="Q93" i="40" s="1"/>
  <c r="E94" i="40"/>
  <c r="Q94" i="40" s="1"/>
  <c r="E95" i="40"/>
  <c r="Q95" i="40" s="1"/>
  <c r="E96" i="40"/>
  <c r="Q96" i="40" s="1"/>
  <c r="E97" i="40"/>
  <c r="Q97" i="40" s="1"/>
  <c r="E98" i="40"/>
  <c r="Q98" i="40" s="1"/>
  <c r="E99" i="40"/>
  <c r="Q99" i="40" s="1"/>
  <c r="E100" i="40"/>
  <c r="Q100" i="40" s="1"/>
  <c r="E101" i="40"/>
  <c r="Q101" i="40" s="1"/>
  <c r="E102" i="40"/>
  <c r="Q102" i="40" s="1"/>
  <c r="E103" i="40"/>
  <c r="Q103" i="40" s="1"/>
  <c r="E104" i="40"/>
  <c r="Q104" i="40" s="1"/>
  <c r="E105" i="40"/>
  <c r="Q105" i="40" s="1"/>
  <c r="E106" i="40"/>
  <c r="Q106" i="40" s="1"/>
  <c r="E107" i="40"/>
  <c r="Q107" i="40" s="1"/>
  <c r="E108" i="40"/>
  <c r="Q108" i="40" s="1"/>
  <c r="E109" i="40"/>
  <c r="Q109" i="40" s="1"/>
  <c r="E110" i="40"/>
  <c r="Q110" i="40" s="1"/>
  <c r="E111" i="40"/>
  <c r="Q111" i="40" s="1"/>
  <c r="E112" i="40"/>
  <c r="Q112" i="40" s="1"/>
  <c r="E113" i="40"/>
  <c r="Q113" i="40" s="1"/>
  <c r="E114" i="40"/>
  <c r="Q114" i="40" s="1"/>
  <c r="E115" i="40"/>
  <c r="Q115" i="40" s="1"/>
  <c r="E116" i="40"/>
  <c r="Q116" i="40" s="1"/>
  <c r="E117" i="40"/>
  <c r="Q117" i="40" s="1"/>
  <c r="E118" i="40"/>
  <c r="Q118" i="40" s="1"/>
  <c r="E119" i="40"/>
  <c r="Q119" i="40" s="1"/>
  <c r="E120" i="40"/>
  <c r="Q120" i="40" s="1"/>
  <c r="E121" i="40"/>
  <c r="Q121" i="40" s="1"/>
  <c r="E122" i="40"/>
  <c r="Q122" i="40" s="1"/>
  <c r="E123" i="40"/>
  <c r="Q123" i="40" s="1"/>
  <c r="E124" i="40"/>
  <c r="Q124" i="40" s="1"/>
  <c r="E125" i="40"/>
  <c r="Q125" i="40" s="1"/>
  <c r="E126" i="40"/>
  <c r="Q126" i="40" s="1"/>
  <c r="E127" i="40"/>
  <c r="Q127" i="40" s="1"/>
  <c r="E128" i="40"/>
  <c r="Q128" i="40" s="1"/>
  <c r="E129" i="40"/>
  <c r="Q129" i="40" s="1"/>
  <c r="E130" i="40"/>
  <c r="Q130" i="40" s="1"/>
  <c r="E131" i="40"/>
  <c r="Q131" i="40" s="1"/>
  <c r="E132" i="40"/>
  <c r="Q132" i="40" s="1"/>
  <c r="E133" i="40"/>
  <c r="Q133" i="40" s="1"/>
  <c r="E134" i="40"/>
  <c r="Q134" i="40" s="1"/>
  <c r="E135" i="40"/>
  <c r="Q135" i="40" s="1"/>
  <c r="E136" i="40"/>
  <c r="Q136" i="40" s="1"/>
  <c r="E137" i="40"/>
  <c r="Q137" i="40" s="1"/>
  <c r="E138" i="40"/>
  <c r="Q138" i="40" s="1"/>
  <c r="E139" i="40"/>
  <c r="Q139" i="40" s="1"/>
  <c r="E140" i="40"/>
  <c r="Q140" i="40" s="1"/>
  <c r="E141" i="40"/>
  <c r="Q141" i="40" s="1"/>
  <c r="E142" i="40"/>
  <c r="Q142" i="40" s="1"/>
  <c r="E143" i="40"/>
  <c r="Q143" i="40" s="1"/>
  <c r="E144" i="40"/>
  <c r="Q144" i="40" s="1"/>
  <c r="E145" i="40"/>
  <c r="Q145" i="40" s="1"/>
  <c r="E146" i="40"/>
  <c r="Q146" i="40" s="1"/>
  <c r="E147" i="40"/>
  <c r="Q147" i="40" s="1"/>
  <c r="E148" i="40"/>
  <c r="Q148" i="40" s="1"/>
  <c r="E149" i="40"/>
  <c r="Q149" i="40" s="1"/>
  <c r="H2" i="40"/>
  <c r="H3" i="40"/>
  <c r="K2" i="40"/>
  <c r="M2" i="40" s="1"/>
  <c r="N2" i="40" s="1"/>
  <c r="K3" i="40"/>
  <c r="M3" i="40" s="1"/>
  <c r="N3" i="40" s="1"/>
  <c r="F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L3" i="40"/>
  <c r="L2" i="40"/>
  <c r="Q150" i="40" l="1"/>
  <c r="J3" i="40"/>
  <c r="J2" i="40"/>
  <c r="N90" i="32"/>
  <c r="N91" i="32" s="1"/>
  <c r="N92" i="32" s="1"/>
  <c r="N93" i="32" s="1"/>
  <c r="N94" i="32" s="1"/>
  <c r="N95" i="32" s="1"/>
  <c r="N96" i="32" s="1"/>
  <c r="N97" i="32" s="1"/>
  <c r="P98" i="32"/>
  <c r="F4" i="39"/>
  <c r="F6" i="39"/>
  <c r="F7" i="39"/>
  <c r="F8" i="39"/>
  <c r="F9" i="39"/>
  <c r="F5" i="39"/>
  <c r="F13" i="39" s="1"/>
  <c r="F21" i="39" s="1"/>
  <c r="F29" i="39" s="1"/>
  <c r="AB95" i="33"/>
  <c r="AC95" i="33" s="1"/>
  <c r="AB96" i="33"/>
  <c r="AC96" i="33" s="1"/>
  <c r="H142" i="40" l="1"/>
  <c r="H15" i="40"/>
  <c r="H143" i="40"/>
  <c r="H16" i="40"/>
  <c r="H135" i="40"/>
  <c r="H144" i="40"/>
  <c r="H145" i="40"/>
  <c r="H137" i="40"/>
  <c r="H146" i="40"/>
  <c r="H138" i="40"/>
  <c r="H147" i="40"/>
  <c r="N4" i="39"/>
  <c r="H136" i="40"/>
  <c r="H140" i="40"/>
  <c r="H141" i="40"/>
  <c r="H139" i="40"/>
  <c r="H148" i="40"/>
  <c r="H149" i="40"/>
  <c r="F12" i="39"/>
  <c r="F20" i="39" s="1"/>
  <c r="F28" i="39" s="1"/>
  <c r="F16" i="39"/>
  <c r="F24" i="39" s="1"/>
  <c r="F32" i="39" s="1"/>
  <c r="H6" i="40"/>
  <c r="H38" i="40"/>
  <c r="H46" i="40"/>
  <c r="H5" i="40"/>
  <c r="H42" i="40"/>
  <c r="H43" i="40"/>
  <c r="H44" i="40"/>
  <c r="H45" i="40"/>
  <c r="H47" i="40"/>
  <c r="H39" i="40"/>
  <c r="H40" i="40"/>
  <c r="H48" i="40"/>
  <c r="H41" i="40"/>
  <c r="H86" i="40"/>
  <c r="H94" i="40"/>
  <c r="H79" i="40"/>
  <c r="H88" i="40"/>
  <c r="H80" i="40"/>
  <c r="H89" i="40"/>
  <c r="H81" i="40"/>
  <c r="H90" i="40"/>
  <c r="H82" i="40"/>
  <c r="H91" i="40"/>
  <c r="H83" i="40"/>
  <c r="H92" i="40"/>
  <c r="H84" i="40"/>
  <c r="H85" i="40"/>
  <c r="H13" i="40"/>
  <c r="H87" i="40"/>
  <c r="H93" i="40"/>
  <c r="H14" i="40"/>
  <c r="H102" i="40"/>
  <c r="H110" i="40"/>
  <c r="H118" i="40"/>
  <c r="H126" i="40"/>
  <c r="H134" i="40"/>
  <c r="H97" i="40"/>
  <c r="H106" i="40"/>
  <c r="H115" i="40"/>
  <c r="H124" i="40"/>
  <c r="H133" i="40"/>
  <c r="H7" i="40"/>
  <c r="H98" i="40"/>
  <c r="H107" i="40"/>
  <c r="H116" i="40"/>
  <c r="H125" i="40"/>
  <c r="H17" i="40"/>
  <c r="H99" i="40"/>
  <c r="H108" i="40"/>
  <c r="H117" i="40"/>
  <c r="H127" i="40"/>
  <c r="H9" i="40"/>
  <c r="H100" i="40"/>
  <c r="H109" i="40"/>
  <c r="H119" i="40"/>
  <c r="H128" i="40"/>
  <c r="H10" i="40"/>
  <c r="H101" i="40"/>
  <c r="H111" i="40"/>
  <c r="H120" i="40"/>
  <c r="H129" i="40"/>
  <c r="H105" i="40"/>
  <c r="H131" i="40"/>
  <c r="H112" i="40"/>
  <c r="H132" i="40"/>
  <c r="H113" i="40"/>
  <c r="H95" i="40"/>
  <c r="H121" i="40"/>
  <c r="H96" i="40"/>
  <c r="H114" i="40"/>
  <c r="H122" i="40"/>
  <c r="H103" i="40"/>
  <c r="H123" i="40"/>
  <c r="H4" i="40"/>
  <c r="H104" i="40"/>
  <c r="H130" i="40"/>
  <c r="F17" i="39"/>
  <c r="F25" i="39" s="1"/>
  <c r="F33" i="39" s="1"/>
  <c r="H22" i="40"/>
  <c r="H30" i="40"/>
  <c r="H24" i="40"/>
  <c r="H33" i="40"/>
  <c r="H25" i="40"/>
  <c r="H34" i="40"/>
  <c r="H8" i="40"/>
  <c r="H26" i="40"/>
  <c r="H35" i="40"/>
  <c r="H18" i="40"/>
  <c r="H27" i="40"/>
  <c r="H36" i="40"/>
  <c r="H19" i="40"/>
  <c r="H28" i="40"/>
  <c r="H37" i="40"/>
  <c r="H11" i="40"/>
  <c r="H32" i="40"/>
  <c r="H12" i="40"/>
  <c r="H21" i="40"/>
  <c r="H23" i="40"/>
  <c r="H20" i="40"/>
  <c r="H29" i="40"/>
  <c r="H31" i="40"/>
  <c r="F14" i="39"/>
  <c r="F22" i="39" s="1"/>
  <c r="F30" i="39" s="1"/>
  <c r="H54" i="40"/>
  <c r="H62" i="40"/>
  <c r="H70" i="40"/>
  <c r="H78" i="40"/>
  <c r="H51" i="40"/>
  <c r="H60" i="40"/>
  <c r="H69" i="40"/>
  <c r="H52" i="40"/>
  <c r="H61" i="40"/>
  <c r="H71" i="40"/>
  <c r="H53" i="40"/>
  <c r="H63" i="40"/>
  <c r="H72" i="40"/>
  <c r="H55" i="40"/>
  <c r="H64" i="40"/>
  <c r="H73" i="40"/>
  <c r="H56" i="40"/>
  <c r="H65" i="40"/>
  <c r="H74" i="40"/>
  <c r="H58" i="40"/>
  <c r="H59" i="40"/>
  <c r="H66" i="40"/>
  <c r="H75" i="40"/>
  <c r="H68" i="40"/>
  <c r="H67" i="40"/>
  <c r="H49" i="40"/>
  <c r="H50" i="40"/>
  <c r="H76" i="40"/>
  <c r="H57" i="40"/>
  <c r="H77" i="40"/>
  <c r="F15" i="39"/>
  <c r="F23" i="39" s="1"/>
  <c r="F31" i="39" s="1"/>
  <c r="K42" i="40" l="1"/>
  <c r="M42" i="40" s="1"/>
  <c r="N42" i="40" s="1"/>
  <c r="K39" i="40"/>
  <c r="M39" i="40" s="1"/>
  <c r="N39" i="40" s="1"/>
  <c r="K48" i="40"/>
  <c r="M48" i="40" s="1"/>
  <c r="N48" i="40" s="1"/>
  <c r="K43" i="40"/>
  <c r="M43" i="40" s="1"/>
  <c r="N43" i="40" s="1"/>
  <c r="K40" i="40"/>
  <c r="M40" i="40" s="1"/>
  <c r="N40" i="40" s="1"/>
  <c r="K5" i="40"/>
  <c r="M5" i="40" s="1"/>
  <c r="N5" i="40" s="1"/>
  <c r="K41" i="40"/>
  <c r="M41" i="40" s="1"/>
  <c r="N41" i="40" s="1"/>
  <c r="K6" i="40"/>
  <c r="M6" i="40" s="1"/>
  <c r="N6" i="40" s="1"/>
  <c r="K44" i="40"/>
  <c r="M44" i="40" s="1"/>
  <c r="N44" i="40" s="1"/>
  <c r="K47" i="40"/>
  <c r="M47" i="40" s="1"/>
  <c r="N47" i="40" s="1"/>
  <c r="K38" i="40"/>
  <c r="M38" i="40" s="1"/>
  <c r="N38" i="40" s="1"/>
  <c r="K45" i="40"/>
  <c r="M45" i="40" s="1"/>
  <c r="N45" i="40" s="1"/>
  <c r="K46" i="40"/>
  <c r="M46" i="40" s="1"/>
  <c r="N46" i="40" s="1"/>
  <c r="K50" i="40"/>
  <c r="M50" i="40" s="1"/>
  <c r="N50" i="40" s="1"/>
  <c r="K58" i="40"/>
  <c r="M58" i="40" s="1"/>
  <c r="N58" i="40" s="1"/>
  <c r="K66" i="40"/>
  <c r="M66" i="40" s="1"/>
  <c r="N66" i="40" s="1"/>
  <c r="K74" i="40"/>
  <c r="M74" i="40" s="1"/>
  <c r="N74" i="40" s="1"/>
  <c r="K57" i="40"/>
  <c r="M57" i="40" s="1"/>
  <c r="N57" i="40" s="1"/>
  <c r="K67" i="40"/>
  <c r="M67" i="40" s="1"/>
  <c r="N67" i="40" s="1"/>
  <c r="K76" i="40"/>
  <c r="M76" i="40" s="1"/>
  <c r="N76" i="40" s="1"/>
  <c r="K70" i="40"/>
  <c r="M70" i="40" s="1"/>
  <c r="N70" i="40" s="1"/>
  <c r="K49" i="40"/>
  <c r="M49" i="40" s="1"/>
  <c r="N49" i="40" s="1"/>
  <c r="K59" i="40"/>
  <c r="M59" i="40" s="1"/>
  <c r="N59" i="40" s="1"/>
  <c r="K68" i="40"/>
  <c r="M68" i="40" s="1"/>
  <c r="N68" i="40" s="1"/>
  <c r="K77" i="40"/>
  <c r="M77" i="40" s="1"/>
  <c r="N77" i="40" s="1"/>
  <c r="K51" i="40"/>
  <c r="M51" i="40" s="1"/>
  <c r="N51" i="40" s="1"/>
  <c r="K60" i="40"/>
  <c r="M60" i="40" s="1"/>
  <c r="N60" i="40" s="1"/>
  <c r="K69" i="40"/>
  <c r="M69" i="40" s="1"/>
  <c r="N69" i="40" s="1"/>
  <c r="K78" i="40"/>
  <c r="M78" i="40" s="1"/>
  <c r="N78" i="40" s="1"/>
  <c r="K52" i="40"/>
  <c r="M52" i="40" s="1"/>
  <c r="N52" i="40" s="1"/>
  <c r="K61" i="40"/>
  <c r="M61" i="40" s="1"/>
  <c r="N61" i="40" s="1"/>
  <c r="K53" i="40"/>
  <c r="M53" i="40" s="1"/>
  <c r="N53" i="40" s="1"/>
  <c r="K62" i="40"/>
  <c r="M62" i="40" s="1"/>
  <c r="N62" i="40" s="1"/>
  <c r="K71" i="40"/>
  <c r="M71" i="40" s="1"/>
  <c r="N71" i="40" s="1"/>
  <c r="K73" i="40"/>
  <c r="M73" i="40" s="1"/>
  <c r="N73" i="40" s="1"/>
  <c r="K54" i="40"/>
  <c r="M54" i="40" s="1"/>
  <c r="N54" i="40" s="1"/>
  <c r="K75" i="40"/>
  <c r="M75" i="40" s="1"/>
  <c r="N75" i="40" s="1"/>
  <c r="K55" i="40"/>
  <c r="M55" i="40" s="1"/>
  <c r="N55" i="40" s="1"/>
  <c r="K63" i="40"/>
  <c r="M63" i="40" s="1"/>
  <c r="N63" i="40" s="1"/>
  <c r="K64" i="40"/>
  <c r="M64" i="40" s="1"/>
  <c r="N64" i="40" s="1"/>
  <c r="K56" i="40"/>
  <c r="M56" i="40" s="1"/>
  <c r="N56" i="40" s="1"/>
  <c r="K65" i="40"/>
  <c r="M65" i="40" s="1"/>
  <c r="N65" i="40" s="1"/>
  <c r="K72" i="40"/>
  <c r="M72" i="40" s="1"/>
  <c r="N72" i="40" s="1"/>
  <c r="K18" i="40"/>
  <c r="M18" i="40" s="1"/>
  <c r="N18" i="40" s="1"/>
  <c r="K26" i="40"/>
  <c r="M26" i="40" s="1"/>
  <c r="N26" i="40" s="1"/>
  <c r="K34" i="40"/>
  <c r="M34" i="40" s="1"/>
  <c r="N34" i="40" s="1"/>
  <c r="K12" i="40"/>
  <c r="M12" i="40" s="1"/>
  <c r="N12" i="40" s="1"/>
  <c r="K21" i="40"/>
  <c r="M21" i="40" s="1"/>
  <c r="N21" i="40" s="1"/>
  <c r="K30" i="40"/>
  <c r="M30" i="40" s="1"/>
  <c r="N30" i="40" s="1"/>
  <c r="K33" i="40"/>
  <c r="M33" i="40" s="1"/>
  <c r="N33" i="40" s="1"/>
  <c r="K22" i="40"/>
  <c r="M22" i="40" s="1"/>
  <c r="N22" i="40" s="1"/>
  <c r="K31" i="40"/>
  <c r="M31" i="40" s="1"/>
  <c r="N31" i="40" s="1"/>
  <c r="K23" i="40"/>
  <c r="M23" i="40" s="1"/>
  <c r="N23" i="40" s="1"/>
  <c r="K32" i="40"/>
  <c r="M32" i="40" s="1"/>
  <c r="N32" i="40" s="1"/>
  <c r="K24" i="40"/>
  <c r="M24" i="40" s="1"/>
  <c r="N24" i="40" s="1"/>
  <c r="K25" i="40"/>
  <c r="M25" i="40" s="1"/>
  <c r="N25" i="40" s="1"/>
  <c r="K35" i="40"/>
  <c r="M35" i="40" s="1"/>
  <c r="N35" i="40" s="1"/>
  <c r="K27" i="40"/>
  <c r="M27" i="40" s="1"/>
  <c r="N27" i="40" s="1"/>
  <c r="K28" i="40"/>
  <c r="M28" i="40" s="1"/>
  <c r="N28" i="40" s="1"/>
  <c r="K8" i="40"/>
  <c r="M8" i="40" s="1"/>
  <c r="N8" i="40" s="1"/>
  <c r="K11" i="40"/>
  <c r="M11" i="40" s="1"/>
  <c r="N11" i="40" s="1"/>
  <c r="K37" i="40"/>
  <c r="M37" i="40" s="1"/>
  <c r="N37" i="40" s="1"/>
  <c r="K29" i="40"/>
  <c r="M29" i="40" s="1"/>
  <c r="N29" i="40" s="1"/>
  <c r="K36" i="40"/>
  <c r="M36" i="40" s="1"/>
  <c r="N36" i="40" s="1"/>
  <c r="K19" i="40"/>
  <c r="M19" i="40" s="1"/>
  <c r="N19" i="40" s="1"/>
  <c r="K20" i="40"/>
  <c r="M20" i="40" s="1"/>
  <c r="N20" i="40" s="1"/>
  <c r="K82" i="40"/>
  <c r="M82" i="40" s="1"/>
  <c r="N82" i="40" s="1"/>
  <c r="K90" i="40"/>
  <c r="M90" i="40" s="1"/>
  <c r="N90" i="40" s="1"/>
  <c r="K85" i="40"/>
  <c r="M85" i="40" s="1"/>
  <c r="N85" i="40" s="1"/>
  <c r="K94" i="40"/>
  <c r="M94" i="40" s="1"/>
  <c r="N94" i="40" s="1"/>
  <c r="K88" i="40"/>
  <c r="M88" i="40" s="1"/>
  <c r="N88" i="40" s="1"/>
  <c r="K13" i="40"/>
  <c r="M13" i="40" s="1"/>
  <c r="N13" i="40" s="1"/>
  <c r="K86" i="40"/>
  <c r="M86" i="40" s="1"/>
  <c r="N86" i="40" s="1"/>
  <c r="K87" i="40"/>
  <c r="M87" i="40" s="1"/>
  <c r="N87" i="40" s="1"/>
  <c r="K79" i="40"/>
  <c r="M79" i="40" s="1"/>
  <c r="N79" i="40" s="1"/>
  <c r="K80" i="40"/>
  <c r="M80" i="40" s="1"/>
  <c r="N80" i="40" s="1"/>
  <c r="K89" i="40"/>
  <c r="M89" i="40" s="1"/>
  <c r="N89" i="40" s="1"/>
  <c r="K81" i="40"/>
  <c r="M81" i="40" s="1"/>
  <c r="N81" i="40" s="1"/>
  <c r="K84" i="40"/>
  <c r="M84" i="40" s="1"/>
  <c r="N84" i="40" s="1"/>
  <c r="K91" i="40"/>
  <c r="M91" i="40" s="1"/>
  <c r="N91" i="40" s="1"/>
  <c r="K83" i="40"/>
  <c r="M83" i="40" s="1"/>
  <c r="N83" i="40" s="1"/>
  <c r="K92" i="40"/>
  <c r="M92" i="40" s="1"/>
  <c r="N92" i="40" s="1"/>
  <c r="K93" i="40"/>
  <c r="M93" i="40" s="1"/>
  <c r="N93" i="40" s="1"/>
  <c r="K138" i="40"/>
  <c r="M138" i="40" s="1"/>
  <c r="N138" i="40" s="1"/>
  <c r="K146" i="40"/>
  <c r="M146" i="40" s="1"/>
  <c r="N146" i="40" s="1"/>
  <c r="K140" i="40"/>
  <c r="M140" i="40" s="1"/>
  <c r="N140" i="40" s="1"/>
  <c r="K149" i="40"/>
  <c r="M149" i="40" s="1"/>
  <c r="N149" i="40" s="1"/>
  <c r="K143" i="40"/>
  <c r="M143" i="40" s="1"/>
  <c r="N143" i="40" s="1"/>
  <c r="K141" i="40"/>
  <c r="M141" i="40" s="1"/>
  <c r="N141" i="40" s="1"/>
  <c r="K142" i="40"/>
  <c r="M142" i="40" s="1"/>
  <c r="N142" i="40" s="1"/>
  <c r="K15" i="40"/>
  <c r="M15" i="40" s="1"/>
  <c r="N15" i="40" s="1"/>
  <c r="K16" i="40"/>
  <c r="M16" i="40" s="1"/>
  <c r="N16" i="40" s="1"/>
  <c r="K135" i="40"/>
  <c r="M135" i="40" s="1"/>
  <c r="N135" i="40" s="1"/>
  <c r="K144" i="40"/>
  <c r="M144" i="40" s="1"/>
  <c r="N144" i="40" s="1"/>
  <c r="K147" i="40"/>
  <c r="M147" i="40" s="1"/>
  <c r="N147" i="40" s="1"/>
  <c r="K148" i="40"/>
  <c r="M148" i="40" s="1"/>
  <c r="N148" i="40" s="1"/>
  <c r="K136" i="40"/>
  <c r="M136" i="40" s="1"/>
  <c r="N136" i="40" s="1"/>
  <c r="K137" i="40"/>
  <c r="M137" i="40" s="1"/>
  <c r="N137" i="40" s="1"/>
  <c r="K139" i="40"/>
  <c r="M139" i="40" s="1"/>
  <c r="N139" i="40" s="1"/>
  <c r="K145" i="40"/>
  <c r="M145" i="40" s="1"/>
  <c r="N145" i="40" s="1"/>
  <c r="K10" i="40"/>
  <c r="M10" i="40" s="1"/>
  <c r="N10" i="40" s="1"/>
  <c r="K98" i="40"/>
  <c r="M98" i="40" s="1"/>
  <c r="N98" i="40" s="1"/>
  <c r="K106" i="40"/>
  <c r="M106" i="40" s="1"/>
  <c r="N106" i="40" s="1"/>
  <c r="K114" i="40"/>
  <c r="M114" i="40" s="1"/>
  <c r="N114" i="40" s="1"/>
  <c r="K122" i="40"/>
  <c r="M122" i="40" s="1"/>
  <c r="N122" i="40" s="1"/>
  <c r="K130" i="40"/>
  <c r="M130" i="40" s="1"/>
  <c r="N130" i="40" s="1"/>
  <c r="K103" i="40"/>
  <c r="M103" i="40" s="1"/>
  <c r="N103" i="40" s="1"/>
  <c r="K112" i="40"/>
  <c r="M112" i="40" s="1"/>
  <c r="N112" i="40" s="1"/>
  <c r="K121" i="40"/>
  <c r="M121" i="40" s="1"/>
  <c r="N121" i="40" s="1"/>
  <c r="K131" i="40"/>
  <c r="M131" i="40" s="1"/>
  <c r="N131" i="40" s="1"/>
  <c r="K107" i="40"/>
  <c r="M107" i="40" s="1"/>
  <c r="N107" i="40" s="1"/>
  <c r="K125" i="40"/>
  <c r="M125" i="40" s="1"/>
  <c r="N125" i="40" s="1"/>
  <c r="K4" i="40"/>
  <c r="M4" i="40" s="1"/>
  <c r="N4" i="40" s="1"/>
  <c r="K95" i="40"/>
  <c r="M95" i="40" s="1"/>
  <c r="N95" i="40" s="1"/>
  <c r="K104" i="40"/>
  <c r="M104" i="40" s="1"/>
  <c r="N104" i="40" s="1"/>
  <c r="K113" i="40"/>
  <c r="M113" i="40" s="1"/>
  <c r="N113" i="40" s="1"/>
  <c r="K123" i="40"/>
  <c r="M123" i="40" s="1"/>
  <c r="N123" i="40" s="1"/>
  <c r="K132" i="40"/>
  <c r="M132" i="40" s="1"/>
  <c r="N132" i="40" s="1"/>
  <c r="K14" i="40"/>
  <c r="M14" i="40" s="1"/>
  <c r="N14" i="40" s="1"/>
  <c r="K96" i="40"/>
  <c r="M96" i="40" s="1"/>
  <c r="N96" i="40" s="1"/>
  <c r="K105" i="40"/>
  <c r="M105" i="40" s="1"/>
  <c r="N105" i="40" s="1"/>
  <c r="K115" i="40"/>
  <c r="M115" i="40" s="1"/>
  <c r="N115" i="40" s="1"/>
  <c r="K124" i="40"/>
  <c r="M124" i="40" s="1"/>
  <c r="N124" i="40" s="1"/>
  <c r="K133" i="40"/>
  <c r="M133" i="40" s="1"/>
  <c r="N133" i="40" s="1"/>
  <c r="K97" i="40"/>
  <c r="M97" i="40" s="1"/>
  <c r="N97" i="40" s="1"/>
  <c r="K116" i="40"/>
  <c r="M116" i="40" s="1"/>
  <c r="N116" i="40" s="1"/>
  <c r="K134" i="40"/>
  <c r="M134" i="40" s="1"/>
  <c r="N134" i="40" s="1"/>
  <c r="K7" i="40"/>
  <c r="M7" i="40" s="1"/>
  <c r="N7" i="40" s="1"/>
  <c r="K99" i="40"/>
  <c r="M99" i="40" s="1"/>
  <c r="N99" i="40" s="1"/>
  <c r="K108" i="40"/>
  <c r="M108" i="40" s="1"/>
  <c r="N108" i="40" s="1"/>
  <c r="K117" i="40"/>
  <c r="M117" i="40" s="1"/>
  <c r="N117" i="40" s="1"/>
  <c r="K126" i="40"/>
  <c r="M126" i="40" s="1"/>
  <c r="N126" i="40" s="1"/>
  <c r="K100" i="40"/>
  <c r="M100" i="40" s="1"/>
  <c r="N100" i="40" s="1"/>
  <c r="K120" i="40"/>
  <c r="M120" i="40" s="1"/>
  <c r="N120" i="40" s="1"/>
  <c r="K101" i="40"/>
  <c r="M101" i="40" s="1"/>
  <c r="N101" i="40" s="1"/>
  <c r="K127" i="40"/>
  <c r="M127" i="40" s="1"/>
  <c r="N127" i="40" s="1"/>
  <c r="K102" i="40"/>
  <c r="M102" i="40" s="1"/>
  <c r="N102" i="40" s="1"/>
  <c r="K128" i="40"/>
  <c r="M128" i="40" s="1"/>
  <c r="N128" i="40" s="1"/>
  <c r="K110" i="40"/>
  <c r="M110" i="40" s="1"/>
  <c r="N110" i="40" s="1"/>
  <c r="K17" i="40"/>
  <c r="M17" i="40" s="1"/>
  <c r="N17" i="40" s="1"/>
  <c r="K9" i="40"/>
  <c r="M9" i="40" s="1"/>
  <c r="N9" i="40" s="1"/>
  <c r="K109" i="40"/>
  <c r="M109" i="40" s="1"/>
  <c r="N109" i="40" s="1"/>
  <c r="K129" i="40"/>
  <c r="M129" i="40" s="1"/>
  <c r="N129" i="40" s="1"/>
  <c r="K111" i="40"/>
  <c r="M111" i="40" s="1"/>
  <c r="N111" i="40" s="1"/>
  <c r="K118" i="40"/>
  <c r="M118" i="40" s="1"/>
  <c r="N118" i="40" s="1"/>
  <c r="K119" i="40"/>
  <c r="M119" i="40" s="1"/>
  <c r="N119" i="40" s="1"/>
  <c r="L77" i="40" l="1"/>
  <c r="L69" i="40"/>
  <c r="L61" i="40"/>
  <c r="L53" i="40"/>
  <c r="L72" i="40"/>
  <c r="L63" i="40"/>
  <c r="L54" i="40"/>
  <c r="L70" i="40"/>
  <c r="L51" i="40"/>
  <c r="L71" i="40"/>
  <c r="L62" i="40"/>
  <c r="L52" i="40"/>
  <c r="L60" i="40"/>
  <c r="L76" i="40"/>
  <c r="L67" i="40"/>
  <c r="L58" i="40"/>
  <c r="L49" i="40"/>
  <c r="L65" i="40"/>
  <c r="L64" i="40"/>
  <c r="L59" i="40"/>
  <c r="L74" i="40"/>
  <c r="L56" i="40"/>
  <c r="L55" i="40"/>
  <c r="L78" i="40"/>
  <c r="L75" i="40"/>
  <c r="L57" i="40"/>
  <c r="L66" i="40"/>
  <c r="L73" i="40"/>
  <c r="L68" i="40"/>
  <c r="L50" i="40"/>
  <c r="L149" i="40"/>
  <c r="L141" i="40"/>
  <c r="L145" i="40"/>
  <c r="L136" i="40"/>
  <c r="L143" i="40"/>
  <c r="L142" i="40"/>
  <c r="L144" i="40"/>
  <c r="L135" i="40"/>
  <c r="L140" i="40"/>
  <c r="L146" i="40"/>
  <c r="L15" i="40"/>
  <c r="L139" i="40"/>
  <c r="L138" i="40"/>
  <c r="L137" i="40"/>
  <c r="L147" i="40"/>
  <c r="L16" i="40"/>
  <c r="L148" i="40"/>
  <c r="L37" i="40"/>
  <c r="L29" i="40"/>
  <c r="L21" i="40"/>
  <c r="L35" i="40"/>
  <c r="L19" i="40"/>
  <c r="L36" i="40"/>
  <c r="L28" i="40"/>
  <c r="L20" i="40"/>
  <c r="L12" i="40"/>
  <c r="L27" i="40"/>
  <c r="L11" i="40"/>
  <c r="L33" i="40"/>
  <c r="L25" i="40"/>
  <c r="L31" i="40"/>
  <c r="L32" i="40"/>
  <c r="L30" i="40"/>
  <c r="L23" i="40"/>
  <c r="L22" i="40"/>
  <c r="L26" i="40"/>
  <c r="L8" i="40"/>
  <c r="L24" i="40"/>
  <c r="L34" i="40"/>
  <c r="L18" i="40"/>
  <c r="L45" i="40"/>
  <c r="L5" i="40"/>
  <c r="L44" i="40"/>
  <c r="L43" i="40"/>
  <c r="L41" i="40"/>
  <c r="L48" i="40"/>
  <c r="L47" i="40"/>
  <c r="L46" i="40"/>
  <c r="L42" i="40"/>
  <c r="L39" i="40"/>
  <c r="L38" i="40"/>
  <c r="L40" i="40"/>
  <c r="L6" i="40"/>
  <c r="L133" i="40"/>
  <c r="L125" i="40"/>
  <c r="L117" i="40"/>
  <c r="L109" i="40"/>
  <c r="L101" i="40"/>
  <c r="L127" i="40"/>
  <c r="L118" i="40"/>
  <c r="L108" i="40"/>
  <c r="L99" i="40"/>
  <c r="L124" i="40"/>
  <c r="L106" i="40"/>
  <c r="L123" i="40"/>
  <c r="L126" i="40"/>
  <c r="L116" i="40"/>
  <c r="L107" i="40"/>
  <c r="L98" i="40"/>
  <c r="L4" i="40"/>
  <c r="L134" i="40"/>
  <c r="L115" i="40"/>
  <c r="L97" i="40"/>
  <c r="L132" i="40"/>
  <c r="L131" i="40"/>
  <c r="L122" i="40"/>
  <c r="L113" i="40"/>
  <c r="L104" i="40"/>
  <c r="L95" i="40"/>
  <c r="L17" i="40"/>
  <c r="L9" i="40"/>
  <c r="L103" i="40"/>
  <c r="L120" i="40"/>
  <c r="L102" i="40"/>
  <c r="L121" i="40"/>
  <c r="L119" i="40"/>
  <c r="L100" i="40"/>
  <c r="L14" i="40"/>
  <c r="L96" i="40"/>
  <c r="L10" i="40"/>
  <c r="L130" i="40"/>
  <c r="L111" i="40"/>
  <c r="L7" i="40"/>
  <c r="L129" i="40"/>
  <c r="L114" i="40"/>
  <c r="L112" i="40"/>
  <c r="L110" i="40"/>
  <c r="L128" i="40"/>
  <c r="L105" i="40"/>
  <c r="L93" i="40"/>
  <c r="L85" i="40"/>
  <c r="L90" i="40"/>
  <c r="L81" i="40"/>
  <c r="L13" i="40"/>
  <c r="L88" i="40"/>
  <c r="L89" i="40"/>
  <c r="L80" i="40"/>
  <c r="L79" i="40"/>
  <c r="L86" i="40"/>
  <c r="L83" i="40"/>
  <c r="L84" i="40"/>
  <c r="L82" i="40"/>
  <c r="L92" i="40"/>
  <c r="L91" i="40"/>
  <c r="L94" i="40"/>
  <c r="L87" i="40"/>
  <c r="C4" i="24" l="1"/>
  <c r="C35" i="24" l="1"/>
  <c r="C31" i="24"/>
  <c r="C32" i="24"/>
  <c r="C33" i="24"/>
  <c r="C30" i="24"/>
  <c r="C27" i="24"/>
  <c r="L30" i="24" l="1"/>
  <c r="L31" i="24"/>
  <c r="L32" i="24"/>
  <c r="L33" i="24"/>
  <c r="L35" i="24"/>
  <c r="C36" i="24"/>
  <c r="L36" i="24" s="1"/>
  <c r="C34" i="24"/>
  <c r="L34" i="24" s="1"/>
  <c r="C25" i="24"/>
  <c r="C19" i="24" l="1"/>
  <c r="C20" i="24"/>
  <c r="C21" i="24"/>
  <c r="C18" i="24"/>
  <c r="C16" i="24"/>
  <c r="C17" i="24"/>
  <c r="J20" i="21" l="1"/>
  <c r="H20" i="21"/>
  <c r="H21" i="21"/>
  <c r="J21" i="21"/>
  <c r="J35" i="22"/>
  <c r="H35" i="22"/>
  <c r="J23" i="22"/>
  <c r="H23" i="22"/>
  <c r="I4" i="24" l="1"/>
  <c r="I25" i="24"/>
  <c r="C23" i="24"/>
  <c r="C24" i="24"/>
  <c r="I96" i="18"/>
  <c r="I96" i="17"/>
  <c r="I96" i="20"/>
  <c r="I96" i="19"/>
  <c r="I81" i="22"/>
  <c r="I79" i="26"/>
  <c r="I79" i="25"/>
  <c r="I79" i="29"/>
  <c r="I79" i="30"/>
  <c r="I79" i="28"/>
  <c r="H16" i="27"/>
  <c r="I79" i="27"/>
  <c r="J78" i="28"/>
  <c r="H78" i="28"/>
  <c r="J77" i="28"/>
  <c r="H77" i="28"/>
  <c r="J76" i="28"/>
  <c r="H76" i="28"/>
  <c r="J75" i="28"/>
  <c r="H75" i="28"/>
  <c r="J74" i="28"/>
  <c r="H74" i="28"/>
  <c r="J73" i="28"/>
  <c r="H73" i="28"/>
  <c r="J72" i="28"/>
  <c r="H72" i="28"/>
  <c r="J71" i="28"/>
  <c r="H71" i="28"/>
  <c r="J70" i="28"/>
  <c r="H70" i="28"/>
  <c r="J69" i="28"/>
  <c r="H69" i="28"/>
  <c r="J68" i="28"/>
  <c r="H68" i="28"/>
  <c r="J67" i="28"/>
  <c r="H67" i="28"/>
  <c r="J66" i="28"/>
  <c r="H66" i="28"/>
  <c r="J65" i="28"/>
  <c r="H65" i="28"/>
  <c r="J64" i="28"/>
  <c r="H64" i="28"/>
  <c r="J63" i="28"/>
  <c r="H63" i="28"/>
  <c r="J62" i="28"/>
  <c r="H62" i="28"/>
  <c r="J61" i="28"/>
  <c r="H61" i="28"/>
  <c r="J60" i="28"/>
  <c r="H60" i="28"/>
  <c r="J59" i="28"/>
  <c r="H59" i="28"/>
  <c r="J58" i="28"/>
  <c r="H58" i="28"/>
  <c r="J57" i="28"/>
  <c r="H57" i="28"/>
  <c r="J56" i="28"/>
  <c r="H56" i="28"/>
  <c r="J55" i="28"/>
  <c r="H55" i="28"/>
  <c r="J54" i="28"/>
  <c r="H54" i="28"/>
  <c r="J53" i="28"/>
  <c r="H53" i="28"/>
  <c r="J52" i="28"/>
  <c r="H52" i="28"/>
  <c r="J51" i="28"/>
  <c r="H51" i="28"/>
  <c r="J50" i="28"/>
  <c r="H50" i="28"/>
  <c r="J49" i="28"/>
  <c r="H49" i="28"/>
  <c r="J48" i="28"/>
  <c r="H48" i="28"/>
  <c r="J47" i="28"/>
  <c r="H47" i="28"/>
  <c r="J46" i="28"/>
  <c r="H46" i="28"/>
  <c r="J45" i="28"/>
  <c r="H45" i="28"/>
  <c r="J44" i="28"/>
  <c r="H44" i="28"/>
  <c r="J43" i="28"/>
  <c r="H43" i="28"/>
  <c r="J42" i="28"/>
  <c r="H42" i="28"/>
  <c r="J41" i="28"/>
  <c r="H41" i="28"/>
  <c r="J40" i="28"/>
  <c r="H40" i="28"/>
  <c r="J39" i="28"/>
  <c r="H39" i="28"/>
  <c r="J38" i="28"/>
  <c r="H38" i="28"/>
  <c r="J37" i="28"/>
  <c r="H37" i="28"/>
  <c r="J36" i="28"/>
  <c r="H36" i="28"/>
  <c r="J35" i="28"/>
  <c r="H35" i="28"/>
  <c r="J34" i="28"/>
  <c r="H34" i="28"/>
  <c r="J33" i="28"/>
  <c r="H33" i="28"/>
  <c r="J32" i="28"/>
  <c r="H32" i="28"/>
  <c r="J31" i="28"/>
  <c r="H31" i="28"/>
  <c r="J30" i="28"/>
  <c r="H30" i="28"/>
  <c r="J29" i="28"/>
  <c r="H29" i="28"/>
  <c r="J28" i="28"/>
  <c r="H28" i="28"/>
  <c r="J27" i="28"/>
  <c r="H27" i="28"/>
  <c r="J26" i="28"/>
  <c r="H26" i="28"/>
  <c r="J25" i="28"/>
  <c r="H25" i="28"/>
  <c r="J24" i="28"/>
  <c r="H24" i="28"/>
  <c r="J23" i="28"/>
  <c r="H23" i="28"/>
  <c r="J22" i="28"/>
  <c r="H22" i="28"/>
  <c r="J21" i="28"/>
  <c r="H21" i="28"/>
  <c r="J20" i="28"/>
  <c r="H20" i="28"/>
  <c r="J19" i="28"/>
  <c r="H19" i="28"/>
  <c r="J18" i="28"/>
  <c r="H18" i="28"/>
  <c r="J17" i="28"/>
  <c r="H17" i="28"/>
  <c r="J16" i="28"/>
  <c r="J15" i="28"/>
  <c r="H15" i="28"/>
  <c r="J14" i="28"/>
  <c r="H14" i="28"/>
  <c r="J13" i="28"/>
  <c r="H13" i="28"/>
  <c r="J12" i="28"/>
  <c r="H12" i="28"/>
  <c r="J11" i="28"/>
  <c r="H11" i="28"/>
  <c r="J10" i="28"/>
  <c r="H10" i="28"/>
  <c r="J9" i="28"/>
  <c r="H9" i="28"/>
  <c r="J8" i="28"/>
  <c r="H8" i="28"/>
  <c r="J7" i="28"/>
  <c r="H7" i="28"/>
  <c r="I110" i="31"/>
  <c r="H105" i="33"/>
  <c r="I110" i="33"/>
  <c r="I110" i="32"/>
  <c r="I96" i="34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H79" i="28" l="1"/>
  <c r="J79" i="28"/>
  <c r="J80" i="28" s="1"/>
  <c r="K21" i="24" s="1"/>
  <c r="J23" i="24"/>
  <c r="J25" i="24"/>
  <c r="I23" i="24"/>
  <c r="J24" i="24"/>
  <c r="I24" i="24"/>
  <c r="I111" i="38"/>
  <c r="J108" i="38"/>
  <c r="H108" i="38"/>
  <c r="J107" i="38"/>
  <c r="H107" i="38"/>
  <c r="J106" i="38"/>
  <c r="H106" i="38"/>
  <c r="J105" i="38"/>
  <c r="H105" i="38"/>
  <c r="J104" i="38"/>
  <c r="H104" i="38"/>
  <c r="J103" i="38"/>
  <c r="H103" i="38"/>
  <c r="J102" i="38"/>
  <c r="H102" i="38"/>
  <c r="J101" i="38"/>
  <c r="H101" i="38"/>
  <c r="J100" i="38"/>
  <c r="H100" i="38"/>
  <c r="J99" i="38"/>
  <c r="H99" i="38"/>
  <c r="J98" i="38"/>
  <c r="H98" i="38"/>
  <c r="J97" i="38"/>
  <c r="H97" i="38"/>
  <c r="J96" i="38"/>
  <c r="H96" i="38"/>
  <c r="J95" i="38"/>
  <c r="H95" i="38"/>
  <c r="J94" i="38"/>
  <c r="H94" i="38"/>
  <c r="J93" i="38"/>
  <c r="H93" i="38"/>
  <c r="J92" i="38"/>
  <c r="H92" i="38"/>
  <c r="J91" i="38"/>
  <c r="H91" i="38"/>
  <c r="J90" i="38"/>
  <c r="H90" i="38"/>
  <c r="J89" i="38"/>
  <c r="H89" i="38"/>
  <c r="J88" i="38"/>
  <c r="H88" i="38"/>
  <c r="J87" i="38"/>
  <c r="H87" i="38"/>
  <c r="J86" i="38"/>
  <c r="H86" i="38"/>
  <c r="J85" i="38"/>
  <c r="H85" i="38"/>
  <c r="J84" i="38"/>
  <c r="H84" i="38"/>
  <c r="J83" i="38"/>
  <c r="H83" i="38"/>
  <c r="J82" i="38"/>
  <c r="H82" i="38"/>
  <c r="J81" i="38"/>
  <c r="H81" i="38"/>
  <c r="J80" i="38"/>
  <c r="H80" i="38"/>
  <c r="J79" i="38"/>
  <c r="H79" i="38"/>
  <c r="J78" i="38"/>
  <c r="H78" i="38"/>
  <c r="J77" i="38"/>
  <c r="H77" i="38"/>
  <c r="J76" i="38"/>
  <c r="H76" i="38"/>
  <c r="J75" i="38"/>
  <c r="H75" i="38"/>
  <c r="J74" i="38"/>
  <c r="H74" i="38"/>
  <c r="J73" i="38"/>
  <c r="H73" i="38"/>
  <c r="J72" i="38"/>
  <c r="H72" i="38"/>
  <c r="J71" i="38"/>
  <c r="H71" i="38"/>
  <c r="J70" i="38"/>
  <c r="H70" i="38"/>
  <c r="J69" i="38"/>
  <c r="H69" i="38"/>
  <c r="J68" i="38"/>
  <c r="H68" i="38"/>
  <c r="J67" i="38"/>
  <c r="H67" i="38"/>
  <c r="J66" i="38"/>
  <c r="H66" i="38"/>
  <c r="J65" i="38"/>
  <c r="H65" i="38"/>
  <c r="J64" i="38"/>
  <c r="H64" i="38"/>
  <c r="J63" i="38"/>
  <c r="H63" i="38"/>
  <c r="J62" i="38"/>
  <c r="H62" i="38"/>
  <c r="J61" i="38"/>
  <c r="H61" i="38"/>
  <c r="J60" i="38"/>
  <c r="H60" i="38"/>
  <c r="J59" i="38"/>
  <c r="H59" i="38"/>
  <c r="J58" i="38"/>
  <c r="H58" i="38"/>
  <c r="J57" i="38"/>
  <c r="H57" i="38"/>
  <c r="J56" i="38"/>
  <c r="H56" i="38"/>
  <c r="J55" i="38"/>
  <c r="H55" i="38"/>
  <c r="J54" i="38"/>
  <c r="H54" i="38"/>
  <c r="J53" i="38"/>
  <c r="H53" i="38"/>
  <c r="J52" i="38"/>
  <c r="H52" i="38"/>
  <c r="J51" i="38"/>
  <c r="H51" i="38"/>
  <c r="J50" i="38"/>
  <c r="H50" i="38"/>
  <c r="J49" i="38"/>
  <c r="H49" i="38"/>
  <c r="J48" i="38"/>
  <c r="H48" i="38"/>
  <c r="J47" i="38"/>
  <c r="H47" i="38"/>
  <c r="J46" i="38"/>
  <c r="H46" i="38"/>
  <c r="J45" i="38"/>
  <c r="H45" i="38"/>
  <c r="J44" i="38"/>
  <c r="H44" i="38"/>
  <c r="J43" i="38"/>
  <c r="H43" i="38"/>
  <c r="J42" i="38"/>
  <c r="H42" i="38"/>
  <c r="J27" i="38"/>
  <c r="H27" i="38"/>
  <c r="J26" i="38"/>
  <c r="H26" i="38"/>
  <c r="J25" i="38"/>
  <c r="H25" i="38"/>
  <c r="J24" i="38"/>
  <c r="H24" i="38"/>
  <c r="J23" i="38"/>
  <c r="H23" i="38"/>
  <c r="J22" i="38"/>
  <c r="H22" i="38"/>
  <c r="J21" i="38"/>
  <c r="H21" i="38"/>
  <c r="J20" i="38"/>
  <c r="H20" i="38"/>
  <c r="J19" i="38"/>
  <c r="H19" i="38"/>
  <c r="J18" i="38"/>
  <c r="H18" i="38"/>
  <c r="J17" i="38"/>
  <c r="H17" i="38"/>
  <c r="J16" i="38"/>
  <c r="H16" i="38"/>
  <c r="J15" i="38"/>
  <c r="H15" i="38"/>
  <c r="J14" i="38"/>
  <c r="H14" i="38"/>
  <c r="J13" i="38"/>
  <c r="H13" i="38"/>
  <c r="J12" i="38"/>
  <c r="H12" i="38"/>
  <c r="J11" i="38"/>
  <c r="H11" i="38"/>
  <c r="J10" i="38"/>
  <c r="H10" i="38"/>
  <c r="J9" i="38"/>
  <c r="H9" i="38"/>
  <c r="J8" i="38"/>
  <c r="H8" i="38"/>
  <c r="J7" i="38"/>
  <c r="H7" i="38"/>
  <c r="H96" i="23"/>
  <c r="J96" i="23"/>
  <c r="H97" i="23"/>
  <c r="J97" i="23"/>
  <c r="H98" i="23"/>
  <c r="J98" i="23"/>
  <c r="H99" i="23"/>
  <c r="J99" i="23"/>
  <c r="H100" i="23"/>
  <c r="J100" i="23"/>
  <c r="H101" i="23"/>
  <c r="J101" i="23"/>
  <c r="I104" i="23"/>
  <c r="J95" i="23"/>
  <c r="H95" i="23"/>
  <c r="J94" i="23"/>
  <c r="H94" i="23"/>
  <c r="J93" i="23"/>
  <c r="H93" i="23"/>
  <c r="J92" i="23"/>
  <c r="H92" i="23"/>
  <c r="J91" i="23"/>
  <c r="H91" i="23"/>
  <c r="J90" i="23"/>
  <c r="H90" i="23"/>
  <c r="J89" i="23"/>
  <c r="H89" i="23"/>
  <c r="J88" i="23"/>
  <c r="H88" i="23"/>
  <c r="J87" i="23"/>
  <c r="H87" i="23"/>
  <c r="J86" i="23"/>
  <c r="H86" i="23"/>
  <c r="J85" i="23"/>
  <c r="H85" i="23"/>
  <c r="J84" i="23"/>
  <c r="H84" i="23"/>
  <c r="J83" i="23"/>
  <c r="H83" i="23"/>
  <c r="J82" i="23"/>
  <c r="H82" i="23"/>
  <c r="J81" i="23"/>
  <c r="H81" i="23"/>
  <c r="J80" i="23"/>
  <c r="H80" i="23"/>
  <c r="J79" i="23"/>
  <c r="H79" i="23"/>
  <c r="J78" i="23"/>
  <c r="H78" i="23"/>
  <c r="J77" i="23"/>
  <c r="H77" i="23"/>
  <c r="J76" i="23"/>
  <c r="H76" i="23"/>
  <c r="J75" i="23"/>
  <c r="H75" i="23"/>
  <c r="J74" i="23"/>
  <c r="H74" i="23"/>
  <c r="J73" i="23"/>
  <c r="H73" i="23"/>
  <c r="J72" i="23"/>
  <c r="H72" i="23"/>
  <c r="J71" i="23"/>
  <c r="H71" i="23"/>
  <c r="J70" i="23"/>
  <c r="H70" i="23"/>
  <c r="J69" i="23"/>
  <c r="H69" i="23"/>
  <c r="J68" i="23"/>
  <c r="H68" i="23"/>
  <c r="J67" i="23"/>
  <c r="H67" i="23"/>
  <c r="J66" i="23"/>
  <c r="H66" i="23"/>
  <c r="J65" i="23"/>
  <c r="H65" i="23"/>
  <c r="J64" i="23"/>
  <c r="H64" i="23"/>
  <c r="J63" i="23"/>
  <c r="H63" i="23"/>
  <c r="J62" i="23"/>
  <c r="H62" i="23"/>
  <c r="J61" i="23"/>
  <c r="H61" i="23"/>
  <c r="J60" i="23"/>
  <c r="H60" i="23"/>
  <c r="J59" i="23"/>
  <c r="H59" i="23"/>
  <c r="J58" i="23"/>
  <c r="H58" i="23"/>
  <c r="J57" i="23"/>
  <c r="H57" i="23"/>
  <c r="J56" i="23"/>
  <c r="H56" i="23"/>
  <c r="J55" i="23"/>
  <c r="H55" i="23"/>
  <c r="J54" i="23"/>
  <c r="H54" i="23"/>
  <c r="J53" i="23"/>
  <c r="H53" i="23"/>
  <c r="J52" i="23"/>
  <c r="H52" i="23"/>
  <c r="J51" i="23"/>
  <c r="H51" i="23"/>
  <c r="J50" i="23"/>
  <c r="H50" i="23"/>
  <c r="J49" i="23"/>
  <c r="H49" i="23"/>
  <c r="J48" i="23"/>
  <c r="H48" i="23"/>
  <c r="J47" i="23"/>
  <c r="H47" i="23"/>
  <c r="J46" i="23"/>
  <c r="H46" i="23"/>
  <c r="J45" i="23"/>
  <c r="H45" i="23"/>
  <c r="J44" i="23"/>
  <c r="H44" i="23"/>
  <c r="J43" i="23"/>
  <c r="H43" i="23"/>
  <c r="J42" i="23"/>
  <c r="H42" i="23"/>
  <c r="J41" i="23"/>
  <c r="H41" i="23"/>
  <c r="J40" i="23"/>
  <c r="H40" i="23"/>
  <c r="J39" i="23"/>
  <c r="H39" i="23"/>
  <c r="J38" i="23"/>
  <c r="H38" i="23"/>
  <c r="J37" i="23"/>
  <c r="H37" i="23"/>
  <c r="J36" i="23"/>
  <c r="H36" i="23"/>
  <c r="J35" i="23"/>
  <c r="H35" i="23"/>
  <c r="J34" i="23"/>
  <c r="H34" i="23"/>
  <c r="J33" i="23"/>
  <c r="H33" i="23"/>
  <c r="J32" i="23"/>
  <c r="H32" i="23"/>
  <c r="J31" i="23"/>
  <c r="H31" i="23"/>
  <c r="J30" i="23"/>
  <c r="H30" i="23"/>
  <c r="J29" i="23"/>
  <c r="H29" i="23"/>
  <c r="J28" i="23"/>
  <c r="H28" i="23"/>
  <c r="H111" i="38" l="1"/>
  <c r="J111" i="38"/>
  <c r="J95" i="18"/>
  <c r="H95" i="18"/>
  <c r="J94" i="18"/>
  <c r="H94" i="18"/>
  <c r="J93" i="18"/>
  <c r="H93" i="18"/>
  <c r="J92" i="18"/>
  <c r="H92" i="18"/>
  <c r="J91" i="18"/>
  <c r="H91" i="18"/>
  <c r="J90" i="18"/>
  <c r="H90" i="18"/>
  <c r="J89" i="18"/>
  <c r="H89" i="18"/>
  <c r="J88" i="18"/>
  <c r="H88" i="18"/>
  <c r="J87" i="18"/>
  <c r="H87" i="18"/>
  <c r="J86" i="18"/>
  <c r="H86" i="18"/>
  <c r="J85" i="18"/>
  <c r="H85" i="18"/>
  <c r="J84" i="18"/>
  <c r="H84" i="18"/>
  <c r="J83" i="18"/>
  <c r="H83" i="18"/>
  <c r="J82" i="18"/>
  <c r="H82" i="18"/>
  <c r="J81" i="18"/>
  <c r="H81" i="18"/>
  <c r="J80" i="18"/>
  <c r="H80" i="18"/>
  <c r="J79" i="18"/>
  <c r="H79" i="18"/>
  <c r="J78" i="18"/>
  <c r="H78" i="18"/>
  <c r="J77" i="18"/>
  <c r="H77" i="18"/>
  <c r="J76" i="18"/>
  <c r="H76" i="18"/>
  <c r="J75" i="18"/>
  <c r="H75" i="18"/>
  <c r="J74" i="18"/>
  <c r="H74" i="18"/>
  <c r="J73" i="18"/>
  <c r="H73" i="18"/>
  <c r="J72" i="18"/>
  <c r="H72" i="18"/>
  <c r="J71" i="18"/>
  <c r="H71" i="18"/>
  <c r="J70" i="18"/>
  <c r="H70" i="18"/>
  <c r="J69" i="18"/>
  <c r="H69" i="18"/>
  <c r="J68" i="18"/>
  <c r="H68" i="18"/>
  <c r="J67" i="18"/>
  <c r="H67" i="18"/>
  <c r="J66" i="18"/>
  <c r="H66" i="18"/>
  <c r="J65" i="18"/>
  <c r="H65" i="18"/>
  <c r="J64" i="18"/>
  <c r="H64" i="18"/>
  <c r="J63" i="18"/>
  <c r="H63" i="18"/>
  <c r="J62" i="18"/>
  <c r="H62" i="18"/>
  <c r="J61" i="18"/>
  <c r="H61" i="18"/>
  <c r="J60" i="18"/>
  <c r="H60" i="18"/>
  <c r="J59" i="18"/>
  <c r="H59" i="18"/>
  <c r="J58" i="18"/>
  <c r="H58" i="18"/>
  <c r="J57" i="18"/>
  <c r="H57" i="18"/>
  <c r="J56" i="18"/>
  <c r="H56" i="18"/>
  <c r="J55" i="18"/>
  <c r="H55" i="18"/>
  <c r="J54" i="18"/>
  <c r="H54" i="18"/>
  <c r="J53" i="18"/>
  <c r="H53" i="18"/>
  <c r="J52" i="18"/>
  <c r="H52" i="18"/>
  <c r="J51" i="18"/>
  <c r="H51" i="18"/>
  <c r="J50" i="18"/>
  <c r="H50" i="18"/>
  <c r="J49" i="18"/>
  <c r="H49" i="18"/>
  <c r="J48" i="18"/>
  <c r="H48" i="18"/>
  <c r="J47" i="18"/>
  <c r="H47" i="18"/>
  <c r="J46" i="18"/>
  <c r="H46" i="18"/>
  <c r="J45" i="18"/>
  <c r="H45" i="18"/>
  <c r="J44" i="18"/>
  <c r="H44" i="18"/>
  <c r="J43" i="18"/>
  <c r="H43" i="18"/>
  <c r="J42" i="18"/>
  <c r="H42" i="18"/>
  <c r="J41" i="18"/>
  <c r="H41" i="18"/>
  <c r="J40" i="18"/>
  <c r="H40" i="18"/>
  <c r="J39" i="18"/>
  <c r="H39" i="18"/>
  <c r="J38" i="18"/>
  <c r="H38" i="18"/>
  <c r="J37" i="18"/>
  <c r="H37" i="18"/>
  <c r="J36" i="18"/>
  <c r="H36" i="18"/>
  <c r="J35" i="18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J22" i="18"/>
  <c r="H22" i="18"/>
  <c r="J21" i="18"/>
  <c r="H21" i="18"/>
  <c r="J20" i="18"/>
  <c r="H20" i="18"/>
  <c r="J19" i="18"/>
  <c r="H19" i="18"/>
  <c r="J18" i="18"/>
  <c r="H18" i="18"/>
  <c r="J17" i="18"/>
  <c r="H17" i="18"/>
  <c r="J16" i="18"/>
  <c r="H16" i="18"/>
  <c r="J15" i="18"/>
  <c r="H15" i="18"/>
  <c r="J14" i="18"/>
  <c r="H14" i="18"/>
  <c r="J13" i="18"/>
  <c r="H13" i="18"/>
  <c r="J12" i="18"/>
  <c r="H12" i="18"/>
  <c r="J11" i="18"/>
  <c r="H11" i="18"/>
  <c r="J10" i="18"/>
  <c r="H10" i="18"/>
  <c r="J9" i="18"/>
  <c r="H9" i="18"/>
  <c r="J8" i="18"/>
  <c r="H8" i="18"/>
  <c r="J7" i="18"/>
  <c r="H7" i="18"/>
  <c r="J95" i="17"/>
  <c r="H95" i="17"/>
  <c r="J94" i="17"/>
  <c r="H94" i="17"/>
  <c r="J93" i="17"/>
  <c r="H93" i="17"/>
  <c r="J92" i="17"/>
  <c r="H92" i="17"/>
  <c r="J91" i="17"/>
  <c r="H91" i="17"/>
  <c r="J90" i="17"/>
  <c r="H90" i="17"/>
  <c r="J89" i="17"/>
  <c r="H89" i="17"/>
  <c r="J88" i="17"/>
  <c r="H88" i="17"/>
  <c r="J87" i="17"/>
  <c r="H87" i="17"/>
  <c r="J86" i="17"/>
  <c r="H86" i="17"/>
  <c r="J85" i="17"/>
  <c r="H85" i="17"/>
  <c r="J84" i="17"/>
  <c r="H84" i="17"/>
  <c r="J83" i="17"/>
  <c r="H83" i="17"/>
  <c r="J82" i="17"/>
  <c r="H82" i="17"/>
  <c r="J81" i="17"/>
  <c r="H81" i="17"/>
  <c r="J80" i="17"/>
  <c r="H80" i="17"/>
  <c r="J79" i="17"/>
  <c r="H79" i="17"/>
  <c r="J78" i="17"/>
  <c r="H78" i="17"/>
  <c r="J77" i="17"/>
  <c r="H77" i="17"/>
  <c r="J76" i="17"/>
  <c r="H76" i="17"/>
  <c r="J75" i="17"/>
  <c r="H75" i="17"/>
  <c r="J74" i="17"/>
  <c r="H74" i="17"/>
  <c r="J73" i="17"/>
  <c r="H73" i="17"/>
  <c r="J72" i="17"/>
  <c r="H72" i="17"/>
  <c r="J71" i="17"/>
  <c r="H71" i="17"/>
  <c r="J70" i="17"/>
  <c r="H70" i="17"/>
  <c r="J69" i="17"/>
  <c r="H69" i="17"/>
  <c r="J68" i="17"/>
  <c r="H68" i="17"/>
  <c r="J67" i="17"/>
  <c r="H67" i="17"/>
  <c r="J66" i="17"/>
  <c r="H66" i="17"/>
  <c r="J65" i="17"/>
  <c r="H65" i="17"/>
  <c r="J64" i="17"/>
  <c r="H64" i="17"/>
  <c r="J63" i="17"/>
  <c r="H63" i="17"/>
  <c r="J62" i="17"/>
  <c r="H62" i="17"/>
  <c r="J61" i="17"/>
  <c r="H61" i="17"/>
  <c r="J60" i="17"/>
  <c r="H60" i="17"/>
  <c r="J59" i="17"/>
  <c r="H59" i="17"/>
  <c r="J58" i="17"/>
  <c r="H58" i="17"/>
  <c r="J57" i="17"/>
  <c r="H57" i="17"/>
  <c r="J56" i="17"/>
  <c r="H56" i="17"/>
  <c r="J55" i="17"/>
  <c r="H55" i="17"/>
  <c r="J54" i="17"/>
  <c r="H54" i="17"/>
  <c r="J53" i="17"/>
  <c r="H53" i="17"/>
  <c r="J52" i="17"/>
  <c r="H52" i="17"/>
  <c r="J51" i="17"/>
  <c r="H51" i="17"/>
  <c r="J50" i="17"/>
  <c r="H50" i="17"/>
  <c r="J49" i="17"/>
  <c r="H49" i="17"/>
  <c r="J48" i="17"/>
  <c r="H48" i="17"/>
  <c r="J47" i="17"/>
  <c r="H47" i="17"/>
  <c r="J46" i="17"/>
  <c r="H46" i="17"/>
  <c r="J45" i="17"/>
  <c r="H45" i="17"/>
  <c r="J44" i="17"/>
  <c r="H44" i="17"/>
  <c r="J43" i="17"/>
  <c r="H43" i="17"/>
  <c r="J42" i="17"/>
  <c r="H42" i="17"/>
  <c r="J41" i="17"/>
  <c r="H41" i="17"/>
  <c r="J40" i="17"/>
  <c r="H40" i="17"/>
  <c r="J39" i="17"/>
  <c r="H39" i="17"/>
  <c r="J38" i="17"/>
  <c r="H38" i="17"/>
  <c r="J37" i="17"/>
  <c r="H37" i="17"/>
  <c r="J36" i="17"/>
  <c r="H36" i="17"/>
  <c r="J35" i="17"/>
  <c r="H35" i="17"/>
  <c r="J34" i="17"/>
  <c r="H34" i="17"/>
  <c r="J33" i="17"/>
  <c r="H33" i="17"/>
  <c r="J32" i="17"/>
  <c r="H32" i="17"/>
  <c r="J31" i="17"/>
  <c r="H31" i="17"/>
  <c r="J30" i="17"/>
  <c r="H30" i="17"/>
  <c r="J29" i="17"/>
  <c r="H29" i="17"/>
  <c r="J28" i="17"/>
  <c r="H28" i="17"/>
  <c r="J27" i="17"/>
  <c r="H27" i="17"/>
  <c r="J26" i="17"/>
  <c r="H26" i="17"/>
  <c r="J25" i="17"/>
  <c r="H25" i="17"/>
  <c r="J24" i="17"/>
  <c r="H24" i="17"/>
  <c r="J23" i="17"/>
  <c r="H23" i="17"/>
  <c r="J22" i="17"/>
  <c r="H22" i="17"/>
  <c r="J21" i="17"/>
  <c r="H21" i="17"/>
  <c r="J20" i="17"/>
  <c r="H20" i="17"/>
  <c r="J19" i="17"/>
  <c r="H19" i="17"/>
  <c r="J18" i="17"/>
  <c r="H18" i="17"/>
  <c r="J17" i="17"/>
  <c r="H17" i="17"/>
  <c r="J16" i="17"/>
  <c r="H16" i="17"/>
  <c r="J15" i="17"/>
  <c r="H15" i="17"/>
  <c r="J14" i="17"/>
  <c r="H14" i="17"/>
  <c r="J13" i="17"/>
  <c r="H13" i="17"/>
  <c r="J12" i="17"/>
  <c r="H12" i="17"/>
  <c r="J11" i="17"/>
  <c r="H11" i="17"/>
  <c r="J10" i="17"/>
  <c r="H10" i="17"/>
  <c r="J9" i="17"/>
  <c r="H9" i="17"/>
  <c r="J8" i="17"/>
  <c r="H8" i="17"/>
  <c r="J7" i="17"/>
  <c r="H7" i="17"/>
  <c r="J96" i="17" l="1"/>
  <c r="J96" i="18"/>
  <c r="J112" i="38"/>
  <c r="K23" i="24" s="1"/>
  <c r="L23" i="24" s="1"/>
  <c r="H96" i="18"/>
  <c r="H96" i="17"/>
  <c r="J97" i="17" s="1"/>
  <c r="K5" i="24" s="1"/>
  <c r="J95" i="20"/>
  <c r="H95" i="20"/>
  <c r="J94" i="20"/>
  <c r="H94" i="20"/>
  <c r="J93" i="20"/>
  <c r="H93" i="20"/>
  <c r="J92" i="20"/>
  <c r="H92" i="20"/>
  <c r="J91" i="20"/>
  <c r="H91" i="20"/>
  <c r="J90" i="20"/>
  <c r="H90" i="20"/>
  <c r="J89" i="20"/>
  <c r="H89" i="20"/>
  <c r="J88" i="20"/>
  <c r="H88" i="20"/>
  <c r="J87" i="20"/>
  <c r="H87" i="20"/>
  <c r="J86" i="20"/>
  <c r="H86" i="20"/>
  <c r="J85" i="20"/>
  <c r="H85" i="20"/>
  <c r="J84" i="20"/>
  <c r="H84" i="20"/>
  <c r="J83" i="20"/>
  <c r="H83" i="20"/>
  <c r="J82" i="20"/>
  <c r="H82" i="20"/>
  <c r="J81" i="20"/>
  <c r="H81" i="20"/>
  <c r="J80" i="20"/>
  <c r="H80" i="20"/>
  <c r="J79" i="20"/>
  <c r="H79" i="20"/>
  <c r="J78" i="20"/>
  <c r="H78" i="20"/>
  <c r="J77" i="20"/>
  <c r="H77" i="20"/>
  <c r="J76" i="20"/>
  <c r="H76" i="20"/>
  <c r="J75" i="20"/>
  <c r="H75" i="20"/>
  <c r="J74" i="20"/>
  <c r="H74" i="20"/>
  <c r="J73" i="20"/>
  <c r="H73" i="20"/>
  <c r="J72" i="20"/>
  <c r="H72" i="20"/>
  <c r="J71" i="20"/>
  <c r="H71" i="20"/>
  <c r="J70" i="20"/>
  <c r="H70" i="20"/>
  <c r="J69" i="20"/>
  <c r="H69" i="20"/>
  <c r="J68" i="20"/>
  <c r="H68" i="20"/>
  <c r="J67" i="20"/>
  <c r="H67" i="20"/>
  <c r="J66" i="20"/>
  <c r="H66" i="20"/>
  <c r="J65" i="20"/>
  <c r="H65" i="20"/>
  <c r="J64" i="20"/>
  <c r="H64" i="20"/>
  <c r="J63" i="20"/>
  <c r="H63" i="20"/>
  <c r="J62" i="20"/>
  <c r="H62" i="20"/>
  <c r="J61" i="20"/>
  <c r="H61" i="20"/>
  <c r="J60" i="20"/>
  <c r="H60" i="20"/>
  <c r="J59" i="20"/>
  <c r="H59" i="20"/>
  <c r="J58" i="20"/>
  <c r="H58" i="20"/>
  <c r="J57" i="20"/>
  <c r="H57" i="20"/>
  <c r="J56" i="20"/>
  <c r="H56" i="20"/>
  <c r="J55" i="20"/>
  <c r="H55" i="20"/>
  <c r="J54" i="20"/>
  <c r="H54" i="20"/>
  <c r="J53" i="20"/>
  <c r="H53" i="20"/>
  <c r="J52" i="20"/>
  <c r="H52" i="20"/>
  <c r="J51" i="20"/>
  <c r="H51" i="20"/>
  <c r="J50" i="20"/>
  <c r="H50" i="20"/>
  <c r="J49" i="20"/>
  <c r="H49" i="20"/>
  <c r="J48" i="20"/>
  <c r="H48" i="20"/>
  <c r="J47" i="20"/>
  <c r="H47" i="20"/>
  <c r="J46" i="20"/>
  <c r="H46" i="20"/>
  <c r="J45" i="20"/>
  <c r="H45" i="20"/>
  <c r="J44" i="20"/>
  <c r="H44" i="20"/>
  <c r="J43" i="20"/>
  <c r="H43" i="20"/>
  <c r="J42" i="20"/>
  <c r="H42" i="20"/>
  <c r="J41" i="20"/>
  <c r="H41" i="20"/>
  <c r="J40" i="20"/>
  <c r="H40" i="20"/>
  <c r="J39" i="20"/>
  <c r="H39" i="20"/>
  <c r="J38" i="20"/>
  <c r="H38" i="20"/>
  <c r="J37" i="20"/>
  <c r="H37" i="20"/>
  <c r="J36" i="20"/>
  <c r="H36" i="20"/>
  <c r="J35" i="20"/>
  <c r="H35" i="20"/>
  <c r="J34" i="20"/>
  <c r="H34" i="20"/>
  <c r="J33" i="20"/>
  <c r="H33" i="20"/>
  <c r="J32" i="20"/>
  <c r="H32" i="20"/>
  <c r="J31" i="20"/>
  <c r="H31" i="20"/>
  <c r="J30" i="20"/>
  <c r="H30" i="20"/>
  <c r="J29" i="20"/>
  <c r="H29" i="20"/>
  <c r="J28" i="20"/>
  <c r="H28" i="20"/>
  <c r="J27" i="20"/>
  <c r="H27" i="20"/>
  <c r="J26" i="20"/>
  <c r="H26" i="20"/>
  <c r="J25" i="20"/>
  <c r="H25" i="20"/>
  <c r="J24" i="20"/>
  <c r="H24" i="20"/>
  <c r="J23" i="20"/>
  <c r="H23" i="20"/>
  <c r="J22" i="20"/>
  <c r="H22" i="20"/>
  <c r="J21" i="20"/>
  <c r="H21" i="20"/>
  <c r="J20" i="20"/>
  <c r="H20" i="20"/>
  <c r="J19" i="20"/>
  <c r="H19" i="20"/>
  <c r="J18" i="20"/>
  <c r="H18" i="20"/>
  <c r="J17" i="20"/>
  <c r="H17" i="20"/>
  <c r="J16" i="20"/>
  <c r="H16" i="20"/>
  <c r="J15" i="20"/>
  <c r="H15" i="20"/>
  <c r="J14" i="20"/>
  <c r="H14" i="20"/>
  <c r="J13" i="20"/>
  <c r="H13" i="20"/>
  <c r="J12" i="20"/>
  <c r="H12" i="20"/>
  <c r="J11" i="20"/>
  <c r="H11" i="20"/>
  <c r="J10" i="20"/>
  <c r="H10" i="20"/>
  <c r="J9" i="20"/>
  <c r="H9" i="20"/>
  <c r="J8" i="20"/>
  <c r="H8" i="20"/>
  <c r="J7" i="20"/>
  <c r="H7" i="20"/>
  <c r="J95" i="19"/>
  <c r="H95" i="19"/>
  <c r="J94" i="19"/>
  <c r="H94" i="19"/>
  <c r="J93" i="19"/>
  <c r="H93" i="19"/>
  <c r="J92" i="19"/>
  <c r="H92" i="19"/>
  <c r="J91" i="19"/>
  <c r="H91" i="19"/>
  <c r="J90" i="19"/>
  <c r="H90" i="19"/>
  <c r="J89" i="19"/>
  <c r="H89" i="19"/>
  <c r="J88" i="19"/>
  <c r="H88" i="19"/>
  <c r="J87" i="19"/>
  <c r="H87" i="19"/>
  <c r="J86" i="19"/>
  <c r="H86" i="19"/>
  <c r="J85" i="19"/>
  <c r="H85" i="19"/>
  <c r="J84" i="19"/>
  <c r="H84" i="19"/>
  <c r="J83" i="19"/>
  <c r="H83" i="19"/>
  <c r="J82" i="19"/>
  <c r="H82" i="19"/>
  <c r="J81" i="19"/>
  <c r="H81" i="19"/>
  <c r="J80" i="19"/>
  <c r="H80" i="19"/>
  <c r="J79" i="19"/>
  <c r="H79" i="19"/>
  <c r="J78" i="19"/>
  <c r="H78" i="19"/>
  <c r="J77" i="19"/>
  <c r="H77" i="19"/>
  <c r="J76" i="19"/>
  <c r="H76" i="19"/>
  <c r="J75" i="19"/>
  <c r="H75" i="19"/>
  <c r="J74" i="19"/>
  <c r="H74" i="19"/>
  <c r="J73" i="19"/>
  <c r="H73" i="19"/>
  <c r="J72" i="19"/>
  <c r="H72" i="19"/>
  <c r="J71" i="19"/>
  <c r="H71" i="19"/>
  <c r="J70" i="19"/>
  <c r="H70" i="19"/>
  <c r="J69" i="19"/>
  <c r="H69" i="19"/>
  <c r="J68" i="19"/>
  <c r="H68" i="19"/>
  <c r="J67" i="19"/>
  <c r="H67" i="19"/>
  <c r="J66" i="19"/>
  <c r="H66" i="19"/>
  <c r="J65" i="19"/>
  <c r="H65" i="19"/>
  <c r="J64" i="19"/>
  <c r="H64" i="19"/>
  <c r="J63" i="19"/>
  <c r="H63" i="19"/>
  <c r="J62" i="19"/>
  <c r="H62" i="19"/>
  <c r="J61" i="19"/>
  <c r="H61" i="19"/>
  <c r="J60" i="19"/>
  <c r="H60" i="19"/>
  <c r="J59" i="19"/>
  <c r="H59" i="19"/>
  <c r="J58" i="19"/>
  <c r="H58" i="19"/>
  <c r="J57" i="19"/>
  <c r="H57" i="19"/>
  <c r="J56" i="19"/>
  <c r="H56" i="19"/>
  <c r="J55" i="19"/>
  <c r="H55" i="19"/>
  <c r="J54" i="19"/>
  <c r="H54" i="19"/>
  <c r="J53" i="19"/>
  <c r="H53" i="19"/>
  <c r="J52" i="19"/>
  <c r="H52" i="19"/>
  <c r="J51" i="19"/>
  <c r="H51" i="19"/>
  <c r="J50" i="19"/>
  <c r="H50" i="19"/>
  <c r="J49" i="19"/>
  <c r="H49" i="19"/>
  <c r="J48" i="19"/>
  <c r="H48" i="19"/>
  <c r="J47" i="19"/>
  <c r="H47" i="19"/>
  <c r="J46" i="19"/>
  <c r="H46" i="19"/>
  <c r="J45" i="19"/>
  <c r="H45" i="19"/>
  <c r="J44" i="19"/>
  <c r="H44" i="19"/>
  <c r="J43" i="19"/>
  <c r="H43" i="19"/>
  <c r="J42" i="19"/>
  <c r="H42" i="19"/>
  <c r="J41" i="19"/>
  <c r="H41" i="19"/>
  <c r="J40" i="19"/>
  <c r="H40" i="19"/>
  <c r="J39" i="19"/>
  <c r="H39" i="19"/>
  <c r="J38" i="19"/>
  <c r="H38" i="19"/>
  <c r="J37" i="19"/>
  <c r="H37" i="19"/>
  <c r="J36" i="19"/>
  <c r="H36" i="19"/>
  <c r="J35" i="19"/>
  <c r="H35" i="19"/>
  <c r="J34" i="19"/>
  <c r="H34" i="19"/>
  <c r="J33" i="19"/>
  <c r="H33" i="19"/>
  <c r="J32" i="19"/>
  <c r="H32" i="19"/>
  <c r="J31" i="19"/>
  <c r="H31" i="19"/>
  <c r="J30" i="19"/>
  <c r="H30" i="19"/>
  <c r="J29" i="19"/>
  <c r="H29" i="19"/>
  <c r="J28" i="19"/>
  <c r="H28" i="19"/>
  <c r="J27" i="19"/>
  <c r="H27" i="19"/>
  <c r="J26" i="19"/>
  <c r="H26" i="19"/>
  <c r="J25" i="19"/>
  <c r="H25" i="19"/>
  <c r="J24" i="19"/>
  <c r="H24" i="19"/>
  <c r="J23" i="19"/>
  <c r="H23" i="19"/>
  <c r="J22" i="19"/>
  <c r="H22" i="19"/>
  <c r="J21" i="19"/>
  <c r="H21" i="19"/>
  <c r="J20" i="19"/>
  <c r="H20" i="19"/>
  <c r="J19" i="19"/>
  <c r="H19" i="19"/>
  <c r="J18" i="19"/>
  <c r="H18" i="19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I91" i="21"/>
  <c r="J89" i="21"/>
  <c r="H89" i="21"/>
  <c r="J88" i="21"/>
  <c r="H88" i="21"/>
  <c r="J87" i="21"/>
  <c r="H87" i="21"/>
  <c r="J86" i="21"/>
  <c r="H86" i="21"/>
  <c r="J85" i="21"/>
  <c r="H85" i="21"/>
  <c r="J84" i="21"/>
  <c r="H84" i="21"/>
  <c r="J83" i="21"/>
  <c r="H83" i="21"/>
  <c r="J82" i="21"/>
  <c r="H82" i="21"/>
  <c r="J81" i="21"/>
  <c r="H81" i="21"/>
  <c r="J80" i="21"/>
  <c r="H80" i="21"/>
  <c r="J79" i="21"/>
  <c r="H79" i="21"/>
  <c r="J78" i="21"/>
  <c r="H78" i="21"/>
  <c r="J77" i="21"/>
  <c r="H77" i="21"/>
  <c r="J76" i="21"/>
  <c r="H76" i="21"/>
  <c r="J75" i="21"/>
  <c r="H75" i="21"/>
  <c r="J74" i="21"/>
  <c r="H74" i="21"/>
  <c r="J73" i="21"/>
  <c r="H73" i="21"/>
  <c r="J72" i="21"/>
  <c r="H72" i="21"/>
  <c r="J71" i="21"/>
  <c r="H71" i="21"/>
  <c r="J70" i="21"/>
  <c r="H70" i="21"/>
  <c r="J69" i="21"/>
  <c r="H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8" i="21"/>
  <c r="H58" i="21"/>
  <c r="J57" i="21"/>
  <c r="H57" i="21"/>
  <c r="J56" i="21"/>
  <c r="H56" i="21"/>
  <c r="J55" i="21"/>
  <c r="H55" i="21"/>
  <c r="J54" i="21"/>
  <c r="H54" i="21"/>
  <c r="J53" i="21"/>
  <c r="H53" i="21"/>
  <c r="J52" i="21"/>
  <c r="H52" i="21"/>
  <c r="J51" i="21"/>
  <c r="H51" i="21"/>
  <c r="J50" i="21"/>
  <c r="H50" i="21"/>
  <c r="J49" i="21"/>
  <c r="H49" i="21"/>
  <c r="J48" i="21"/>
  <c r="H48" i="21"/>
  <c r="J47" i="21"/>
  <c r="H47" i="21"/>
  <c r="J46" i="21"/>
  <c r="H46" i="21"/>
  <c r="J45" i="21"/>
  <c r="H45" i="21"/>
  <c r="J44" i="21"/>
  <c r="H44" i="21"/>
  <c r="J43" i="21"/>
  <c r="H43" i="21"/>
  <c r="J42" i="21"/>
  <c r="H42" i="21"/>
  <c r="J41" i="21"/>
  <c r="H41" i="21"/>
  <c r="J40" i="21"/>
  <c r="H40" i="21"/>
  <c r="J39" i="21"/>
  <c r="H39" i="21"/>
  <c r="J38" i="21"/>
  <c r="H38" i="21"/>
  <c r="J37" i="21"/>
  <c r="H37" i="21"/>
  <c r="J36" i="21"/>
  <c r="H36" i="21"/>
  <c r="J35" i="21"/>
  <c r="H35" i="21"/>
  <c r="J34" i="21"/>
  <c r="H34" i="21"/>
  <c r="J33" i="21"/>
  <c r="H33" i="21"/>
  <c r="J32" i="21"/>
  <c r="H32" i="21"/>
  <c r="J31" i="21"/>
  <c r="H31" i="21"/>
  <c r="J30" i="21"/>
  <c r="H30" i="21"/>
  <c r="J29" i="21"/>
  <c r="H29" i="21"/>
  <c r="J28" i="21"/>
  <c r="H28" i="21"/>
  <c r="J27" i="21"/>
  <c r="H27" i="21"/>
  <c r="J26" i="21"/>
  <c r="H26" i="21"/>
  <c r="J25" i="21"/>
  <c r="H25" i="21"/>
  <c r="J24" i="21"/>
  <c r="H24" i="21"/>
  <c r="J23" i="21"/>
  <c r="H23" i="21"/>
  <c r="J22" i="21"/>
  <c r="H22" i="21"/>
  <c r="J19" i="21"/>
  <c r="H19" i="21"/>
  <c r="J18" i="21"/>
  <c r="H18" i="21"/>
  <c r="J17" i="21"/>
  <c r="H17" i="21"/>
  <c r="J16" i="21"/>
  <c r="H16" i="21"/>
  <c r="J15" i="21"/>
  <c r="H15" i="21"/>
  <c r="J14" i="21"/>
  <c r="H14" i="21"/>
  <c r="J13" i="21"/>
  <c r="H13" i="21"/>
  <c r="J12" i="21"/>
  <c r="H12" i="21"/>
  <c r="J11" i="21"/>
  <c r="H11" i="21"/>
  <c r="J10" i="21"/>
  <c r="H10" i="21"/>
  <c r="J9" i="21"/>
  <c r="H9" i="21"/>
  <c r="J8" i="21"/>
  <c r="H8" i="21"/>
  <c r="J7" i="21"/>
  <c r="H7" i="21"/>
  <c r="J109" i="32"/>
  <c r="H109" i="32"/>
  <c r="J108" i="32"/>
  <c r="H108" i="32"/>
  <c r="J107" i="32"/>
  <c r="H107" i="32"/>
  <c r="J106" i="32"/>
  <c r="H106" i="32"/>
  <c r="J105" i="32"/>
  <c r="H105" i="32"/>
  <c r="J104" i="32"/>
  <c r="H104" i="32"/>
  <c r="J103" i="32"/>
  <c r="H103" i="32"/>
  <c r="J102" i="32"/>
  <c r="H102" i="32"/>
  <c r="J101" i="32"/>
  <c r="H101" i="32"/>
  <c r="J100" i="32"/>
  <c r="H100" i="32"/>
  <c r="J99" i="32"/>
  <c r="H99" i="32"/>
  <c r="J98" i="32"/>
  <c r="H98" i="32"/>
  <c r="J97" i="32"/>
  <c r="H97" i="32"/>
  <c r="J96" i="32"/>
  <c r="H96" i="32"/>
  <c r="J95" i="32"/>
  <c r="H95" i="32"/>
  <c r="J94" i="32"/>
  <c r="H94" i="32"/>
  <c r="J93" i="32"/>
  <c r="H93" i="32"/>
  <c r="J92" i="32"/>
  <c r="H92" i="32"/>
  <c r="J91" i="32"/>
  <c r="H91" i="32"/>
  <c r="J90" i="32"/>
  <c r="H90" i="32"/>
  <c r="J89" i="32"/>
  <c r="H89" i="32"/>
  <c r="J88" i="32"/>
  <c r="H88" i="32"/>
  <c r="J87" i="32"/>
  <c r="H87" i="32"/>
  <c r="J86" i="32"/>
  <c r="H86" i="32"/>
  <c r="J85" i="32"/>
  <c r="H85" i="32"/>
  <c r="J84" i="32"/>
  <c r="H84" i="32"/>
  <c r="J83" i="32"/>
  <c r="H83" i="32"/>
  <c r="J82" i="32"/>
  <c r="H82" i="32"/>
  <c r="J81" i="32"/>
  <c r="H81" i="32"/>
  <c r="J80" i="32"/>
  <c r="H80" i="32"/>
  <c r="J79" i="32"/>
  <c r="H79" i="32"/>
  <c r="J78" i="32"/>
  <c r="H78" i="32"/>
  <c r="J77" i="32"/>
  <c r="H77" i="32"/>
  <c r="J76" i="32"/>
  <c r="H76" i="32"/>
  <c r="J75" i="32"/>
  <c r="H75" i="32"/>
  <c r="J74" i="32"/>
  <c r="H74" i="32"/>
  <c r="J73" i="32"/>
  <c r="H73" i="32"/>
  <c r="J72" i="32"/>
  <c r="H72" i="32"/>
  <c r="J71" i="32"/>
  <c r="H71" i="32"/>
  <c r="J70" i="32"/>
  <c r="H70" i="32"/>
  <c r="J69" i="32"/>
  <c r="H69" i="32"/>
  <c r="J68" i="32"/>
  <c r="H68" i="32"/>
  <c r="J67" i="32"/>
  <c r="H67" i="32"/>
  <c r="J66" i="32"/>
  <c r="H66" i="32"/>
  <c r="J65" i="32"/>
  <c r="H65" i="32"/>
  <c r="J64" i="32"/>
  <c r="H64" i="32"/>
  <c r="J63" i="32"/>
  <c r="H63" i="32"/>
  <c r="J62" i="32"/>
  <c r="H62" i="32"/>
  <c r="J61" i="32"/>
  <c r="H61" i="32"/>
  <c r="J60" i="32"/>
  <c r="H60" i="32"/>
  <c r="J59" i="32"/>
  <c r="H59" i="32"/>
  <c r="J58" i="32"/>
  <c r="H58" i="32"/>
  <c r="J57" i="32"/>
  <c r="H57" i="32"/>
  <c r="J56" i="32"/>
  <c r="H56" i="32"/>
  <c r="J55" i="32"/>
  <c r="H55" i="32"/>
  <c r="J54" i="32"/>
  <c r="H54" i="32"/>
  <c r="J53" i="32"/>
  <c r="H53" i="32"/>
  <c r="J52" i="32"/>
  <c r="H52" i="32"/>
  <c r="J51" i="32"/>
  <c r="H51" i="32"/>
  <c r="J50" i="32"/>
  <c r="H50" i="32"/>
  <c r="J49" i="32"/>
  <c r="H49" i="32"/>
  <c r="J48" i="32"/>
  <c r="H48" i="32"/>
  <c r="J47" i="32"/>
  <c r="H47" i="32"/>
  <c r="J46" i="32"/>
  <c r="H46" i="32"/>
  <c r="J45" i="32"/>
  <c r="H45" i="32"/>
  <c r="J44" i="32"/>
  <c r="H44" i="32"/>
  <c r="J43" i="32"/>
  <c r="H43" i="32"/>
  <c r="J42" i="32"/>
  <c r="H42" i="32"/>
  <c r="J41" i="32"/>
  <c r="H41" i="32"/>
  <c r="J40" i="32"/>
  <c r="H40" i="32"/>
  <c r="J39" i="32"/>
  <c r="H39" i="32"/>
  <c r="J38" i="32"/>
  <c r="H38" i="32"/>
  <c r="J37" i="32"/>
  <c r="H37" i="32"/>
  <c r="J36" i="32"/>
  <c r="H36" i="32"/>
  <c r="J35" i="32"/>
  <c r="H35" i="32"/>
  <c r="J34" i="32"/>
  <c r="H34" i="32"/>
  <c r="J33" i="32"/>
  <c r="H33" i="32"/>
  <c r="J32" i="32"/>
  <c r="H32" i="32"/>
  <c r="J31" i="32"/>
  <c r="H31" i="32"/>
  <c r="J30" i="32"/>
  <c r="H30" i="32"/>
  <c r="J29" i="32"/>
  <c r="H29" i="32"/>
  <c r="J28" i="32"/>
  <c r="H28" i="32"/>
  <c r="J27" i="32"/>
  <c r="H27" i="32"/>
  <c r="J26" i="32"/>
  <c r="H26" i="32"/>
  <c r="J25" i="32"/>
  <c r="H25" i="32"/>
  <c r="J24" i="32"/>
  <c r="H24" i="32"/>
  <c r="J23" i="32"/>
  <c r="H23" i="32"/>
  <c r="J22" i="32"/>
  <c r="H22" i="32"/>
  <c r="J21" i="32"/>
  <c r="H21" i="32"/>
  <c r="J20" i="32"/>
  <c r="H20" i="32"/>
  <c r="J19" i="32"/>
  <c r="H19" i="32"/>
  <c r="J18" i="32"/>
  <c r="H18" i="32"/>
  <c r="J17" i="32"/>
  <c r="H17" i="32"/>
  <c r="J16" i="32"/>
  <c r="H16" i="32"/>
  <c r="J15" i="32"/>
  <c r="H15" i="32"/>
  <c r="J14" i="32"/>
  <c r="H14" i="32"/>
  <c r="J13" i="32"/>
  <c r="H13" i="32"/>
  <c r="J12" i="32"/>
  <c r="H12" i="32"/>
  <c r="J11" i="32"/>
  <c r="H11" i="32"/>
  <c r="J10" i="32"/>
  <c r="H10" i="32"/>
  <c r="J9" i="32"/>
  <c r="H9" i="32"/>
  <c r="J8" i="32"/>
  <c r="H8" i="32"/>
  <c r="J7" i="32"/>
  <c r="H7" i="32"/>
  <c r="J109" i="31"/>
  <c r="H109" i="31"/>
  <c r="J108" i="31"/>
  <c r="H108" i="31"/>
  <c r="J107" i="31"/>
  <c r="H107" i="31"/>
  <c r="J106" i="31"/>
  <c r="H106" i="31"/>
  <c r="J105" i="31"/>
  <c r="H105" i="31"/>
  <c r="J104" i="31"/>
  <c r="H104" i="31"/>
  <c r="J103" i="31"/>
  <c r="H103" i="31"/>
  <c r="J102" i="31"/>
  <c r="H102" i="31"/>
  <c r="J101" i="31"/>
  <c r="H101" i="31"/>
  <c r="J100" i="31"/>
  <c r="H100" i="31"/>
  <c r="J99" i="31"/>
  <c r="H99" i="31"/>
  <c r="J98" i="31"/>
  <c r="H98" i="31"/>
  <c r="J97" i="31"/>
  <c r="H97" i="31"/>
  <c r="J96" i="31"/>
  <c r="H96" i="31"/>
  <c r="J95" i="31"/>
  <c r="H95" i="31"/>
  <c r="J94" i="31"/>
  <c r="H94" i="31"/>
  <c r="J93" i="31"/>
  <c r="H93" i="31"/>
  <c r="J92" i="31"/>
  <c r="H92" i="31"/>
  <c r="J91" i="31"/>
  <c r="H91" i="31"/>
  <c r="J90" i="31"/>
  <c r="H90" i="31"/>
  <c r="J89" i="31"/>
  <c r="H89" i="31"/>
  <c r="J88" i="31"/>
  <c r="H88" i="31"/>
  <c r="J87" i="31"/>
  <c r="H87" i="31"/>
  <c r="J86" i="31"/>
  <c r="H86" i="31"/>
  <c r="J85" i="31"/>
  <c r="H85" i="31"/>
  <c r="J84" i="31"/>
  <c r="H84" i="31"/>
  <c r="J83" i="31"/>
  <c r="H83" i="31"/>
  <c r="J82" i="31"/>
  <c r="H82" i="31"/>
  <c r="J81" i="31"/>
  <c r="H81" i="31"/>
  <c r="J80" i="31"/>
  <c r="H80" i="31"/>
  <c r="J79" i="31"/>
  <c r="H79" i="31"/>
  <c r="J78" i="31"/>
  <c r="H78" i="31"/>
  <c r="J77" i="31"/>
  <c r="H77" i="31"/>
  <c r="J76" i="31"/>
  <c r="H76" i="31"/>
  <c r="J75" i="31"/>
  <c r="H75" i="31"/>
  <c r="J74" i="31"/>
  <c r="H74" i="31"/>
  <c r="J73" i="31"/>
  <c r="H73" i="31"/>
  <c r="J72" i="31"/>
  <c r="H72" i="31"/>
  <c r="J71" i="31"/>
  <c r="H71" i="31"/>
  <c r="J70" i="31"/>
  <c r="H70" i="31"/>
  <c r="J69" i="31"/>
  <c r="H69" i="31"/>
  <c r="J68" i="31"/>
  <c r="H68" i="31"/>
  <c r="J67" i="31"/>
  <c r="H67" i="31"/>
  <c r="J66" i="31"/>
  <c r="H66" i="31"/>
  <c r="J65" i="31"/>
  <c r="H65" i="31"/>
  <c r="J64" i="31"/>
  <c r="H64" i="31"/>
  <c r="J63" i="31"/>
  <c r="H63" i="31"/>
  <c r="J62" i="31"/>
  <c r="H62" i="31"/>
  <c r="J61" i="31"/>
  <c r="H61" i="31"/>
  <c r="J60" i="31"/>
  <c r="H60" i="31"/>
  <c r="J59" i="31"/>
  <c r="H59" i="31"/>
  <c r="J58" i="31"/>
  <c r="H58" i="31"/>
  <c r="J57" i="31"/>
  <c r="H57" i="31"/>
  <c r="J56" i="31"/>
  <c r="H56" i="31"/>
  <c r="J55" i="31"/>
  <c r="H55" i="31"/>
  <c r="J54" i="31"/>
  <c r="H54" i="31"/>
  <c r="J53" i="31"/>
  <c r="H53" i="31"/>
  <c r="J52" i="31"/>
  <c r="H52" i="31"/>
  <c r="J51" i="31"/>
  <c r="H51" i="31"/>
  <c r="J50" i="31"/>
  <c r="H50" i="31"/>
  <c r="J49" i="31"/>
  <c r="H49" i="31"/>
  <c r="J48" i="31"/>
  <c r="H48" i="31"/>
  <c r="J47" i="31"/>
  <c r="H47" i="31"/>
  <c r="J46" i="31"/>
  <c r="H46" i="31"/>
  <c r="J45" i="31"/>
  <c r="H45" i="31"/>
  <c r="J44" i="31"/>
  <c r="H44" i="31"/>
  <c r="J43" i="31"/>
  <c r="H43" i="31"/>
  <c r="J42" i="31"/>
  <c r="H42" i="31"/>
  <c r="J41" i="31"/>
  <c r="H41" i="31"/>
  <c r="J40" i="31"/>
  <c r="H40" i="31"/>
  <c r="J39" i="31"/>
  <c r="H39" i="31"/>
  <c r="J38" i="31"/>
  <c r="H38" i="31"/>
  <c r="J37" i="31"/>
  <c r="H37" i="31"/>
  <c r="J36" i="31"/>
  <c r="H36" i="31"/>
  <c r="J35" i="31"/>
  <c r="H35" i="31"/>
  <c r="J34" i="31"/>
  <c r="H34" i="31"/>
  <c r="J33" i="31"/>
  <c r="H33" i="31"/>
  <c r="J32" i="31"/>
  <c r="H32" i="31"/>
  <c r="J31" i="31"/>
  <c r="H31" i="31"/>
  <c r="J30" i="31"/>
  <c r="H30" i="31"/>
  <c r="J29" i="31"/>
  <c r="H29" i="31"/>
  <c r="J28" i="31"/>
  <c r="H28" i="31"/>
  <c r="J27" i="31"/>
  <c r="H27" i="31"/>
  <c r="J26" i="31"/>
  <c r="H26" i="31"/>
  <c r="J25" i="31"/>
  <c r="H25" i="31"/>
  <c r="J24" i="31"/>
  <c r="H24" i="31"/>
  <c r="J23" i="31"/>
  <c r="H23" i="31"/>
  <c r="J22" i="31"/>
  <c r="H22" i="31"/>
  <c r="J21" i="31"/>
  <c r="H21" i="31"/>
  <c r="J20" i="31"/>
  <c r="H20" i="31"/>
  <c r="J19" i="31"/>
  <c r="H19" i="31"/>
  <c r="J18" i="31"/>
  <c r="H18" i="31"/>
  <c r="J17" i="31"/>
  <c r="H17" i="31"/>
  <c r="J16" i="31"/>
  <c r="H16" i="31"/>
  <c r="J15" i="31"/>
  <c r="H15" i="31"/>
  <c r="J14" i="31"/>
  <c r="H14" i="31"/>
  <c r="J13" i="31"/>
  <c r="H13" i="31"/>
  <c r="J12" i="31"/>
  <c r="H12" i="31"/>
  <c r="J11" i="31"/>
  <c r="H11" i="31"/>
  <c r="J10" i="31"/>
  <c r="H10" i="31"/>
  <c r="J9" i="31"/>
  <c r="H9" i="31"/>
  <c r="J8" i="31"/>
  <c r="H8" i="31"/>
  <c r="J7" i="31"/>
  <c r="H7" i="31"/>
  <c r="J108" i="33"/>
  <c r="H108" i="33"/>
  <c r="J107" i="33"/>
  <c r="H107" i="33"/>
  <c r="J106" i="33"/>
  <c r="H106" i="33"/>
  <c r="J105" i="33"/>
  <c r="J104" i="33"/>
  <c r="H104" i="33"/>
  <c r="J103" i="33"/>
  <c r="H103" i="33"/>
  <c r="J102" i="33"/>
  <c r="H102" i="33"/>
  <c r="J101" i="33"/>
  <c r="H101" i="33"/>
  <c r="J100" i="33"/>
  <c r="H100" i="33"/>
  <c r="J99" i="33"/>
  <c r="H99" i="33"/>
  <c r="J98" i="33"/>
  <c r="H98" i="33"/>
  <c r="J97" i="33"/>
  <c r="H97" i="33"/>
  <c r="J96" i="33"/>
  <c r="H96" i="33"/>
  <c r="J95" i="33"/>
  <c r="H95" i="33"/>
  <c r="J94" i="33"/>
  <c r="H94" i="33"/>
  <c r="J93" i="33"/>
  <c r="H93" i="33"/>
  <c r="J92" i="33"/>
  <c r="H92" i="33"/>
  <c r="J91" i="33"/>
  <c r="H91" i="33"/>
  <c r="J90" i="33"/>
  <c r="H90" i="33"/>
  <c r="J89" i="33"/>
  <c r="H89" i="33"/>
  <c r="J88" i="33"/>
  <c r="H88" i="33"/>
  <c r="J87" i="33"/>
  <c r="H87" i="33"/>
  <c r="J86" i="33"/>
  <c r="H86" i="33"/>
  <c r="J85" i="33"/>
  <c r="H85" i="33"/>
  <c r="J84" i="33"/>
  <c r="H84" i="33"/>
  <c r="J83" i="33"/>
  <c r="H83" i="33"/>
  <c r="J82" i="33"/>
  <c r="H82" i="33"/>
  <c r="J81" i="33"/>
  <c r="H81" i="33"/>
  <c r="J80" i="33"/>
  <c r="H80" i="33"/>
  <c r="J79" i="33"/>
  <c r="H79" i="33"/>
  <c r="J78" i="33"/>
  <c r="H78" i="33"/>
  <c r="J77" i="33"/>
  <c r="H77" i="33"/>
  <c r="J76" i="33"/>
  <c r="H76" i="33"/>
  <c r="J75" i="33"/>
  <c r="H75" i="33"/>
  <c r="J74" i="33"/>
  <c r="H74" i="33"/>
  <c r="J73" i="33"/>
  <c r="H73" i="33"/>
  <c r="J72" i="33"/>
  <c r="H72" i="33"/>
  <c r="J71" i="33"/>
  <c r="H71" i="33"/>
  <c r="J70" i="33"/>
  <c r="H70" i="33"/>
  <c r="J69" i="33"/>
  <c r="H69" i="33"/>
  <c r="J68" i="33"/>
  <c r="H68" i="33"/>
  <c r="J67" i="33"/>
  <c r="H67" i="33"/>
  <c r="J66" i="33"/>
  <c r="H66" i="33"/>
  <c r="J65" i="33"/>
  <c r="H65" i="33"/>
  <c r="J64" i="33"/>
  <c r="H64" i="33"/>
  <c r="J63" i="33"/>
  <c r="H63" i="33"/>
  <c r="J62" i="33"/>
  <c r="H62" i="33"/>
  <c r="J61" i="33"/>
  <c r="H61" i="33"/>
  <c r="J60" i="33"/>
  <c r="H60" i="33"/>
  <c r="J59" i="33"/>
  <c r="H59" i="33"/>
  <c r="J58" i="33"/>
  <c r="H58" i="33"/>
  <c r="J57" i="33"/>
  <c r="H57" i="33"/>
  <c r="J56" i="33"/>
  <c r="H56" i="33"/>
  <c r="J55" i="33"/>
  <c r="H55" i="33"/>
  <c r="J93" i="34"/>
  <c r="H93" i="34"/>
  <c r="J92" i="34"/>
  <c r="H92" i="34"/>
  <c r="J91" i="34"/>
  <c r="H91" i="34"/>
  <c r="J90" i="34"/>
  <c r="H90" i="34"/>
  <c r="J89" i="34"/>
  <c r="H89" i="34"/>
  <c r="J88" i="34"/>
  <c r="H88" i="34"/>
  <c r="J87" i="34"/>
  <c r="H87" i="34"/>
  <c r="J86" i="34"/>
  <c r="H86" i="34"/>
  <c r="J85" i="34"/>
  <c r="H85" i="34"/>
  <c r="J84" i="34"/>
  <c r="H84" i="34"/>
  <c r="J83" i="34"/>
  <c r="H83" i="34"/>
  <c r="J82" i="34"/>
  <c r="H82" i="34"/>
  <c r="J81" i="34"/>
  <c r="H81" i="34"/>
  <c r="J80" i="34"/>
  <c r="H80" i="34"/>
  <c r="J79" i="34"/>
  <c r="H79" i="34"/>
  <c r="J78" i="34"/>
  <c r="H78" i="34"/>
  <c r="J77" i="34"/>
  <c r="H77" i="34"/>
  <c r="J76" i="34"/>
  <c r="H76" i="34"/>
  <c r="J75" i="34"/>
  <c r="H75" i="34"/>
  <c r="J74" i="34"/>
  <c r="H74" i="34"/>
  <c r="J73" i="34"/>
  <c r="H73" i="34"/>
  <c r="J72" i="34"/>
  <c r="H72" i="34"/>
  <c r="J71" i="34"/>
  <c r="H71" i="34"/>
  <c r="J70" i="34"/>
  <c r="H70" i="34"/>
  <c r="J69" i="34"/>
  <c r="H69" i="34"/>
  <c r="J68" i="34"/>
  <c r="H68" i="34"/>
  <c r="J67" i="34"/>
  <c r="H67" i="34"/>
  <c r="J66" i="34"/>
  <c r="H66" i="34"/>
  <c r="J65" i="34"/>
  <c r="H65" i="34"/>
  <c r="J64" i="34"/>
  <c r="H64" i="34"/>
  <c r="J63" i="34"/>
  <c r="H63" i="34"/>
  <c r="J62" i="34"/>
  <c r="H62" i="34"/>
  <c r="J61" i="34"/>
  <c r="H61" i="34"/>
  <c r="J60" i="34"/>
  <c r="H60" i="34"/>
  <c r="J59" i="34"/>
  <c r="H59" i="34"/>
  <c r="J58" i="34"/>
  <c r="H58" i="34"/>
  <c r="J57" i="34"/>
  <c r="H57" i="34"/>
  <c r="J56" i="34"/>
  <c r="H56" i="34"/>
  <c r="J55" i="34"/>
  <c r="H55" i="34"/>
  <c r="J54" i="34"/>
  <c r="H54" i="34"/>
  <c r="J53" i="34"/>
  <c r="H53" i="34"/>
  <c r="J52" i="34"/>
  <c r="H52" i="34"/>
  <c r="J51" i="34"/>
  <c r="H51" i="34"/>
  <c r="J50" i="34"/>
  <c r="H50" i="34"/>
  <c r="J49" i="34"/>
  <c r="H49" i="34"/>
  <c r="J48" i="34"/>
  <c r="H48" i="34"/>
  <c r="J47" i="34"/>
  <c r="H47" i="34"/>
  <c r="J46" i="34"/>
  <c r="H46" i="34"/>
  <c r="J45" i="34"/>
  <c r="H45" i="34"/>
  <c r="J44" i="34"/>
  <c r="H44" i="34"/>
  <c r="J43" i="34"/>
  <c r="H43" i="34"/>
  <c r="J42" i="34"/>
  <c r="H42" i="34"/>
  <c r="J41" i="34"/>
  <c r="H41" i="34"/>
  <c r="J40" i="34"/>
  <c r="H40" i="34"/>
  <c r="K109" i="31" l="1"/>
  <c r="C6" i="39" s="1"/>
  <c r="K88" i="31"/>
  <c r="K6" i="39" s="1"/>
  <c r="D14" i="39" s="1"/>
  <c r="D22" i="39" s="1"/>
  <c r="D30" i="39" s="1"/>
  <c r="K32" i="31"/>
  <c r="E6" i="39" s="1"/>
  <c r="E14" i="39" s="1"/>
  <c r="E22" i="39" s="1"/>
  <c r="E30" i="39" s="1"/>
  <c r="K72" i="33"/>
  <c r="K109" i="32"/>
  <c r="K88" i="32"/>
  <c r="K33" i="32"/>
  <c r="E4" i="39" s="1"/>
  <c r="E12" i="39" s="1"/>
  <c r="E20" i="39" s="1"/>
  <c r="E28" i="39" s="1"/>
  <c r="J110" i="31"/>
  <c r="J97" i="18"/>
  <c r="K6" i="24" s="1"/>
  <c r="J96" i="20"/>
  <c r="J91" i="21"/>
  <c r="H110" i="31"/>
  <c r="H110" i="32"/>
  <c r="H91" i="21"/>
  <c r="H96" i="19"/>
  <c r="H96" i="20"/>
  <c r="J96" i="19"/>
  <c r="J110" i="32"/>
  <c r="I102" i="35"/>
  <c r="I102" i="36"/>
  <c r="C14" i="39" l="1"/>
  <c r="C22" i="39" s="1"/>
  <c r="C30" i="39" s="1"/>
  <c r="M6" i="39"/>
  <c r="G6" i="39"/>
  <c r="Q92" i="32"/>
  <c r="K4" i="39"/>
  <c r="Q99" i="32"/>
  <c r="C4" i="39"/>
  <c r="Q115" i="32"/>
  <c r="Q84" i="32"/>
  <c r="J97" i="19"/>
  <c r="K7" i="24" s="1"/>
  <c r="K111" i="31"/>
  <c r="J97" i="20"/>
  <c r="K8" i="24" s="1"/>
  <c r="K12" i="24"/>
  <c r="K111" i="32"/>
  <c r="J92" i="21"/>
  <c r="K4" i="24" s="1"/>
  <c r="L4" i="24" s="1"/>
  <c r="J101" i="36"/>
  <c r="H101" i="36"/>
  <c r="J100" i="36"/>
  <c r="H100" i="36"/>
  <c r="J99" i="36"/>
  <c r="H99" i="36"/>
  <c r="J98" i="36"/>
  <c r="H98" i="36"/>
  <c r="J97" i="36"/>
  <c r="H97" i="36"/>
  <c r="J96" i="36"/>
  <c r="H96" i="36"/>
  <c r="J95" i="36"/>
  <c r="H95" i="36"/>
  <c r="J94" i="36"/>
  <c r="H94" i="36"/>
  <c r="J93" i="36"/>
  <c r="H93" i="36"/>
  <c r="J92" i="36"/>
  <c r="H92" i="36"/>
  <c r="J91" i="36"/>
  <c r="H91" i="36"/>
  <c r="J90" i="36"/>
  <c r="H90" i="36"/>
  <c r="J89" i="36"/>
  <c r="H89" i="36"/>
  <c r="J88" i="36"/>
  <c r="H88" i="36"/>
  <c r="J87" i="36"/>
  <c r="H87" i="36"/>
  <c r="J86" i="36"/>
  <c r="H86" i="36"/>
  <c r="J85" i="36"/>
  <c r="H85" i="36"/>
  <c r="J84" i="36"/>
  <c r="H84" i="36"/>
  <c r="J83" i="36"/>
  <c r="H83" i="36"/>
  <c r="J82" i="36"/>
  <c r="H82" i="36"/>
  <c r="J81" i="36"/>
  <c r="H81" i="36"/>
  <c r="J80" i="36"/>
  <c r="H80" i="36"/>
  <c r="J79" i="36"/>
  <c r="H79" i="36"/>
  <c r="J78" i="36"/>
  <c r="H78" i="36"/>
  <c r="J77" i="36"/>
  <c r="H77" i="36"/>
  <c r="J76" i="36"/>
  <c r="H76" i="36"/>
  <c r="J75" i="36"/>
  <c r="H75" i="36"/>
  <c r="J74" i="36"/>
  <c r="H74" i="36"/>
  <c r="J73" i="36"/>
  <c r="H73" i="36"/>
  <c r="J72" i="36"/>
  <c r="H72" i="36"/>
  <c r="J71" i="36"/>
  <c r="H71" i="36"/>
  <c r="J70" i="36"/>
  <c r="H70" i="36"/>
  <c r="J69" i="36"/>
  <c r="H69" i="36"/>
  <c r="J68" i="36"/>
  <c r="H68" i="36"/>
  <c r="J67" i="36"/>
  <c r="H67" i="36"/>
  <c r="J66" i="36"/>
  <c r="H66" i="36"/>
  <c r="J65" i="36"/>
  <c r="H65" i="36"/>
  <c r="J64" i="36"/>
  <c r="H64" i="36"/>
  <c r="J63" i="36"/>
  <c r="H63" i="36"/>
  <c r="J62" i="36"/>
  <c r="H62" i="36"/>
  <c r="J61" i="36"/>
  <c r="H61" i="36"/>
  <c r="J60" i="36"/>
  <c r="H60" i="36"/>
  <c r="J59" i="36"/>
  <c r="H59" i="36"/>
  <c r="J58" i="36"/>
  <c r="H58" i="36"/>
  <c r="J57" i="36"/>
  <c r="H57" i="36"/>
  <c r="J56" i="36"/>
  <c r="H56" i="36"/>
  <c r="J55" i="36"/>
  <c r="H55" i="36"/>
  <c r="J54" i="36"/>
  <c r="H54" i="36"/>
  <c r="J53" i="36"/>
  <c r="H53" i="36"/>
  <c r="J52" i="36"/>
  <c r="H52" i="36"/>
  <c r="J51" i="36"/>
  <c r="H51" i="36"/>
  <c r="J50" i="36"/>
  <c r="H50" i="36"/>
  <c r="J49" i="36"/>
  <c r="H49" i="36"/>
  <c r="J48" i="36"/>
  <c r="H48" i="36"/>
  <c r="J47" i="36"/>
  <c r="H47" i="36"/>
  <c r="J46" i="36"/>
  <c r="H46" i="36"/>
  <c r="J45" i="36"/>
  <c r="H45" i="36"/>
  <c r="J44" i="36"/>
  <c r="H44" i="36"/>
  <c r="J43" i="36"/>
  <c r="H43" i="36"/>
  <c r="J42" i="36"/>
  <c r="H42" i="36"/>
  <c r="J41" i="36"/>
  <c r="H41" i="36"/>
  <c r="J40" i="36"/>
  <c r="H40" i="36"/>
  <c r="J39" i="36"/>
  <c r="H39" i="36"/>
  <c r="J38" i="36"/>
  <c r="H38" i="36"/>
  <c r="J37" i="36"/>
  <c r="H37" i="36"/>
  <c r="J36" i="36"/>
  <c r="H36" i="36"/>
  <c r="J35" i="36"/>
  <c r="H35" i="36"/>
  <c r="J34" i="36"/>
  <c r="H34" i="36"/>
  <c r="J33" i="36"/>
  <c r="H33" i="36"/>
  <c r="J32" i="36"/>
  <c r="H32" i="36"/>
  <c r="J31" i="36"/>
  <c r="H31" i="36"/>
  <c r="J30" i="36"/>
  <c r="H30" i="36"/>
  <c r="J29" i="36"/>
  <c r="H29" i="36"/>
  <c r="J28" i="36"/>
  <c r="H28" i="36"/>
  <c r="J27" i="36"/>
  <c r="H27" i="36"/>
  <c r="J26" i="36"/>
  <c r="H26" i="36"/>
  <c r="J25" i="36"/>
  <c r="H25" i="36"/>
  <c r="J24" i="36"/>
  <c r="H24" i="36"/>
  <c r="J23" i="36"/>
  <c r="H23" i="36"/>
  <c r="J22" i="36"/>
  <c r="H22" i="36"/>
  <c r="J21" i="36"/>
  <c r="H21" i="36"/>
  <c r="J20" i="36"/>
  <c r="H20" i="36"/>
  <c r="J19" i="36"/>
  <c r="H19" i="36"/>
  <c r="J18" i="36"/>
  <c r="H18" i="36"/>
  <c r="J17" i="36"/>
  <c r="H17" i="36"/>
  <c r="J16" i="36"/>
  <c r="H16" i="36"/>
  <c r="J15" i="36"/>
  <c r="H15" i="36"/>
  <c r="J14" i="36"/>
  <c r="H14" i="36"/>
  <c r="J13" i="36"/>
  <c r="H13" i="36"/>
  <c r="J12" i="36"/>
  <c r="H12" i="36"/>
  <c r="J11" i="36"/>
  <c r="H11" i="36"/>
  <c r="J10" i="36"/>
  <c r="H10" i="36"/>
  <c r="J9" i="36"/>
  <c r="H9" i="36"/>
  <c r="J8" i="36"/>
  <c r="H8" i="36"/>
  <c r="J7" i="36"/>
  <c r="H7" i="36"/>
  <c r="J99" i="35"/>
  <c r="H99" i="35"/>
  <c r="J98" i="35"/>
  <c r="H98" i="35"/>
  <c r="J100" i="35"/>
  <c r="H100" i="35"/>
  <c r="J97" i="35"/>
  <c r="H97" i="35"/>
  <c r="J96" i="35"/>
  <c r="H96" i="35"/>
  <c r="J95" i="35"/>
  <c r="H95" i="35"/>
  <c r="J94" i="35"/>
  <c r="H94" i="35"/>
  <c r="J93" i="35"/>
  <c r="H93" i="35"/>
  <c r="J90" i="35"/>
  <c r="H90" i="35"/>
  <c r="J89" i="35"/>
  <c r="H89" i="35"/>
  <c r="J88" i="35"/>
  <c r="H88" i="35"/>
  <c r="J87" i="35"/>
  <c r="H87" i="35"/>
  <c r="J86" i="35"/>
  <c r="H86" i="35"/>
  <c r="I82" i="40" l="1"/>
  <c r="J82" i="40" s="1"/>
  <c r="R82" i="40" s="1"/>
  <c r="I90" i="40"/>
  <c r="J90" i="40" s="1"/>
  <c r="R90" i="40" s="1"/>
  <c r="I83" i="40"/>
  <c r="J83" i="40" s="1"/>
  <c r="R83" i="40" s="1"/>
  <c r="I91" i="40"/>
  <c r="J91" i="40" s="1"/>
  <c r="R91" i="40" s="1"/>
  <c r="I84" i="40"/>
  <c r="J84" i="40" s="1"/>
  <c r="R84" i="40" s="1"/>
  <c r="I92" i="40"/>
  <c r="J92" i="40" s="1"/>
  <c r="R92" i="40" s="1"/>
  <c r="I13" i="40"/>
  <c r="J13" i="40" s="1"/>
  <c r="R13" i="40" s="1"/>
  <c r="I85" i="40"/>
  <c r="J85" i="40" s="1"/>
  <c r="R85" i="40" s="1"/>
  <c r="I93" i="40"/>
  <c r="J93" i="40" s="1"/>
  <c r="R93" i="40" s="1"/>
  <c r="I86" i="40"/>
  <c r="J86" i="40" s="1"/>
  <c r="R86" i="40" s="1"/>
  <c r="I94" i="40"/>
  <c r="J94" i="40" s="1"/>
  <c r="R94" i="40" s="1"/>
  <c r="I79" i="40"/>
  <c r="J79" i="40" s="1"/>
  <c r="R79" i="40" s="1"/>
  <c r="I87" i="40"/>
  <c r="J87" i="40" s="1"/>
  <c r="R87" i="40" s="1"/>
  <c r="I80" i="40"/>
  <c r="J80" i="40" s="1"/>
  <c r="R80" i="40" s="1"/>
  <c r="I88" i="40"/>
  <c r="J88" i="40" s="1"/>
  <c r="R88" i="40" s="1"/>
  <c r="I81" i="40"/>
  <c r="J81" i="40" s="1"/>
  <c r="R81" i="40" s="1"/>
  <c r="I89" i="40"/>
  <c r="J89" i="40" s="1"/>
  <c r="R89" i="40" s="1"/>
  <c r="K101" i="36"/>
  <c r="C9" i="39" s="1"/>
  <c r="K112" i="31"/>
  <c r="K113" i="31"/>
  <c r="K114" i="31" s="1"/>
  <c r="H6" i="39"/>
  <c r="G14" i="39"/>
  <c r="G22" i="39" s="1"/>
  <c r="G30" i="39" s="1"/>
  <c r="K79" i="36"/>
  <c r="K9" i="39" s="1"/>
  <c r="K28" i="36"/>
  <c r="E9" i="39" s="1"/>
  <c r="E17" i="39" s="1"/>
  <c r="E25" i="39" s="1"/>
  <c r="E33" i="39" s="1"/>
  <c r="M84" i="32"/>
  <c r="O83" i="32"/>
  <c r="C12" i="39"/>
  <c r="C20" i="39" s="1"/>
  <c r="C28" i="39" s="1"/>
  <c r="D12" i="39"/>
  <c r="D20" i="39" s="1"/>
  <c r="D28" i="39" s="1"/>
  <c r="G4" i="39"/>
  <c r="M90" i="32"/>
  <c r="M85" i="32"/>
  <c r="K11" i="24"/>
  <c r="K113" i="32"/>
  <c r="K114" i="32" s="1"/>
  <c r="K112" i="32"/>
  <c r="H102" i="36"/>
  <c r="J102" i="36"/>
  <c r="K103" i="36" s="1"/>
  <c r="J4" i="24"/>
  <c r="J20" i="24"/>
  <c r="M4" i="39" l="1"/>
  <c r="K14" i="24"/>
  <c r="K104" i="36"/>
  <c r="K105" i="36"/>
  <c r="K106" i="36" s="1"/>
  <c r="C17" i="39"/>
  <c r="C25" i="39" s="1"/>
  <c r="C33" i="39" s="1"/>
  <c r="D17" i="39"/>
  <c r="D25" i="39" s="1"/>
  <c r="D33" i="39" s="1"/>
  <c r="H4" i="39"/>
  <c r="G12" i="39"/>
  <c r="G20" i="39" s="1"/>
  <c r="G28" i="39" s="1"/>
  <c r="I16" i="24"/>
  <c r="J16" i="24"/>
  <c r="L21" i="24"/>
  <c r="I21" i="24"/>
  <c r="J21" i="24"/>
  <c r="I20" i="24"/>
  <c r="C6" i="24"/>
  <c r="M9" i="39" l="1"/>
  <c r="G9" i="39"/>
  <c r="I138" i="40"/>
  <c r="J138" i="40" s="1"/>
  <c r="R138" i="40" s="1"/>
  <c r="I146" i="40"/>
  <c r="J146" i="40" s="1"/>
  <c r="R146" i="40" s="1"/>
  <c r="I139" i="40"/>
  <c r="J139" i="40" s="1"/>
  <c r="R139" i="40" s="1"/>
  <c r="I147" i="40"/>
  <c r="J147" i="40" s="1"/>
  <c r="R147" i="40" s="1"/>
  <c r="I140" i="40"/>
  <c r="J140" i="40" s="1"/>
  <c r="R140" i="40" s="1"/>
  <c r="I148" i="40"/>
  <c r="J148" i="40" s="1"/>
  <c r="R148" i="40" s="1"/>
  <c r="I141" i="40"/>
  <c r="J141" i="40" s="1"/>
  <c r="R141" i="40" s="1"/>
  <c r="I149" i="40"/>
  <c r="J149" i="40" s="1"/>
  <c r="R149" i="40" s="1"/>
  <c r="I142" i="40"/>
  <c r="J142" i="40" s="1"/>
  <c r="R142" i="40" s="1"/>
  <c r="I15" i="40"/>
  <c r="J15" i="40" s="1"/>
  <c r="R15" i="40" s="1"/>
  <c r="I135" i="40"/>
  <c r="J135" i="40" s="1"/>
  <c r="R135" i="40" s="1"/>
  <c r="I143" i="40"/>
  <c r="J143" i="40" s="1"/>
  <c r="R143" i="40" s="1"/>
  <c r="I16" i="40"/>
  <c r="J16" i="40" s="1"/>
  <c r="R16" i="40" s="1"/>
  <c r="I136" i="40"/>
  <c r="J136" i="40" s="1"/>
  <c r="R136" i="40" s="1"/>
  <c r="I144" i="40"/>
  <c r="J144" i="40" s="1"/>
  <c r="R144" i="40" s="1"/>
  <c r="I137" i="40"/>
  <c r="J137" i="40" s="1"/>
  <c r="R137" i="40" s="1"/>
  <c r="I145" i="40"/>
  <c r="J145" i="40" s="1"/>
  <c r="R145" i="40" s="1"/>
  <c r="L6" i="24"/>
  <c r="I6" i="24"/>
  <c r="J6" i="24"/>
  <c r="I17" i="24"/>
  <c r="J17" i="24"/>
  <c r="I18" i="24"/>
  <c r="J18" i="24"/>
  <c r="I19" i="24"/>
  <c r="J19" i="24"/>
  <c r="C10" i="24"/>
  <c r="C11" i="24"/>
  <c r="C12" i="24"/>
  <c r="C13" i="24"/>
  <c r="C14" i="24"/>
  <c r="C9" i="24"/>
  <c r="C5" i="24"/>
  <c r="C7" i="24"/>
  <c r="C8" i="24"/>
  <c r="G17" i="39" l="1"/>
  <c r="G25" i="39" s="1"/>
  <c r="G33" i="39" s="1"/>
  <c r="H9" i="39"/>
  <c r="I18" i="40"/>
  <c r="J18" i="40" s="1"/>
  <c r="R18" i="40" s="1"/>
  <c r="I26" i="40"/>
  <c r="J26" i="40" s="1"/>
  <c r="R26" i="40" s="1"/>
  <c r="I34" i="40"/>
  <c r="J34" i="40" s="1"/>
  <c r="R34" i="40" s="1"/>
  <c r="I11" i="40"/>
  <c r="J11" i="40" s="1"/>
  <c r="R11" i="40" s="1"/>
  <c r="I19" i="40"/>
  <c r="J19" i="40" s="1"/>
  <c r="R19" i="40" s="1"/>
  <c r="I27" i="40"/>
  <c r="J27" i="40" s="1"/>
  <c r="R27" i="40" s="1"/>
  <c r="I35" i="40"/>
  <c r="J35" i="40" s="1"/>
  <c r="R35" i="40" s="1"/>
  <c r="I12" i="40"/>
  <c r="J12" i="40" s="1"/>
  <c r="R12" i="40" s="1"/>
  <c r="I20" i="40"/>
  <c r="J20" i="40" s="1"/>
  <c r="R20" i="40" s="1"/>
  <c r="I28" i="40"/>
  <c r="J28" i="40" s="1"/>
  <c r="R28" i="40" s="1"/>
  <c r="I36" i="40"/>
  <c r="J36" i="40" s="1"/>
  <c r="R36" i="40" s="1"/>
  <c r="I21" i="40"/>
  <c r="J21" i="40" s="1"/>
  <c r="R21" i="40" s="1"/>
  <c r="I29" i="40"/>
  <c r="J29" i="40" s="1"/>
  <c r="R29" i="40" s="1"/>
  <c r="I37" i="40"/>
  <c r="J37" i="40" s="1"/>
  <c r="R37" i="40" s="1"/>
  <c r="I22" i="40"/>
  <c r="J22" i="40" s="1"/>
  <c r="R22" i="40" s="1"/>
  <c r="I30" i="40"/>
  <c r="J30" i="40" s="1"/>
  <c r="R30" i="40" s="1"/>
  <c r="I23" i="40"/>
  <c r="J23" i="40" s="1"/>
  <c r="R23" i="40" s="1"/>
  <c r="I31" i="40"/>
  <c r="J31" i="40" s="1"/>
  <c r="R31" i="40" s="1"/>
  <c r="I8" i="40"/>
  <c r="J8" i="40" s="1"/>
  <c r="R8" i="40" s="1"/>
  <c r="I24" i="40"/>
  <c r="J24" i="40" s="1"/>
  <c r="R24" i="40" s="1"/>
  <c r="I32" i="40"/>
  <c r="J32" i="40" s="1"/>
  <c r="R32" i="40" s="1"/>
  <c r="I25" i="40"/>
  <c r="J25" i="40" s="1"/>
  <c r="R25" i="40" s="1"/>
  <c r="I33" i="40"/>
  <c r="J33" i="40" s="1"/>
  <c r="R33" i="40" s="1"/>
  <c r="L14" i="24"/>
  <c r="L5" i="24"/>
  <c r="L11" i="24"/>
  <c r="J13" i="24"/>
  <c r="J12" i="24"/>
  <c r="L12" i="24"/>
  <c r="J7" i="24"/>
  <c r="L7" i="24"/>
  <c r="J5" i="24"/>
  <c r="J8" i="24"/>
  <c r="L8" i="24"/>
  <c r="J11" i="24"/>
  <c r="I9" i="24"/>
  <c r="J9" i="24"/>
  <c r="J14" i="24"/>
  <c r="J10" i="24"/>
  <c r="I5" i="24"/>
  <c r="I7" i="24"/>
  <c r="I13" i="24"/>
  <c r="I12" i="24"/>
  <c r="I11" i="24"/>
  <c r="I8" i="24"/>
  <c r="I14" i="24"/>
  <c r="I10" i="24"/>
  <c r="J109" i="33" l="1"/>
  <c r="H109" i="33"/>
  <c r="K109" i="33" s="1"/>
  <c r="C5" i="39" s="1"/>
  <c r="J54" i="33"/>
  <c r="H54" i="33"/>
  <c r="J53" i="33"/>
  <c r="H53" i="33"/>
  <c r="J52" i="33"/>
  <c r="H52" i="33"/>
  <c r="J51" i="33"/>
  <c r="H51" i="33"/>
  <c r="J50" i="33"/>
  <c r="H50" i="33"/>
  <c r="J49" i="33"/>
  <c r="H49" i="33"/>
  <c r="J48" i="33"/>
  <c r="H48" i="33"/>
  <c r="J47" i="33"/>
  <c r="H47" i="33"/>
  <c r="J46" i="33"/>
  <c r="H46" i="33"/>
  <c r="J45" i="33"/>
  <c r="H45" i="33"/>
  <c r="J44" i="33"/>
  <c r="H44" i="33"/>
  <c r="J43" i="33"/>
  <c r="H43" i="33"/>
  <c r="J42" i="33"/>
  <c r="H42" i="33"/>
  <c r="J41" i="33"/>
  <c r="H41" i="33"/>
  <c r="J40" i="33"/>
  <c r="H40" i="33"/>
  <c r="J39" i="33"/>
  <c r="H39" i="33"/>
  <c r="J38" i="33"/>
  <c r="H38" i="33"/>
  <c r="J37" i="33"/>
  <c r="H37" i="33"/>
  <c r="J36" i="33"/>
  <c r="H36" i="33"/>
  <c r="J35" i="33"/>
  <c r="H35" i="33"/>
  <c r="J34" i="33"/>
  <c r="H34" i="33"/>
  <c r="J33" i="33"/>
  <c r="H33" i="33"/>
  <c r="J32" i="33"/>
  <c r="H32" i="33"/>
  <c r="J31" i="33"/>
  <c r="H31" i="33"/>
  <c r="J30" i="33"/>
  <c r="H30" i="33"/>
  <c r="J29" i="33"/>
  <c r="H29" i="33"/>
  <c r="J28" i="33"/>
  <c r="H28" i="33"/>
  <c r="J27" i="33"/>
  <c r="H27" i="33"/>
  <c r="J26" i="33"/>
  <c r="H26" i="33"/>
  <c r="J25" i="33"/>
  <c r="H25" i="33"/>
  <c r="J24" i="33"/>
  <c r="H24" i="33"/>
  <c r="J23" i="33"/>
  <c r="H23" i="33"/>
  <c r="J22" i="33"/>
  <c r="H22" i="33"/>
  <c r="J21" i="33"/>
  <c r="H21" i="33"/>
  <c r="J20" i="33"/>
  <c r="H20" i="33"/>
  <c r="J19" i="33"/>
  <c r="H19" i="33"/>
  <c r="J18" i="33"/>
  <c r="H18" i="33"/>
  <c r="J17" i="33"/>
  <c r="H17" i="33"/>
  <c r="J16" i="33"/>
  <c r="H16" i="33"/>
  <c r="J15" i="33"/>
  <c r="H15" i="33"/>
  <c r="J14" i="33"/>
  <c r="H14" i="33"/>
  <c r="J13" i="33"/>
  <c r="H13" i="33"/>
  <c r="J12" i="33"/>
  <c r="H12" i="33"/>
  <c r="J11" i="33"/>
  <c r="H11" i="33"/>
  <c r="J10" i="33"/>
  <c r="H10" i="33"/>
  <c r="J9" i="33"/>
  <c r="H9" i="33"/>
  <c r="J8" i="33"/>
  <c r="H8" i="33"/>
  <c r="J7" i="33"/>
  <c r="H7" i="33"/>
  <c r="J95" i="34"/>
  <c r="H95" i="34"/>
  <c r="J94" i="34"/>
  <c r="H94" i="34"/>
  <c r="K95" i="34" s="1"/>
  <c r="C7" i="39" s="1"/>
  <c r="J39" i="34"/>
  <c r="H39" i="34"/>
  <c r="J38" i="34"/>
  <c r="H38" i="34"/>
  <c r="J37" i="34"/>
  <c r="H37" i="34"/>
  <c r="J36" i="34"/>
  <c r="H36" i="34"/>
  <c r="J35" i="34"/>
  <c r="H35" i="34"/>
  <c r="J34" i="34"/>
  <c r="H34" i="34"/>
  <c r="J33" i="34"/>
  <c r="H33" i="34"/>
  <c r="J32" i="34"/>
  <c r="H32" i="34"/>
  <c r="J31" i="34"/>
  <c r="H31" i="34"/>
  <c r="J30" i="34"/>
  <c r="H30" i="34"/>
  <c r="J29" i="34"/>
  <c r="H29" i="34"/>
  <c r="J28" i="34"/>
  <c r="H28" i="34"/>
  <c r="J27" i="34"/>
  <c r="H27" i="34"/>
  <c r="J26" i="34"/>
  <c r="H26" i="34"/>
  <c r="J25" i="34"/>
  <c r="H25" i="34"/>
  <c r="J24" i="34"/>
  <c r="H24" i="34"/>
  <c r="J23" i="34"/>
  <c r="H23" i="34"/>
  <c r="J22" i="34"/>
  <c r="H22" i="34"/>
  <c r="J21" i="34"/>
  <c r="H21" i="34"/>
  <c r="J20" i="34"/>
  <c r="H20" i="34"/>
  <c r="J19" i="34"/>
  <c r="H19" i="34"/>
  <c r="J18" i="34"/>
  <c r="H18" i="34"/>
  <c r="J17" i="34"/>
  <c r="H17" i="34"/>
  <c r="J16" i="34"/>
  <c r="H16" i="34"/>
  <c r="J15" i="34"/>
  <c r="H15" i="34"/>
  <c r="K25" i="34" s="1"/>
  <c r="E7" i="39" s="1"/>
  <c r="E15" i="39" s="1"/>
  <c r="E23" i="39" s="1"/>
  <c r="E31" i="39" s="1"/>
  <c r="J14" i="34"/>
  <c r="H14" i="34"/>
  <c r="J13" i="34"/>
  <c r="H13" i="34"/>
  <c r="J12" i="34"/>
  <c r="H12" i="34"/>
  <c r="J11" i="34"/>
  <c r="H11" i="34"/>
  <c r="J10" i="34"/>
  <c r="H10" i="34"/>
  <c r="J9" i="34"/>
  <c r="H9" i="34"/>
  <c r="J8" i="34"/>
  <c r="H8" i="34"/>
  <c r="J7" i="34"/>
  <c r="H7" i="34"/>
  <c r="J101" i="35"/>
  <c r="H101" i="35"/>
  <c r="J92" i="35"/>
  <c r="H92" i="35"/>
  <c r="J91" i="35"/>
  <c r="H91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K79" i="35" l="1"/>
  <c r="K8" i="39" s="1"/>
  <c r="C15" i="39"/>
  <c r="C23" i="39" s="1"/>
  <c r="C31" i="39" s="1"/>
  <c r="M7" i="39"/>
  <c r="K28" i="35"/>
  <c r="E8" i="39" s="1"/>
  <c r="E16" i="39" s="1"/>
  <c r="E24" i="39" s="1"/>
  <c r="E32" i="39" s="1"/>
  <c r="K101" i="35"/>
  <c r="C8" i="39" s="1"/>
  <c r="K73" i="34"/>
  <c r="K7" i="39" s="1"/>
  <c r="K88" i="33"/>
  <c r="K37" i="33"/>
  <c r="K54" i="33"/>
  <c r="K33" i="33"/>
  <c r="E5" i="39" s="1"/>
  <c r="C13" i="39"/>
  <c r="C21" i="39" s="1"/>
  <c r="C29" i="39" s="1"/>
  <c r="H102" i="35"/>
  <c r="H110" i="33"/>
  <c r="H96" i="34"/>
  <c r="J110" i="33"/>
  <c r="J96" i="34"/>
  <c r="J102" i="35"/>
  <c r="I50" i="40" l="1"/>
  <c r="J50" i="40" s="1"/>
  <c r="R50" i="40" s="1"/>
  <c r="I58" i="40"/>
  <c r="J58" i="40" s="1"/>
  <c r="R58" i="40" s="1"/>
  <c r="I66" i="40"/>
  <c r="J66" i="40" s="1"/>
  <c r="R66" i="40" s="1"/>
  <c r="I74" i="40"/>
  <c r="J74" i="40" s="1"/>
  <c r="R74" i="40" s="1"/>
  <c r="I51" i="40"/>
  <c r="J51" i="40" s="1"/>
  <c r="R51" i="40" s="1"/>
  <c r="I59" i="40"/>
  <c r="J59" i="40" s="1"/>
  <c r="R59" i="40" s="1"/>
  <c r="I67" i="40"/>
  <c r="J67" i="40" s="1"/>
  <c r="R67" i="40" s="1"/>
  <c r="I75" i="40"/>
  <c r="J75" i="40" s="1"/>
  <c r="R75" i="40" s="1"/>
  <c r="I52" i="40"/>
  <c r="J52" i="40" s="1"/>
  <c r="R52" i="40" s="1"/>
  <c r="I60" i="40"/>
  <c r="J60" i="40" s="1"/>
  <c r="R60" i="40" s="1"/>
  <c r="I68" i="40"/>
  <c r="J68" i="40" s="1"/>
  <c r="R68" i="40" s="1"/>
  <c r="I76" i="40"/>
  <c r="J76" i="40" s="1"/>
  <c r="R76" i="40" s="1"/>
  <c r="I53" i="40"/>
  <c r="J53" i="40" s="1"/>
  <c r="R53" i="40" s="1"/>
  <c r="I61" i="40"/>
  <c r="J61" i="40" s="1"/>
  <c r="R61" i="40" s="1"/>
  <c r="I69" i="40"/>
  <c r="J69" i="40" s="1"/>
  <c r="R69" i="40" s="1"/>
  <c r="I77" i="40"/>
  <c r="J77" i="40" s="1"/>
  <c r="R77" i="40" s="1"/>
  <c r="I54" i="40"/>
  <c r="J54" i="40" s="1"/>
  <c r="R54" i="40" s="1"/>
  <c r="I62" i="40"/>
  <c r="J62" i="40" s="1"/>
  <c r="R62" i="40" s="1"/>
  <c r="I70" i="40"/>
  <c r="J70" i="40" s="1"/>
  <c r="R70" i="40" s="1"/>
  <c r="I78" i="40"/>
  <c r="J78" i="40" s="1"/>
  <c r="R78" i="40" s="1"/>
  <c r="I55" i="40"/>
  <c r="J55" i="40" s="1"/>
  <c r="R55" i="40" s="1"/>
  <c r="I63" i="40"/>
  <c r="J63" i="40" s="1"/>
  <c r="R63" i="40" s="1"/>
  <c r="I71" i="40"/>
  <c r="J71" i="40" s="1"/>
  <c r="R71" i="40" s="1"/>
  <c r="I56" i="40"/>
  <c r="J56" i="40" s="1"/>
  <c r="R56" i="40" s="1"/>
  <c r="I64" i="40"/>
  <c r="J64" i="40" s="1"/>
  <c r="R64" i="40" s="1"/>
  <c r="I72" i="40"/>
  <c r="J72" i="40" s="1"/>
  <c r="R72" i="40" s="1"/>
  <c r="I49" i="40"/>
  <c r="J49" i="40" s="1"/>
  <c r="R49" i="40" s="1"/>
  <c r="I57" i="40"/>
  <c r="J57" i="40" s="1"/>
  <c r="R57" i="40" s="1"/>
  <c r="I65" i="40"/>
  <c r="J65" i="40" s="1"/>
  <c r="R65" i="40" s="1"/>
  <c r="I73" i="40"/>
  <c r="J73" i="40" s="1"/>
  <c r="R73" i="40" s="1"/>
  <c r="K103" i="35"/>
  <c r="G7" i="39"/>
  <c r="K5" i="39"/>
  <c r="M5" i="39" s="1"/>
  <c r="I4" i="40" s="1"/>
  <c r="L88" i="33"/>
  <c r="D15" i="39"/>
  <c r="D23" i="39" s="1"/>
  <c r="D31" i="39" s="1"/>
  <c r="C16" i="39"/>
  <c r="C24" i="39" s="1"/>
  <c r="C32" i="39" s="1"/>
  <c r="D16" i="39"/>
  <c r="D24" i="39" s="1"/>
  <c r="D32" i="39" s="1"/>
  <c r="E13" i="39"/>
  <c r="E21" i="39" s="1"/>
  <c r="E29" i="39" s="1"/>
  <c r="K111" i="33"/>
  <c r="K97" i="34"/>
  <c r="J78" i="30"/>
  <c r="H78" i="30"/>
  <c r="J77" i="30"/>
  <c r="H77" i="30"/>
  <c r="J76" i="30"/>
  <c r="H76" i="30"/>
  <c r="J75" i="30"/>
  <c r="H75" i="30"/>
  <c r="J74" i="30"/>
  <c r="H74" i="30"/>
  <c r="J73" i="30"/>
  <c r="H73" i="30"/>
  <c r="J72" i="30"/>
  <c r="H72" i="30"/>
  <c r="J71" i="30"/>
  <c r="H71" i="30"/>
  <c r="J70" i="30"/>
  <c r="H70" i="30"/>
  <c r="J69" i="30"/>
  <c r="H69" i="30"/>
  <c r="J68" i="30"/>
  <c r="H68" i="30"/>
  <c r="J67" i="30"/>
  <c r="H67" i="30"/>
  <c r="J66" i="30"/>
  <c r="H66" i="30"/>
  <c r="J65" i="30"/>
  <c r="H65" i="30"/>
  <c r="J64" i="30"/>
  <c r="H64" i="30"/>
  <c r="J63" i="30"/>
  <c r="H63" i="30"/>
  <c r="J62" i="30"/>
  <c r="H62" i="30"/>
  <c r="J61" i="30"/>
  <c r="H61" i="30"/>
  <c r="J60" i="30"/>
  <c r="H60" i="30"/>
  <c r="J59" i="30"/>
  <c r="H59" i="30"/>
  <c r="J58" i="30"/>
  <c r="H58" i="30"/>
  <c r="J57" i="30"/>
  <c r="H57" i="30"/>
  <c r="J56" i="30"/>
  <c r="H56" i="30"/>
  <c r="J55" i="30"/>
  <c r="H55" i="30"/>
  <c r="J54" i="30"/>
  <c r="H54" i="30"/>
  <c r="J53" i="30"/>
  <c r="H53" i="30"/>
  <c r="J52" i="30"/>
  <c r="H52" i="30"/>
  <c r="J51" i="30"/>
  <c r="H51" i="30"/>
  <c r="J50" i="30"/>
  <c r="H50" i="30"/>
  <c r="J49" i="30"/>
  <c r="H49" i="30"/>
  <c r="J48" i="30"/>
  <c r="H48" i="30"/>
  <c r="J47" i="30"/>
  <c r="H47" i="30"/>
  <c r="J46" i="30"/>
  <c r="H46" i="30"/>
  <c r="J45" i="30"/>
  <c r="H45" i="30"/>
  <c r="J44" i="30"/>
  <c r="H44" i="30"/>
  <c r="J43" i="30"/>
  <c r="H43" i="30"/>
  <c r="J42" i="30"/>
  <c r="H42" i="30"/>
  <c r="J41" i="30"/>
  <c r="H41" i="30"/>
  <c r="J40" i="30"/>
  <c r="H40" i="30"/>
  <c r="J39" i="30"/>
  <c r="H39" i="30"/>
  <c r="J38" i="30"/>
  <c r="H38" i="30"/>
  <c r="J37" i="30"/>
  <c r="H37" i="30"/>
  <c r="J36" i="30"/>
  <c r="H36" i="30"/>
  <c r="J35" i="30"/>
  <c r="H35" i="30"/>
  <c r="J34" i="30"/>
  <c r="H34" i="30"/>
  <c r="J33" i="30"/>
  <c r="H33" i="30"/>
  <c r="J32" i="30"/>
  <c r="H32" i="30"/>
  <c r="J31" i="30"/>
  <c r="H31" i="30"/>
  <c r="J30" i="30"/>
  <c r="H30" i="30"/>
  <c r="J29" i="30"/>
  <c r="H29" i="30"/>
  <c r="J28" i="30"/>
  <c r="H28" i="30"/>
  <c r="J27" i="30"/>
  <c r="H27" i="30"/>
  <c r="J26" i="30"/>
  <c r="H26" i="30"/>
  <c r="J25" i="30"/>
  <c r="H25" i="30"/>
  <c r="J24" i="30"/>
  <c r="H24" i="30"/>
  <c r="J23" i="30"/>
  <c r="H23" i="30"/>
  <c r="J22" i="30"/>
  <c r="H22" i="30"/>
  <c r="J21" i="30"/>
  <c r="H21" i="30"/>
  <c r="J20" i="30"/>
  <c r="H20" i="30"/>
  <c r="J19" i="30"/>
  <c r="H19" i="30"/>
  <c r="J18" i="30"/>
  <c r="H18" i="30"/>
  <c r="J17" i="30"/>
  <c r="H17" i="30"/>
  <c r="J16" i="30"/>
  <c r="H16" i="30"/>
  <c r="J15" i="30"/>
  <c r="H15" i="30"/>
  <c r="J14" i="30"/>
  <c r="H14" i="30"/>
  <c r="J13" i="30"/>
  <c r="H13" i="30"/>
  <c r="J12" i="30"/>
  <c r="H12" i="30"/>
  <c r="J11" i="30"/>
  <c r="H11" i="30"/>
  <c r="J10" i="30"/>
  <c r="H10" i="30"/>
  <c r="J9" i="30"/>
  <c r="H9" i="30"/>
  <c r="J8" i="30"/>
  <c r="H8" i="30"/>
  <c r="J7" i="30"/>
  <c r="H7" i="30"/>
  <c r="J78" i="29"/>
  <c r="H78" i="29"/>
  <c r="J77" i="29"/>
  <c r="H77" i="29"/>
  <c r="J76" i="29"/>
  <c r="H76" i="29"/>
  <c r="J75" i="29"/>
  <c r="H75" i="29"/>
  <c r="J74" i="29"/>
  <c r="H74" i="29"/>
  <c r="J73" i="29"/>
  <c r="H73" i="29"/>
  <c r="J72" i="29"/>
  <c r="H72" i="29"/>
  <c r="J71" i="29"/>
  <c r="H71" i="29"/>
  <c r="J70" i="29"/>
  <c r="H70" i="29"/>
  <c r="J69" i="29"/>
  <c r="H69" i="29"/>
  <c r="J68" i="29"/>
  <c r="H68" i="29"/>
  <c r="J67" i="29"/>
  <c r="H67" i="29"/>
  <c r="J66" i="29"/>
  <c r="H66" i="29"/>
  <c r="J65" i="29"/>
  <c r="H65" i="29"/>
  <c r="J64" i="29"/>
  <c r="H64" i="29"/>
  <c r="J63" i="29"/>
  <c r="H63" i="29"/>
  <c r="J62" i="29"/>
  <c r="H62" i="29"/>
  <c r="J61" i="29"/>
  <c r="H61" i="29"/>
  <c r="J60" i="29"/>
  <c r="H60" i="29"/>
  <c r="J59" i="29"/>
  <c r="H59" i="29"/>
  <c r="J58" i="29"/>
  <c r="H58" i="29"/>
  <c r="J57" i="29"/>
  <c r="H57" i="29"/>
  <c r="J56" i="29"/>
  <c r="H56" i="29"/>
  <c r="J55" i="29"/>
  <c r="H55" i="29"/>
  <c r="J54" i="29"/>
  <c r="H54" i="29"/>
  <c r="J53" i="29"/>
  <c r="H53" i="29"/>
  <c r="J52" i="29"/>
  <c r="H52" i="29"/>
  <c r="J51" i="29"/>
  <c r="H51" i="29"/>
  <c r="J50" i="29"/>
  <c r="H50" i="29"/>
  <c r="J49" i="29"/>
  <c r="H49" i="29"/>
  <c r="J48" i="29"/>
  <c r="H48" i="29"/>
  <c r="J47" i="29"/>
  <c r="H47" i="29"/>
  <c r="J46" i="29"/>
  <c r="H46" i="29"/>
  <c r="J45" i="29"/>
  <c r="H45" i="29"/>
  <c r="J44" i="29"/>
  <c r="H44" i="29"/>
  <c r="J43" i="29"/>
  <c r="H43" i="29"/>
  <c r="J42" i="29"/>
  <c r="H42" i="29"/>
  <c r="J41" i="29"/>
  <c r="H41" i="29"/>
  <c r="J40" i="29"/>
  <c r="H40" i="29"/>
  <c r="J39" i="29"/>
  <c r="H39" i="29"/>
  <c r="J38" i="29"/>
  <c r="H38" i="29"/>
  <c r="J37" i="29"/>
  <c r="H37" i="29"/>
  <c r="J36" i="29"/>
  <c r="H36" i="29"/>
  <c r="J35" i="29"/>
  <c r="H35" i="29"/>
  <c r="J34" i="29"/>
  <c r="H34" i="29"/>
  <c r="J33" i="29"/>
  <c r="H33" i="29"/>
  <c r="J32" i="29"/>
  <c r="H32" i="29"/>
  <c r="J31" i="29"/>
  <c r="H31" i="29"/>
  <c r="J30" i="29"/>
  <c r="H30" i="29"/>
  <c r="J29" i="29"/>
  <c r="H29" i="29"/>
  <c r="J28" i="29"/>
  <c r="H28" i="29"/>
  <c r="J27" i="29"/>
  <c r="H27" i="29"/>
  <c r="J26" i="29"/>
  <c r="H26" i="29"/>
  <c r="J25" i="29"/>
  <c r="H25" i="29"/>
  <c r="J24" i="29"/>
  <c r="H24" i="29"/>
  <c r="J23" i="29"/>
  <c r="H23" i="29"/>
  <c r="J22" i="29"/>
  <c r="H22" i="29"/>
  <c r="J21" i="29"/>
  <c r="H21" i="29"/>
  <c r="J20" i="29"/>
  <c r="H20" i="29"/>
  <c r="J19" i="29"/>
  <c r="H19" i="29"/>
  <c r="J18" i="29"/>
  <c r="H18" i="29"/>
  <c r="J17" i="29"/>
  <c r="H17" i="29"/>
  <c r="J16" i="29"/>
  <c r="H16" i="29"/>
  <c r="J15" i="29"/>
  <c r="H15" i="29"/>
  <c r="J14" i="29"/>
  <c r="H14" i="29"/>
  <c r="J13" i="29"/>
  <c r="H13" i="29"/>
  <c r="J12" i="29"/>
  <c r="H12" i="29"/>
  <c r="J11" i="29"/>
  <c r="H11" i="29"/>
  <c r="J10" i="29"/>
  <c r="H10" i="29"/>
  <c r="J9" i="29"/>
  <c r="H9" i="29"/>
  <c r="J8" i="29"/>
  <c r="H8" i="29"/>
  <c r="J7" i="29"/>
  <c r="H7" i="29"/>
  <c r="J78" i="27"/>
  <c r="H78" i="27"/>
  <c r="J77" i="27"/>
  <c r="H77" i="27"/>
  <c r="J76" i="27"/>
  <c r="H76" i="27"/>
  <c r="J75" i="27"/>
  <c r="H75" i="27"/>
  <c r="J74" i="27"/>
  <c r="H74" i="27"/>
  <c r="J73" i="27"/>
  <c r="H73" i="27"/>
  <c r="J72" i="27"/>
  <c r="H72" i="27"/>
  <c r="J71" i="27"/>
  <c r="H71" i="27"/>
  <c r="J70" i="27"/>
  <c r="H70" i="27"/>
  <c r="J69" i="27"/>
  <c r="H69" i="27"/>
  <c r="J68" i="27"/>
  <c r="H68" i="27"/>
  <c r="J67" i="27"/>
  <c r="H67" i="27"/>
  <c r="J66" i="27"/>
  <c r="H66" i="27"/>
  <c r="J65" i="27"/>
  <c r="H65" i="27"/>
  <c r="J64" i="27"/>
  <c r="H64" i="27"/>
  <c r="J63" i="27"/>
  <c r="H63" i="27"/>
  <c r="J62" i="27"/>
  <c r="H62" i="27"/>
  <c r="J61" i="27"/>
  <c r="H61" i="27"/>
  <c r="J60" i="27"/>
  <c r="H60" i="27"/>
  <c r="J59" i="27"/>
  <c r="H59" i="27"/>
  <c r="J58" i="27"/>
  <c r="H58" i="27"/>
  <c r="J57" i="27"/>
  <c r="H57" i="27"/>
  <c r="J56" i="27"/>
  <c r="H56" i="27"/>
  <c r="J55" i="27"/>
  <c r="H55" i="27"/>
  <c r="J54" i="27"/>
  <c r="H54" i="27"/>
  <c r="J53" i="27"/>
  <c r="H53" i="27"/>
  <c r="J52" i="27"/>
  <c r="H52" i="27"/>
  <c r="J51" i="27"/>
  <c r="H51" i="27"/>
  <c r="J50" i="27"/>
  <c r="H50" i="27"/>
  <c r="J49" i="27"/>
  <c r="H49" i="27"/>
  <c r="J48" i="27"/>
  <c r="H48" i="27"/>
  <c r="J47" i="27"/>
  <c r="H47" i="27"/>
  <c r="J46" i="27"/>
  <c r="H46" i="27"/>
  <c r="J45" i="27"/>
  <c r="H45" i="27"/>
  <c r="J44" i="27"/>
  <c r="H44" i="27"/>
  <c r="J43" i="27"/>
  <c r="H43" i="27"/>
  <c r="J42" i="27"/>
  <c r="H42" i="27"/>
  <c r="J41" i="27"/>
  <c r="H41" i="27"/>
  <c r="J40" i="27"/>
  <c r="H40" i="27"/>
  <c r="J39" i="27"/>
  <c r="H39" i="27"/>
  <c r="J38" i="27"/>
  <c r="H38" i="27"/>
  <c r="J37" i="27"/>
  <c r="H37" i="27"/>
  <c r="J36" i="27"/>
  <c r="H36" i="27"/>
  <c r="J35" i="27"/>
  <c r="H35" i="27"/>
  <c r="J34" i="27"/>
  <c r="H34" i="27"/>
  <c r="J33" i="27"/>
  <c r="H33" i="27"/>
  <c r="J32" i="27"/>
  <c r="H32" i="27"/>
  <c r="J31" i="27"/>
  <c r="H31" i="27"/>
  <c r="J30" i="27"/>
  <c r="H30" i="27"/>
  <c r="J29" i="27"/>
  <c r="H29" i="27"/>
  <c r="J28" i="27"/>
  <c r="H28" i="27"/>
  <c r="J27" i="27"/>
  <c r="H27" i="27"/>
  <c r="J26" i="27"/>
  <c r="H26" i="27"/>
  <c r="J25" i="27"/>
  <c r="H25" i="27"/>
  <c r="J24" i="27"/>
  <c r="H24" i="27"/>
  <c r="J23" i="27"/>
  <c r="H23" i="27"/>
  <c r="J22" i="27"/>
  <c r="H22" i="27"/>
  <c r="J21" i="27"/>
  <c r="H21" i="27"/>
  <c r="J20" i="27"/>
  <c r="H20" i="27"/>
  <c r="J19" i="27"/>
  <c r="H19" i="27"/>
  <c r="J18" i="27"/>
  <c r="H18" i="27"/>
  <c r="J17" i="27"/>
  <c r="H17" i="27"/>
  <c r="J16" i="27"/>
  <c r="J15" i="27"/>
  <c r="H15" i="27"/>
  <c r="J14" i="27"/>
  <c r="H14" i="27"/>
  <c r="J13" i="27"/>
  <c r="H13" i="27"/>
  <c r="J12" i="27"/>
  <c r="H12" i="27"/>
  <c r="J11" i="27"/>
  <c r="H11" i="27"/>
  <c r="J10" i="27"/>
  <c r="H10" i="27"/>
  <c r="J9" i="27"/>
  <c r="H9" i="27"/>
  <c r="J8" i="27"/>
  <c r="H8" i="27"/>
  <c r="J7" i="27"/>
  <c r="H7" i="27"/>
  <c r="J78" i="26"/>
  <c r="H78" i="26"/>
  <c r="J77" i="26"/>
  <c r="H77" i="26"/>
  <c r="J76" i="26"/>
  <c r="H76" i="26"/>
  <c r="J75" i="26"/>
  <c r="H75" i="26"/>
  <c r="J74" i="26"/>
  <c r="H74" i="26"/>
  <c r="J73" i="26"/>
  <c r="H73" i="26"/>
  <c r="J72" i="26"/>
  <c r="H72" i="26"/>
  <c r="J71" i="26"/>
  <c r="H71" i="26"/>
  <c r="J70" i="26"/>
  <c r="H70" i="26"/>
  <c r="J69" i="26"/>
  <c r="H69" i="26"/>
  <c r="J68" i="26"/>
  <c r="H68" i="26"/>
  <c r="J67" i="26"/>
  <c r="H67" i="26"/>
  <c r="J66" i="26"/>
  <c r="H66" i="26"/>
  <c r="J65" i="26"/>
  <c r="H65" i="26"/>
  <c r="J64" i="26"/>
  <c r="H64" i="26"/>
  <c r="J63" i="26"/>
  <c r="H63" i="26"/>
  <c r="J62" i="26"/>
  <c r="H62" i="26"/>
  <c r="J61" i="26"/>
  <c r="H61" i="26"/>
  <c r="J60" i="26"/>
  <c r="H60" i="26"/>
  <c r="J59" i="26"/>
  <c r="H59" i="26"/>
  <c r="J58" i="26"/>
  <c r="H58" i="26"/>
  <c r="J57" i="26"/>
  <c r="H57" i="26"/>
  <c r="J56" i="26"/>
  <c r="H56" i="26"/>
  <c r="J55" i="26"/>
  <c r="H55" i="26"/>
  <c r="J54" i="26"/>
  <c r="H54" i="26"/>
  <c r="J53" i="26"/>
  <c r="H53" i="26"/>
  <c r="J52" i="26"/>
  <c r="H52" i="26"/>
  <c r="J51" i="26"/>
  <c r="H51" i="26"/>
  <c r="J50" i="26"/>
  <c r="H50" i="26"/>
  <c r="J49" i="26"/>
  <c r="H49" i="26"/>
  <c r="J48" i="26"/>
  <c r="H48" i="26"/>
  <c r="J47" i="26"/>
  <c r="H47" i="26"/>
  <c r="J46" i="26"/>
  <c r="H46" i="26"/>
  <c r="J45" i="26"/>
  <c r="H45" i="26"/>
  <c r="J44" i="26"/>
  <c r="H44" i="26"/>
  <c r="J43" i="26"/>
  <c r="H43" i="26"/>
  <c r="J42" i="26"/>
  <c r="H42" i="26"/>
  <c r="J41" i="26"/>
  <c r="H41" i="26"/>
  <c r="J40" i="26"/>
  <c r="H40" i="26"/>
  <c r="J39" i="26"/>
  <c r="H39" i="26"/>
  <c r="J38" i="26"/>
  <c r="H38" i="26"/>
  <c r="J37" i="26"/>
  <c r="H37" i="26"/>
  <c r="J36" i="26"/>
  <c r="H36" i="26"/>
  <c r="J35" i="26"/>
  <c r="H35" i="26"/>
  <c r="J34" i="26"/>
  <c r="H34" i="26"/>
  <c r="J33" i="26"/>
  <c r="H33" i="26"/>
  <c r="J32" i="26"/>
  <c r="H32" i="26"/>
  <c r="J31" i="26"/>
  <c r="H31" i="26"/>
  <c r="J30" i="26"/>
  <c r="H30" i="26"/>
  <c r="J29" i="26"/>
  <c r="H29" i="26"/>
  <c r="J28" i="26"/>
  <c r="H28" i="26"/>
  <c r="J27" i="26"/>
  <c r="H27" i="26"/>
  <c r="J26" i="26"/>
  <c r="H26" i="26"/>
  <c r="J25" i="26"/>
  <c r="H25" i="26"/>
  <c r="J24" i="26"/>
  <c r="H24" i="26"/>
  <c r="J23" i="26"/>
  <c r="H23" i="26"/>
  <c r="J22" i="26"/>
  <c r="H22" i="26"/>
  <c r="J21" i="26"/>
  <c r="H21" i="26"/>
  <c r="J20" i="26"/>
  <c r="H20" i="26"/>
  <c r="J19" i="26"/>
  <c r="H19" i="26"/>
  <c r="J18" i="26"/>
  <c r="H18" i="26"/>
  <c r="J17" i="26"/>
  <c r="H17" i="26"/>
  <c r="J16" i="26"/>
  <c r="H16" i="26"/>
  <c r="J15" i="26"/>
  <c r="H15" i="26"/>
  <c r="J14" i="26"/>
  <c r="H14" i="26"/>
  <c r="J13" i="26"/>
  <c r="H13" i="26"/>
  <c r="J12" i="26"/>
  <c r="H12" i="26"/>
  <c r="J11" i="26"/>
  <c r="H11" i="26"/>
  <c r="J10" i="26"/>
  <c r="H10" i="26"/>
  <c r="J9" i="26"/>
  <c r="H9" i="26"/>
  <c r="J8" i="26"/>
  <c r="H8" i="26"/>
  <c r="J7" i="26"/>
  <c r="H7" i="26"/>
  <c r="J78" i="25"/>
  <c r="H78" i="25"/>
  <c r="J77" i="25"/>
  <c r="H77" i="25"/>
  <c r="J76" i="25"/>
  <c r="H76" i="25"/>
  <c r="J75" i="25"/>
  <c r="H75" i="25"/>
  <c r="J74" i="25"/>
  <c r="H74" i="25"/>
  <c r="J73" i="25"/>
  <c r="H73" i="25"/>
  <c r="J72" i="25"/>
  <c r="H72" i="25"/>
  <c r="J71" i="25"/>
  <c r="H71" i="25"/>
  <c r="J70" i="25"/>
  <c r="H70" i="25"/>
  <c r="J69" i="25"/>
  <c r="H69" i="25"/>
  <c r="J68" i="25"/>
  <c r="H68" i="25"/>
  <c r="J67" i="25"/>
  <c r="H67" i="25"/>
  <c r="J66" i="25"/>
  <c r="H66" i="25"/>
  <c r="J65" i="25"/>
  <c r="H65" i="25"/>
  <c r="J64" i="25"/>
  <c r="H64" i="25"/>
  <c r="J63" i="25"/>
  <c r="H63" i="25"/>
  <c r="J62" i="25"/>
  <c r="H62" i="25"/>
  <c r="J61" i="25"/>
  <c r="H61" i="25"/>
  <c r="J60" i="25"/>
  <c r="H60" i="25"/>
  <c r="J59" i="25"/>
  <c r="H59" i="25"/>
  <c r="J58" i="25"/>
  <c r="H58" i="25"/>
  <c r="J57" i="25"/>
  <c r="H57" i="25"/>
  <c r="J56" i="25"/>
  <c r="H56" i="25"/>
  <c r="J55" i="25"/>
  <c r="H55" i="25"/>
  <c r="J54" i="25"/>
  <c r="H54" i="25"/>
  <c r="J53" i="25"/>
  <c r="H53" i="25"/>
  <c r="J52" i="25"/>
  <c r="H52" i="25"/>
  <c r="J51" i="25"/>
  <c r="H51" i="25"/>
  <c r="J50" i="25"/>
  <c r="H50" i="25"/>
  <c r="J49" i="25"/>
  <c r="H49" i="25"/>
  <c r="J48" i="25"/>
  <c r="H48" i="25"/>
  <c r="J47" i="25"/>
  <c r="H47" i="25"/>
  <c r="J46" i="25"/>
  <c r="H46" i="25"/>
  <c r="J45" i="25"/>
  <c r="H45" i="25"/>
  <c r="J44" i="25"/>
  <c r="H44" i="25"/>
  <c r="J43" i="25"/>
  <c r="H43" i="25"/>
  <c r="J42" i="25"/>
  <c r="H42" i="25"/>
  <c r="J41" i="25"/>
  <c r="H41" i="25"/>
  <c r="J40" i="25"/>
  <c r="H40" i="25"/>
  <c r="J39" i="25"/>
  <c r="H39" i="25"/>
  <c r="J38" i="25"/>
  <c r="H38" i="25"/>
  <c r="J37" i="25"/>
  <c r="H37" i="25"/>
  <c r="J36" i="25"/>
  <c r="H36" i="25"/>
  <c r="J35" i="25"/>
  <c r="H35" i="25"/>
  <c r="J34" i="25"/>
  <c r="H34" i="25"/>
  <c r="J33" i="25"/>
  <c r="H33" i="25"/>
  <c r="J32" i="25"/>
  <c r="H32" i="25"/>
  <c r="J31" i="25"/>
  <c r="H31" i="25"/>
  <c r="J30" i="25"/>
  <c r="H30" i="25"/>
  <c r="J29" i="25"/>
  <c r="H29" i="25"/>
  <c r="J28" i="25"/>
  <c r="H28" i="25"/>
  <c r="J27" i="25"/>
  <c r="H27" i="25"/>
  <c r="J26" i="25"/>
  <c r="H26" i="25"/>
  <c r="J25" i="25"/>
  <c r="H25" i="25"/>
  <c r="J24" i="25"/>
  <c r="H24" i="25"/>
  <c r="J23" i="25"/>
  <c r="H23" i="25"/>
  <c r="J22" i="25"/>
  <c r="H22" i="25"/>
  <c r="J21" i="25"/>
  <c r="H21" i="25"/>
  <c r="J20" i="25"/>
  <c r="H20" i="25"/>
  <c r="J19" i="25"/>
  <c r="H19" i="25"/>
  <c r="J18" i="25"/>
  <c r="H18" i="25"/>
  <c r="J17" i="25"/>
  <c r="H17" i="25"/>
  <c r="J16" i="25"/>
  <c r="H16" i="25"/>
  <c r="J15" i="25"/>
  <c r="H15" i="25"/>
  <c r="J14" i="25"/>
  <c r="H14" i="25"/>
  <c r="J13" i="25"/>
  <c r="H13" i="25"/>
  <c r="J12" i="25"/>
  <c r="H12" i="25"/>
  <c r="J11" i="25"/>
  <c r="H11" i="25"/>
  <c r="J10" i="25"/>
  <c r="H10" i="25"/>
  <c r="J9" i="25"/>
  <c r="H9" i="25"/>
  <c r="J8" i="25"/>
  <c r="H8" i="25"/>
  <c r="J7" i="25"/>
  <c r="H7" i="25"/>
  <c r="J27" i="23"/>
  <c r="H27" i="23"/>
  <c r="J26" i="23"/>
  <c r="H26" i="23"/>
  <c r="J25" i="23"/>
  <c r="H25" i="23"/>
  <c r="J24" i="23"/>
  <c r="H24" i="23"/>
  <c r="J23" i="23"/>
  <c r="H23" i="23"/>
  <c r="J22" i="23"/>
  <c r="H22" i="23"/>
  <c r="J21" i="23"/>
  <c r="H21" i="23"/>
  <c r="J20" i="23"/>
  <c r="H20" i="23"/>
  <c r="J19" i="23"/>
  <c r="H19" i="23"/>
  <c r="J18" i="23"/>
  <c r="H18" i="23"/>
  <c r="J17" i="23"/>
  <c r="H17" i="23"/>
  <c r="J16" i="23"/>
  <c r="H16" i="23"/>
  <c r="J15" i="23"/>
  <c r="H15" i="23"/>
  <c r="J14" i="23"/>
  <c r="H14" i="23"/>
  <c r="J13" i="23"/>
  <c r="H13" i="23"/>
  <c r="J12" i="23"/>
  <c r="H12" i="23"/>
  <c r="J11" i="23"/>
  <c r="H11" i="23"/>
  <c r="J10" i="23"/>
  <c r="H10" i="23"/>
  <c r="J9" i="23"/>
  <c r="H9" i="23"/>
  <c r="J8" i="23"/>
  <c r="H8" i="23"/>
  <c r="J7" i="23"/>
  <c r="H7" i="23"/>
  <c r="J80" i="22"/>
  <c r="H80" i="22"/>
  <c r="J79" i="22"/>
  <c r="H79" i="22"/>
  <c r="J78" i="22"/>
  <c r="H78" i="22"/>
  <c r="J77" i="22"/>
  <c r="H77" i="22"/>
  <c r="J76" i="22"/>
  <c r="H76" i="22"/>
  <c r="J75" i="22"/>
  <c r="H75" i="22"/>
  <c r="J74" i="22"/>
  <c r="H74" i="22"/>
  <c r="J73" i="22"/>
  <c r="H73" i="22"/>
  <c r="J72" i="22"/>
  <c r="H72" i="22"/>
  <c r="J71" i="22"/>
  <c r="H71" i="22"/>
  <c r="J70" i="22"/>
  <c r="H70" i="22"/>
  <c r="J69" i="22"/>
  <c r="H69" i="22"/>
  <c r="J68" i="22"/>
  <c r="H68" i="22"/>
  <c r="J67" i="22"/>
  <c r="H67" i="22"/>
  <c r="J66" i="22"/>
  <c r="H66" i="22"/>
  <c r="J65" i="22"/>
  <c r="H65" i="22"/>
  <c r="J64" i="22"/>
  <c r="H64" i="22"/>
  <c r="J63" i="22"/>
  <c r="H63" i="22"/>
  <c r="J62" i="22"/>
  <c r="H62" i="22"/>
  <c r="J61" i="22"/>
  <c r="H61" i="22"/>
  <c r="J60" i="22"/>
  <c r="H60" i="22"/>
  <c r="J59" i="22"/>
  <c r="H59" i="22"/>
  <c r="J58" i="22"/>
  <c r="H58" i="22"/>
  <c r="J57" i="22"/>
  <c r="H57" i="22"/>
  <c r="J56" i="22"/>
  <c r="H56" i="22"/>
  <c r="J55" i="22"/>
  <c r="H55" i="22"/>
  <c r="J54" i="22"/>
  <c r="H54" i="22"/>
  <c r="J53" i="22"/>
  <c r="H53" i="22"/>
  <c r="J52" i="22"/>
  <c r="H52" i="22"/>
  <c r="J51" i="22"/>
  <c r="H51" i="22"/>
  <c r="J50" i="22"/>
  <c r="H50" i="22"/>
  <c r="J49" i="22"/>
  <c r="H49" i="22"/>
  <c r="J48" i="22"/>
  <c r="H48" i="22"/>
  <c r="J47" i="22"/>
  <c r="H47" i="22"/>
  <c r="J46" i="22"/>
  <c r="H46" i="22"/>
  <c r="J45" i="22"/>
  <c r="H45" i="22"/>
  <c r="J44" i="22"/>
  <c r="H44" i="22"/>
  <c r="J43" i="22"/>
  <c r="H43" i="22"/>
  <c r="J42" i="22"/>
  <c r="H42" i="22"/>
  <c r="J41" i="22"/>
  <c r="H41" i="22"/>
  <c r="J40" i="22"/>
  <c r="H40" i="22"/>
  <c r="J39" i="22"/>
  <c r="H39" i="22"/>
  <c r="J38" i="22"/>
  <c r="H38" i="22"/>
  <c r="J37" i="22"/>
  <c r="H37" i="22"/>
  <c r="J36" i="22"/>
  <c r="H36" i="22"/>
  <c r="J34" i="22"/>
  <c r="H34" i="22"/>
  <c r="J33" i="22"/>
  <c r="H33" i="22"/>
  <c r="J32" i="22"/>
  <c r="H32" i="22"/>
  <c r="J31" i="22"/>
  <c r="H31" i="22"/>
  <c r="J30" i="22"/>
  <c r="H30" i="22"/>
  <c r="J29" i="22"/>
  <c r="H29" i="22"/>
  <c r="J28" i="22"/>
  <c r="H28" i="22"/>
  <c r="J27" i="22"/>
  <c r="H27" i="22"/>
  <c r="J26" i="22"/>
  <c r="H26" i="22"/>
  <c r="J25" i="22"/>
  <c r="H25" i="22"/>
  <c r="J24" i="22"/>
  <c r="H24" i="22"/>
  <c r="J22" i="22"/>
  <c r="H22" i="22"/>
  <c r="J21" i="22"/>
  <c r="H21" i="22"/>
  <c r="J20" i="22"/>
  <c r="H20" i="22"/>
  <c r="J19" i="22"/>
  <c r="H19" i="22"/>
  <c r="J18" i="22"/>
  <c r="H18" i="22"/>
  <c r="J17" i="22"/>
  <c r="H17" i="22"/>
  <c r="J16" i="22"/>
  <c r="H16" i="22"/>
  <c r="J15" i="22"/>
  <c r="H15" i="22"/>
  <c r="J14" i="22"/>
  <c r="H14" i="22"/>
  <c r="J13" i="22"/>
  <c r="H13" i="22"/>
  <c r="J12" i="22"/>
  <c r="H12" i="22"/>
  <c r="J11" i="22"/>
  <c r="H11" i="22"/>
  <c r="J10" i="22"/>
  <c r="H10" i="22"/>
  <c r="J9" i="22"/>
  <c r="H9" i="22"/>
  <c r="J8" i="22"/>
  <c r="H8" i="22"/>
  <c r="J7" i="22"/>
  <c r="H7" i="22"/>
  <c r="M8" i="39" l="1"/>
  <c r="H79" i="25"/>
  <c r="H79" i="26"/>
  <c r="H7" i="39"/>
  <c r="G15" i="39"/>
  <c r="G23" i="39" s="1"/>
  <c r="G31" i="39" s="1"/>
  <c r="G8" i="39"/>
  <c r="K13" i="24"/>
  <c r="L13" i="24" s="1"/>
  <c r="K105" i="35"/>
  <c r="K106" i="35" s="1"/>
  <c r="K104" i="35"/>
  <c r="K9" i="24"/>
  <c r="L9" i="24" s="1"/>
  <c r="K99" i="34"/>
  <c r="K100" i="34" s="1"/>
  <c r="K98" i="34"/>
  <c r="I10" i="40"/>
  <c r="J10" i="40" s="1"/>
  <c r="R10" i="40" s="1"/>
  <c r="I98" i="40"/>
  <c r="J98" i="40" s="1"/>
  <c r="R98" i="40" s="1"/>
  <c r="I106" i="40"/>
  <c r="J106" i="40" s="1"/>
  <c r="R106" i="40" s="1"/>
  <c r="I114" i="40"/>
  <c r="J114" i="40" s="1"/>
  <c r="R114" i="40" s="1"/>
  <c r="I122" i="40"/>
  <c r="J122" i="40" s="1"/>
  <c r="R122" i="40" s="1"/>
  <c r="I130" i="40"/>
  <c r="J130" i="40" s="1"/>
  <c r="R130" i="40" s="1"/>
  <c r="I99" i="40"/>
  <c r="J99" i="40" s="1"/>
  <c r="R99" i="40" s="1"/>
  <c r="I107" i="40"/>
  <c r="J107" i="40" s="1"/>
  <c r="R107" i="40" s="1"/>
  <c r="I115" i="40"/>
  <c r="J115" i="40" s="1"/>
  <c r="R115" i="40" s="1"/>
  <c r="I123" i="40"/>
  <c r="J123" i="40" s="1"/>
  <c r="R123" i="40" s="1"/>
  <c r="I131" i="40"/>
  <c r="J131" i="40" s="1"/>
  <c r="R131" i="40" s="1"/>
  <c r="J4" i="40"/>
  <c r="R4" i="40" s="1"/>
  <c r="I100" i="40"/>
  <c r="J100" i="40" s="1"/>
  <c r="R100" i="40" s="1"/>
  <c r="I108" i="40"/>
  <c r="J108" i="40" s="1"/>
  <c r="R108" i="40" s="1"/>
  <c r="I116" i="40"/>
  <c r="J116" i="40" s="1"/>
  <c r="R116" i="40" s="1"/>
  <c r="I124" i="40"/>
  <c r="J124" i="40" s="1"/>
  <c r="R124" i="40" s="1"/>
  <c r="I132" i="40"/>
  <c r="J132" i="40" s="1"/>
  <c r="R132" i="40" s="1"/>
  <c r="I101" i="40"/>
  <c r="J101" i="40" s="1"/>
  <c r="R101" i="40" s="1"/>
  <c r="I109" i="40"/>
  <c r="J109" i="40" s="1"/>
  <c r="R109" i="40" s="1"/>
  <c r="I117" i="40"/>
  <c r="J117" i="40" s="1"/>
  <c r="R117" i="40" s="1"/>
  <c r="I125" i="40"/>
  <c r="J125" i="40" s="1"/>
  <c r="R125" i="40" s="1"/>
  <c r="I133" i="40"/>
  <c r="J133" i="40" s="1"/>
  <c r="R133" i="40" s="1"/>
  <c r="I14" i="40"/>
  <c r="J14" i="40" s="1"/>
  <c r="R14" i="40" s="1"/>
  <c r="I102" i="40"/>
  <c r="J102" i="40" s="1"/>
  <c r="R102" i="40" s="1"/>
  <c r="I110" i="40"/>
  <c r="J110" i="40" s="1"/>
  <c r="R110" i="40" s="1"/>
  <c r="I118" i="40"/>
  <c r="J118" i="40" s="1"/>
  <c r="R118" i="40" s="1"/>
  <c r="I126" i="40"/>
  <c r="J126" i="40" s="1"/>
  <c r="R126" i="40" s="1"/>
  <c r="I134" i="40"/>
  <c r="J134" i="40" s="1"/>
  <c r="R134" i="40" s="1"/>
  <c r="I7" i="40"/>
  <c r="J7" i="40" s="1"/>
  <c r="R7" i="40" s="1"/>
  <c r="I95" i="40"/>
  <c r="J95" i="40" s="1"/>
  <c r="R95" i="40" s="1"/>
  <c r="I103" i="40"/>
  <c r="J103" i="40" s="1"/>
  <c r="R103" i="40" s="1"/>
  <c r="I111" i="40"/>
  <c r="J111" i="40" s="1"/>
  <c r="R111" i="40" s="1"/>
  <c r="I119" i="40"/>
  <c r="J119" i="40" s="1"/>
  <c r="R119" i="40" s="1"/>
  <c r="I127" i="40"/>
  <c r="J127" i="40" s="1"/>
  <c r="R127" i="40" s="1"/>
  <c r="I96" i="40"/>
  <c r="J96" i="40" s="1"/>
  <c r="R96" i="40" s="1"/>
  <c r="I104" i="40"/>
  <c r="J104" i="40" s="1"/>
  <c r="R104" i="40" s="1"/>
  <c r="I112" i="40"/>
  <c r="J112" i="40" s="1"/>
  <c r="R112" i="40" s="1"/>
  <c r="I120" i="40"/>
  <c r="J120" i="40" s="1"/>
  <c r="R120" i="40" s="1"/>
  <c r="I128" i="40"/>
  <c r="J128" i="40" s="1"/>
  <c r="R128" i="40" s="1"/>
  <c r="I9" i="40"/>
  <c r="J9" i="40" s="1"/>
  <c r="R9" i="40" s="1"/>
  <c r="I17" i="40"/>
  <c r="J17" i="40" s="1"/>
  <c r="R17" i="40" s="1"/>
  <c r="I97" i="40"/>
  <c r="J97" i="40" s="1"/>
  <c r="R97" i="40" s="1"/>
  <c r="I105" i="40"/>
  <c r="J105" i="40" s="1"/>
  <c r="R105" i="40" s="1"/>
  <c r="I113" i="40"/>
  <c r="J113" i="40" s="1"/>
  <c r="R113" i="40" s="1"/>
  <c r="I121" i="40"/>
  <c r="J121" i="40" s="1"/>
  <c r="R121" i="40" s="1"/>
  <c r="I129" i="40"/>
  <c r="J129" i="40" s="1"/>
  <c r="R129" i="40" s="1"/>
  <c r="K10" i="24"/>
  <c r="L10" i="24" s="1"/>
  <c r="K112" i="33"/>
  <c r="K113" i="33"/>
  <c r="K114" i="33" s="1"/>
  <c r="D13" i="39"/>
  <c r="D21" i="39" s="1"/>
  <c r="D29" i="39" s="1"/>
  <c r="G5" i="39"/>
  <c r="H104" i="23"/>
  <c r="H79" i="29"/>
  <c r="H79" i="30"/>
  <c r="H81" i="22"/>
  <c r="H79" i="27"/>
  <c r="J104" i="23"/>
  <c r="J79" i="25"/>
  <c r="J80" i="25" s="1"/>
  <c r="K17" i="24" s="1"/>
  <c r="L17" i="24" s="1"/>
  <c r="J79" i="27"/>
  <c r="J80" i="27" s="1"/>
  <c r="K20" i="24" s="1"/>
  <c r="L20" i="24" s="1"/>
  <c r="J81" i="22"/>
  <c r="J79" i="26"/>
  <c r="J80" i="26" s="1"/>
  <c r="K16" i="24" s="1"/>
  <c r="L16" i="24" s="1"/>
  <c r="J79" i="29"/>
  <c r="J80" i="29" s="1"/>
  <c r="K19" i="24" s="1"/>
  <c r="L19" i="24" s="1"/>
  <c r="J79" i="30"/>
  <c r="O4" i="24" l="1"/>
  <c r="G16" i="39"/>
  <c r="G24" i="39" s="1"/>
  <c r="G32" i="39" s="1"/>
  <c r="H8" i="39"/>
  <c r="J105" i="23"/>
  <c r="K24" i="24" s="1"/>
  <c r="L24" i="24" s="1"/>
  <c r="I42" i="40"/>
  <c r="J42" i="40" s="1"/>
  <c r="R42" i="40" s="1"/>
  <c r="I43" i="40"/>
  <c r="J43" i="40" s="1"/>
  <c r="R43" i="40" s="1"/>
  <c r="I44" i="40"/>
  <c r="J44" i="40" s="1"/>
  <c r="R44" i="40" s="1"/>
  <c r="I5" i="40"/>
  <c r="J5" i="40" s="1"/>
  <c r="R5" i="40" s="1"/>
  <c r="I45" i="40"/>
  <c r="J45" i="40" s="1"/>
  <c r="R45" i="40" s="1"/>
  <c r="I6" i="40"/>
  <c r="J6" i="40" s="1"/>
  <c r="R6" i="40" s="1"/>
  <c r="I38" i="40"/>
  <c r="J38" i="40" s="1"/>
  <c r="R38" i="40" s="1"/>
  <c r="I46" i="40"/>
  <c r="J46" i="40" s="1"/>
  <c r="R46" i="40" s="1"/>
  <c r="I39" i="40"/>
  <c r="J39" i="40" s="1"/>
  <c r="R39" i="40" s="1"/>
  <c r="I47" i="40"/>
  <c r="J47" i="40" s="1"/>
  <c r="R47" i="40" s="1"/>
  <c r="I40" i="40"/>
  <c r="J40" i="40" s="1"/>
  <c r="R40" i="40" s="1"/>
  <c r="I48" i="40"/>
  <c r="J48" i="40" s="1"/>
  <c r="R48" i="40" s="1"/>
  <c r="I41" i="40"/>
  <c r="J41" i="40" s="1"/>
  <c r="R41" i="40" s="1"/>
  <c r="G13" i="39"/>
  <c r="G21" i="39" s="1"/>
  <c r="G29" i="39" s="1"/>
  <c r="H5" i="39"/>
  <c r="J80" i="30"/>
  <c r="K18" i="24" s="1"/>
  <c r="L18" i="24" s="1"/>
  <c r="J82" i="22"/>
  <c r="K25" i="24" s="1"/>
  <c r="L25" i="24" s="1"/>
  <c r="O5" i="24" s="1"/>
  <c r="J78" i="7"/>
  <c r="H78" i="7"/>
  <c r="J77" i="7"/>
  <c r="H77" i="7"/>
  <c r="J76" i="7"/>
  <c r="H76" i="7"/>
  <c r="J75" i="7"/>
  <c r="H75" i="7"/>
  <c r="J74" i="7"/>
  <c r="H74" i="7"/>
  <c r="J73" i="7"/>
  <c r="H73" i="7"/>
  <c r="J72" i="7"/>
  <c r="H72" i="7"/>
  <c r="J71" i="7"/>
  <c r="H71" i="7"/>
  <c r="J70" i="7"/>
  <c r="H70" i="7"/>
  <c r="J69" i="7"/>
  <c r="H69" i="7"/>
  <c r="J68" i="7"/>
  <c r="H68" i="7"/>
  <c r="J67" i="7"/>
  <c r="H67" i="7"/>
  <c r="J66" i="7"/>
  <c r="H66" i="7"/>
  <c r="J65" i="7"/>
  <c r="H65" i="7"/>
  <c r="J64" i="7"/>
  <c r="H64" i="7"/>
  <c r="J63" i="7"/>
  <c r="H63" i="7"/>
  <c r="J62" i="7"/>
  <c r="H62" i="7"/>
  <c r="J61" i="7"/>
  <c r="H61" i="7"/>
  <c r="J60" i="7"/>
  <c r="H60" i="7"/>
  <c r="J59" i="7"/>
  <c r="H59" i="7"/>
  <c r="J58" i="7"/>
  <c r="H58" i="7"/>
  <c r="J57" i="7"/>
  <c r="H57" i="7"/>
  <c r="J56" i="7"/>
  <c r="H56" i="7"/>
  <c r="J55" i="7"/>
  <c r="H55" i="7"/>
  <c r="J54" i="7"/>
  <c r="H54" i="7"/>
  <c r="J53" i="7"/>
  <c r="H53" i="7"/>
  <c r="J52" i="7"/>
  <c r="H52" i="7"/>
  <c r="J51" i="7"/>
  <c r="H51" i="7"/>
  <c r="J50" i="7"/>
  <c r="H50" i="7"/>
  <c r="J49" i="7"/>
  <c r="H49" i="7"/>
  <c r="J48" i="7"/>
  <c r="H48" i="7"/>
  <c r="J47" i="7"/>
  <c r="H47" i="7"/>
  <c r="J46" i="7"/>
  <c r="H46" i="7"/>
  <c r="J45" i="7"/>
  <c r="H45" i="7"/>
  <c r="J44" i="7"/>
  <c r="H44" i="7"/>
  <c r="J43" i="7"/>
  <c r="H43" i="7"/>
  <c r="J42" i="7"/>
  <c r="H42" i="7"/>
  <c r="J41" i="7"/>
  <c r="H41" i="7"/>
  <c r="J40" i="7"/>
  <c r="H40" i="7"/>
  <c r="J39" i="7"/>
  <c r="H39" i="7"/>
  <c r="J38" i="7"/>
  <c r="H38" i="7"/>
  <c r="J37" i="7"/>
  <c r="H37" i="7"/>
  <c r="J36" i="7"/>
  <c r="H36" i="7"/>
  <c r="J35" i="7"/>
  <c r="H35" i="7"/>
  <c r="J34" i="7"/>
  <c r="H34" i="7"/>
  <c r="J33" i="7"/>
  <c r="H33" i="7"/>
  <c r="J32" i="7"/>
  <c r="H32" i="7"/>
  <c r="J31" i="7"/>
  <c r="H31" i="7"/>
  <c r="J30" i="7"/>
  <c r="H30" i="7"/>
  <c r="J29" i="7"/>
  <c r="H29" i="7"/>
  <c r="J28" i="7"/>
  <c r="H28" i="7"/>
  <c r="J27" i="7"/>
  <c r="H27" i="7"/>
  <c r="J26" i="7"/>
  <c r="H26" i="7"/>
  <c r="J25" i="7"/>
  <c r="H25" i="7"/>
  <c r="J24" i="7"/>
  <c r="H24" i="7"/>
  <c r="J23" i="7"/>
  <c r="H23" i="7"/>
  <c r="J22" i="7"/>
  <c r="H22" i="7"/>
  <c r="J21" i="7"/>
  <c r="H21" i="7"/>
  <c r="J20" i="7"/>
  <c r="H20" i="7"/>
  <c r="J19" i="7"/>
  <c r="H19" i="7"/>
  <c r="J18" i="7"/>
  <c r="H18" i="7"/>
  <c r="J17" i="7"/>
  <c r="H17" i="7"/>
  <c r="J16" i="7"/>
  <c r="H16" i="7"/>
  <c r="J15" i="7"/>
  <c r="H15" i="7"/>
  <c r="J14" i="7"/>
  <c r="H14" i="7"/>
  <c r="J13" i="7"/>
  <c r="H13" i="7"/>
  <c r="J12" i="7"/>
  <c r="H12" i="7"/>
  <c r="J11" i="7"/>
  <c r="H11" i="7"/>
  <c r="J10" i="7"/>
  <c r="H10" i="7"/>
  <c r="J9" i="7"/>
  <c r="H9" i="7"/>
  <c r="J8" i="7"/>
  <c r="H8" i="7"/>
  <c r="J7" i="7"/>
  <c r="H7" i="7"/>
  <c r="R150" i="40" l="1"/>
  <c r="S150" i="40" s="1"/>
  <c r="O15" i="24"/>
  <c r="J7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46" authorId="0" shapeId="0" xr:uid="{00000000-0006-0000-04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25箱*3秒+5秒（手払い）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55" authorId="0" shapeId="0" xr:uid="{00000000-0006-0000-07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25箱*3秒+5秒（手払い）</t>
        </r>
      </text>
    </comment>
    <comment ref="I89" authorId="0" shapeId="0" xr:uid="{00000000-0006-0000-0700-000002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いぶきさんに確認した数値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55" authorId="0" shapeId="0" xr:uid="{00000000-0006-0000-08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25箱*3秒+5秒（手払い）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55" authorId="0" shapeId="0" xr:uid="{00000000-0006-0000-09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25箱*3秒+5秒（手払い）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52" authorId="0" shapeId="0" xr:uid="{00000000-0006-0000-0C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リフト作業者の作業時間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Nozawa Toya／野澤　東弥／AW</author>
  </authors>
  <commentList>
    <comment ref="I52" authorId="0" shapeId="0" xr:uid="{00000000-0006-0000-0D00-000001000000}">
      <text>
        <r>
          <rPr>
            <b/>
            <sz val="9"/>
            <color indexed="81"/>
            <rFont val="MS P ゴシック"/>
            <family val="3"/>
            <charset val="128"/>
          </rPr>
          <t>Nozawa Toya／野澤　東弥／AW:</t>
        </r>
        <r>
          <rPr>
            <sz val="9"/>
            <color indexed="81"/>
            <rFont val="MS P ゴシック"/>
            <family val="3"/>
            <charset val="128"/>
          </rPr>
          <t xml:space="preserve">
リフト作業者の作業時間
</t>
        </r>
      </text>
    </comment>
  </commentList>
</comments>
</file>

<file path=xl/sharedStrings.xml><?xml version="1.0" encoding="utf-8"?>
<sst xmlns="http://schemas.openxmlformats.org/spreadsheetml/2006/main" count="2797" uniqueCount="420">
  <si>
    <t>生産台数</t>
    <rPh sb="0" eb="4">
      <t>セイサンダイスウ</t>
    </rPh>
    <phoneticPr fontId="9"/>
  </si>
  <si>
    <r>
      <t>要　素　作　業　票　</t>
    </r>
    <r>
      <rPr>
        <u/>
        <sz val="16"/>
        <rFont val="Meiryo UI"/>
        <family val="3"/>
        <charset val="128"/>
      </rPr>
      <t>（タイプⅢ）</t>
    </r>
    <rPh sb="0" eb="1">
      <t>ヨウ</t>
    </rPh>
    <rPh sb="2" eb="3">
      <t>ス</t>
    </rPh>
    <rPh sb="4" eb="5">
      <t>サク</t>
    </rPh>
    <rPh sb="6" eb="7">
      <t>ギョウ</t>
    </rPh>
    <rPh sb="8" eb="9">
      <t>ヒョウ</t>
    </rPh>
    <phoneticPr fontId="14"/>
  </si>
  <si>
    <t>承認</t>
    <rPh sb="0" eb="2">
      <t>ショウニン</t>
    </rPh>
    <phoneticPr fontId="14"/>
  </si>
  <si>
    <t>確認</t>
    <rPh sb="0" eb="2">
      <t>カクニン</t>
    </rPh>
    <phoneticPr fontId="14"/>
  </si>
  <si>
    <t>作成</t>
    <rPh sb="0" eb="2">
      <t>サクセイ</t>
    </rPh>
    <phoneticPr fontId="14"/>
  </si>
  <si>
    <t>工場</t>
    <rPh sb="0" eb="2">
      <t>コウジョウ</t>
    </rPh>
    <phoneticPr fontId="14"/>
  </si>
  <si>
    <t>台数</t>
    <rPh sb="0" eb="2">
      <t>ダイスウ</t>
    </rPh>
    <phoneticPr fontId="9"/>
  </si>
  <si>
    <t>対象ライン</t>
    <rPh sb="0" eb="2">
      <t>タイショウ</t>
    </rPh>
    <phoneticPr fontId="14"/>
  </si>
  <si>
    <t>C.T</t>
  </si>
  <si>
    <t>要素作業名</t>
    <rPh sb="0" eb="2">
      <t>ヨウソ</t>
    </rPh>
    <rPh sb="2" eb="3">
      <t>サク</t>
    </rPh>
    <rPh sb="3" eb="4">
      <t>ギョウ</t>
    </rPh>
    <rPh sb="4" eb="5">
      <t>メイ</t>
    </rPh>
    <phoneticPr fontId="14"/>
  </si>
  <si>
    <t>定期/定量</t>
    <rPh sb="0" eb="2">
      <t>テイキ</t>
    </rPh>
    <rPh sb="3" eb="5">
      <t>テイリョウ</t>
    </rPh>
    <phoneticPr fontId="14"/>
  </si>
  <si>
    <t>回</t>
    <rPh sb="0" eb="1">
      <t>カイ</t>
    </rPh>
    <phoneticPr fontId="14"/>
  </si>
  <si>
    <t>ロット台数</t>
    <rPh sb="3" eb="5">
      <t>ダイスウ</t>
    </rPh>
    <phoneticPr fontId="15"/>
  </si>
  <si>
    <t>サイクル</t>
  </si>
  <si>
    <t>直当たり回数</t>
    <rPh sb="0" eb="1">
      <t>チョク</t>
    </rPh>
    <rPh sb="1" eb="2">
      <t>ア</t>
    </rPh>
    <rPh sb="4" eb="6">
      <t>カイスウ</t>
    </rPh>
    <phoneticPr fontId="14"/>
  </si>
  <si>
    <t>手順</t>
    <rPh sb="0" eb="2">
      <t>テジュン</t>
    </rPh>
    <phoneticPr fontId="14"/>
  </si>
  <si>
    <t>要　素　作　業　内　容</t>
    <rPh sb="0" eb="1">
      <t>ヨウ</t>
    </rPh>
    <rPh sb="2" eb="3">
      <t>ス</t>
    </rPh>
    <rPh sb="4" eb="5">
      <t>サク</t>
    </rPh>
    <rPh sb="6" eb="7">
      <t>ギョウ</t>
    </rPh>
    <rPh sb="8" eb="9">
      <t>ウチ</t>
    </rPh>
    <rPh sb="10" eb="11">
      <t>カタチ</t>
    </rPh>
    <phoneticPr fontId="14"/>
  </si>
  <si>
    <t>走行距離</t>
    <rPh sb="0" eb="2">
      <t>ソウコウ</t>
    </rPh>
    <rPh sb="2" eb="4">
      <t>キョリ</t>
    </rPh>
    <phoneticPr fontId="15"/>
  </si>
  <si>
    <t>作業</t>
    <rPh sb="0" eb="2">
      <t>サギョウ</t>
    </rPh>
    <phoneticPr fontId="14"/>
  </si>
  <si>
    <t>合計</t>
    <rPh sb="0" eb="2">
      <t>ゴウケイ</t>
    </rPh>
    <phoneticPr fontId="14"/>
  </si>
  <si>
    <t>必要人工</t>
    <rPh sb="0" eb="2">
      <t>ヒツヨウ</t>
    </rPh>
    <rPh sb="2" eb="3">
      <t>ニン</t>
    </rPh>
    <rPh sb="3" eb="4">
      <t>ク</t>
    </rPh>
    <phoneticPr fontId="14"/>
  </si>
  <si>
    <t>運搬具</t>
    <rPh sb="0" eb="2">
      <t>ウンパン</t>
    </rPh>
    <rPh sb="2" eb="3">
      <t>グ</t>
    </rPh>
    <phoneticPr fontId="14"/>
  </si>
  <si>
    <t>規格</t>
    <rPh sb="0" eb="2">
      <t>キカク</t>
    </rPh>
    <phoneticPr fontId="14"/>
  </si>
  <si>
    <t>合　計　時　間</t>
    <rPh sb="0" eb="1">
      <t>ゴウ</t>
    </rPh>
    <rPh sb="2" eb="3">
      <t>ケイ</t>
    </rPh>
    <rPh sb="4" eb="5">
      <t>トキ</t>
    </rPh>
    <rPh sb="6" eb="7">
      <t>アイダ</t>
    </rPh>
    <phoneticPr fontId="14"/>
  </si>
  <si>
    <t>旋回</t>
    <rPh sb="0" eb="2">
      <t>センカイ</t>
    </rPh>
    <phoneticPr fontId="6"/>
  </si>
  <si>
    <t>走行</t>
    <rPh sb="0" eb="2">
      <t>ソウコウ</t>
    </rPh>
    <phoneticPr fontId="6"/>
  </si>
  <si>
    <t>リフトダウン</t>
    <phoneticPr fontId="6"/>
  </si>
  <si>
    <t>リフトアップ</t>
    <phoneticPr fontId="6"/>
  </si>
  <si>
    <t>作成年月日：2021年4月16日</t>
    <phoneticPr fontId="6"/>
  </si>
  <si>
    <t>タスク通信</t>
    <rPh sb="3" eb="5">
      <t>ツウシン</t>
    </rPh>
    <phoneticPr fontId="6"/>
  </si>
  <si>
    <t>秒</t>
    <rPh sb="0" eb="1">
      <t>ビョウ</t>
    </rPh>
    <phoneticPr fontId="6"/>
  </si>
  <si>
    <t>旋回</t>
    <rPh sb="0" eb="2">
      <t>センカイ</t>
    </rPh>
    <phoneticPr fontId="6"/>
  </si>
  <si>
    <t>リフトアップ</t>
    <phoneticPr fontId="6"/>
  </si>
  <si>
    <t>リフトダウン</t>
    <phoneticPr fontId="6"/>
  </si>
  <si>
    <t>走行</t>
    <rPh sb="0" eb="2">
      <t>ソウコウ</t>
    </rPh>
    <phoneticPr fontId="15"/>
  </si>
  <si>
    <t>AGV作業</t>
    <rPh sb="3" eb="5">
      <t>サギョウ</t>
    </rPh>
    <phoneticPr fontId="14"/>
  </si>
  <si>
    <t>AGV速度</t>
    <rPh sb="3" eb="5">
      <t>ソクド</t>
    </rPh>
    <phoneticPr fontId="6"/>
  </si>
  <si>
    <t>リフトダウン</t>
    <phoneticPr fontId="6"/>
  </si>
  <si>
    <t>リフトダウン</t>
    <phoneticPr fontId="6"/>
  </si>
  <si>
    <t>(2+2.5)</t>
    <phoneticPr fontId="6"/>
  </si>
  <si>
    <t>(3+2.5)</t>
    <phoneticPr fontId="6"/>
  </si>
  <si>
    <t>見出し色</t>
    <rPh sb="0" eb="2">
      <t>ミダ</t>
    </rPh>
    <rPh sb="3" eb="4">
      <t>イロ</t>
    </rPh>
    <phoneticPr fontId="6"/>
  </si>
  <si>
    <t>台車</t>
    <rPh sb="0" eb="2">
      <t>ダイシャ</t>
    </rPh>
    <phoneticPr fontId="6"/>
  </si>
  <si>
    <t>鉄パレ</t>
    <rPh sb="0" eb="1">
      <t>テツ</t>
    </rPh>
    <phoneticPr fontId="6"/>
  </si>
  <si>
    <t>VB完成品</t>
    <rPh sb="2" eb="5">
      <t>カンセイヒン</t>
    </rPh>
    <phoneticPr fontId="6"/>
  </si>
  <si>
    <t>ルート数</t>
    <rPh sb="3" eb="4">
      <t>スウ</t>
    </rPh>
    <phoneticPr fontId="6"/>
  </si>
  <si>
    <t>台車進入方向</t>
    <rPh sb="0" eb="2">
      <t>ダイシャ</t>
    </rPh>
    <rPh sb="2" eb="4">
      <t>シンニュウ</t>
    </rPh>
    <rPh sb="4" eb="6">
      <t>ホウコウ</t>
    </rPh>
    <phoneticPr fontId="6"/>
  </si>
  <si>
    <t>Frカバー</t>
    <phoneticPr fontId="6"/>
  </si>
  <si>
    <t>洗浄品</t>
    <rPh sb="0" eb="2">
      <t>センジョウ</t>
    </rPh>
    <rPh sb="2" eb="3">
      <t>ヒン</t>
    </rPh>
    <phoneticPr fontId="6"/>
  </si>
  <si>
    <t>搬送ルート</t>
    <rPh sb="0" eb="2">
      <t>ハンソウ</t>
    </rPh>
    <phoneticPr fontId="6"/>
  </si>
  <si>
    <t>T-154　メイン①</t>
    <phoneticPr fontId="6"/>
  </si>
  <si>
    <t>T-154　メイン②</t>
    <phoneticPr fontId="6"/>
  </si>
  <si>
    <t>T-154　サブ①</t>
    <phoneticPr fontId="6"/>
  </si>
  <si>
    <t>T-154　サブ②</t>
    <phoneticPr fontId="6"/>
  </si>
  <si>
    <t>T-154　VB単品</t>
    <rPh sb="8" eb="10">
      <t>タンピン</t>
    </rPh>
    <phoneticPr fontId="6"/>
  </si>
  <si>
    <t>T-403　ファイナル①</t>
    <phoneticPr fontId="6"/>
  </si>
  <si>
    <t>T-403　ファイナル②</t>
    <phoneticPr fontId="6"/>
  </si>
  <si>
    <t>T-403　メイン</t>
    <phoneticPr fontId="6"/>
  </si>
  <si>
    <t>T-403　MGケース</t>
    <phoneticPr fontId="6"/>
  </si>
  <si>
    <t>T-403　DF</t>
    <phoneticPr fontId="6"/>
  </si>
  <si>
    <t>T-403　大物ギヤ</t>
    <rPh sb="6" eb="8">
      <t>オオモノ</t>
    </rPh>
    <phoneticPr fontId="6"/>
  </si>
  <si>
    <t>T-154　ステータ</t>
    <phoneticPr fontId="6"/>
  </si>
  <si>
    <t>T-154　ロータ</t>
    <phoneticPr fontId="6"/>
  </si>
  <si>
    <t>T-403　TAケース①</t>
    <phoneticPr fontId="6"/>
  </si>
  <si>
    <t>T-403　TAケース②</t>
    <phoneticPr fontId="6"/>
  </si>
  <si>
    <t>T-403　MGケース①</t>
    <phoneticPr fontId="6"/>
  </si>
  <si>
    <t>T-403　MGケース②</t>
    <phoneticPr fontId="6"/>
  </si>
  <si>
    <t>整備室①</t>
    <rPh sb="0" eb="2">
      <t>セイビ</t>
    </rPh>
    <rPh sb="2" eb="3">
      <t>シツ</t>
    </rPh>
    <phoneticPr fontId="6"/>
  </si>
  <si>
    <t>整備室②</t>
    <rPh sb="0" eb="2">
      <t>セイビ</t>
    </rPh>
    <rPh sb="2" eb="3">
      <t>シツ</t>
    </rPh>
    <phoneticPr fontId="6"/>
  </si>
  <si>
    <t>整備室③</t>
    <rPh sb="0" eb="2">
      <t>セイビ</t>
    </rPh>
    <rPh sb="2" eb="3">
      <t>シツ</t>
    </rPh>
    <phoneticPr fontId="6"/>
  </si>
  <si>
    <t>整備室④</t>
    <rPh sb="0" eb="2">
      <t>セイビ</t>
    </rPh>
    <rPh sb="2" eb="3">
      <t>シツ</t>
    </rPh>
    <phoneticPr fontId="6"/>
  </si>
  <si>
    <t>整備室⑤</t>
    <rPh sb="0" eb="2">
      <t>セイビ</t>
    </rPh>
    <rPh sb="2" eb="3">
      <t>シツ</t>
    </rPh>
    <phoneticPr fontId="6"/>
  </si>
  <si>
    <t>INV受入</t>
    <rPh sb="3" eb="5">
      <t>ウケイ</t>
    </rPh>
    <phoneticPr fontId="6"/>
  </si>
  <si>
    <t>Frカバー</t>
    <phoneticPr fontId="6"/>
  </si>
  <si>
    <t>メインサブ洗浄品</t>
    <rPh sb="5" eb="7">
      <t>センジョウ</t>
    </rPh>
    <rPh sb="7" eb="8">
      <t>ヒン</t>
    </rPh>
    <phoneticPr fontId="6"/>
  </si>
  <si>
    <t>進度1  トラバーサ関係なし</t>
    <rPh sb="0" eb="2">
      <t>シンド</t>
    </rPh>
    <rPh sb="10" eb="12">
      <t>カンケイ</t>
    </rPh>
    <phoneticPr fontId="6"/>
  </si>
  <si>
    <t>進度2　トラバーサ関係あり</t>
    <rPh sb="0" eb="2">
      <t>シンド</t>
    </rPh>
    <rPh sb="9" eb="11">
      <t>カンケイ</t>
    </rPh>
    <phoneticPr fontId="6"/>
  </si>
  <si>
    <t>INV受入</t>
    <rPh sb="3" eb="5">
      <t>ウケイレ</t>
    </rPh>
    <phoneticPr fontId="6"/>
  </si>
  <si>
    <t>INVバラシ</t>
    <phoneticPr fontId="6"/>
  </si>
  <si>
    <t>INV空</t>
    <rPh sb="3" eb="4">
      <t>カラ</t>
    </rPh>
    <phoneticPr fontId="6"/>
  </si>
  <si>
    <t>整備室受入１</t>
    <rPh sb="0" eb="2">
      <t>セイビ</t>
    </rPh>
    <rPh sb="2" eb="3">
      <t>シツ</t>
    </rPh>
    <rPh sb="3" eb="5">
      <t>ウケイレ</t>
    </rPh>
    <phoneticPr fontId="6"/>
  </si>
  <si>
    <t>整備室受入２</t>
    <rPh sb="0" eb="2">
      <t>セイビ</t>
    </rPh>
    <rPh sb="2" eb="3">
      <t>シツ</t>
    </rPh>
    <rPh sb="3" eb="5">
      <t>ウケイレ</t>
    </rPh>
    <phoneticPr fontId="6"/>
  </si>
  <si>
    <t>INVバラシ</t>
    <phoneticPr fontId="6"/>
  </si>
  <si>
    <t>INV空</t>
    <rPh sb="3" eb="4">
      <t>カラ</t>
    </rPh>
    <phoneticPr fontId="6"/>
  </si>
  <si>
    <t>VB単品</t>
    <rPh sb="2" eb="4">
      <t>タンピン</t>
    </rPh>
    <phoneticPr fontId="6"/>
  </si>
  <si>
    <t>日量</t>
    <rPh sb="0" eb="2">
      <t>ニチリョウ</t>
    </rPh>
    <phoneticPr fontId="6"/>
  </si>
  <si>
    <t>通箱</t>
    <rPh sb="0" eb="1">
      <t>ツウ</t>
    </rPh>
    <rPh sb="1" eb="2">
      <t>ハコ</t>
    </rPh>
    <phoneticPr fontId="6"/>
  </si>
  <si>
    <t>INV</t>
    <phoneticPr fontId="6"/>
  </si>
  <si>
    <t>鉄パレ</t>
    <rPh sb="0" eb="1">
      <t>テツ</t>
    </rPh>
    <phoneticPr fontId="6"/>
  </si>
  <si>
    <t>PL</t>
    <phoneticPr fontId="6"/>
  </si>
  <si>
    <t>T-154Frカバー</t>
    <phoneticPr fontId="6"/>
  </si>
  <si>
    <t>T-154メイン①</t>
    <phoneticPr fontId="6"/>
  </si>
  <si>
    <t>T-154メイン②</t>
    <phoneticPr fontId="6"/>
  </si>
  <si>
    <t>T-154サブ①</t>
    <phoneticPr fontId="6"/>
  </si>
  <si>
    <t>T-154サブ②</t>
    <phoneticPr fontId="6"/>
  </si>
  <si>
    <t>T-403メイン</t>
    <phoneticPr fontId="6"/>
  </si>
  <si>
    <t>T-403MGケース</t>
    <phoneticPr fontId="6"/>
  </si>
  <si>
    <t>T-403ギヤ3種</t>
    <rPh sb="8" eb="9">
      <t>シュ</t>
    </rPh>
    <phoneticPr fontId="6"/>
  </si>
  <si>
    <t>T-403ギヤサブ</t>
    <phoneticPr fontId="6"/>
  </si>
  <si>
    <t>T-403ファイナル①</t>
    <phoneticPr fontId="6"/>
  </si>
  <si>
    <t>T-403ファイナル②</t>
    <phoneticPr fontId="6"/>
  </si>
  <si>
    <t>T-154ステータ</t>
    <phoneticPr fontId="6"/>
  </si>
  <si>
    <t>T-154ロータ</t>
    <phoneticPr fontId="6"/>
  </si>
  <si>
    <t>T-403MGカバー</t>
    <phoneticPr fontId="6"/>
  </si>
  <si>
    <t>T-406MGカバー</t>
    <phoneticPr fontId="6"/>
  </si>
  <si>
    <t>T-403TAケース</t>
    <phoneticPr fontId="6"/>
  </si>
  <si>
    <t>T-406TAケース</t>
    <phoneticPr fontId="6"/>
  </si>
  <si>
    <t>搬送ルート</t>
    <rPh sb="0" eb="2">
      <t>ハンソウ</t>
    </rPh>
    <phoneticPr fontId="6"/>
  </si>
  <si>
    <t>ロット</t>
    <phoneticPr fontId="6"/>
  </si>
  <si>
    <t>時間MAX</t>
    <rPh sb="0" eb="2">
      <t>ジカン</t>
    </rPh>
    <phoneticPr fontId="6"/>
  </si>
  <si>
    <t>時間min</t>
    <rPh sb="0" eb="2">
      <t>ジカン</t>
    </rPh>
    <phoneticPr fontId="6"/>
  </si>
  <si>
    <t>開始</t>
    <rPh sb="0" eb="2">
      <t>カイシ</t>
    </rPh>
    <phoneticPr fontId="6"/>
  </si>
  <si>
    <t>走行</t>
    <rPh sb="0" eb="2">
      <t>ソウコウ</t>
    </rPh>
    <phoneticPr fontId="6"/>
  </si>
  <si>
    <t>旋回</t>
    <rPh sb="0" eb="2">
      <t>センカイ</t>
    </rPh>
    <phoneticPr fontId="6"/>
  </si>
  <si>
    <t>リフトアップ</t>
    <phoneticPr fontId="6"/>
  </si>
  <si>
    <t>リフトダウン</t>
    <phoneticPr fontId="6"/>
  </si>
  <si>
    <t>シャッター開待ち</t>
    <rPh sb="5" eb="6">
      <t>カイ</t>
    </rPh>
    <rPh sb="6" eb="7">
      <t>マ</t>
    </rPh>
    <phoneticPr fontId="6"/>
  </si>
  <si>
    <t>シャッター閉待ち</t>
    <rPh sb="5" eb="6">
      <t>ヘイ</t>
    </rPh>
    <rPh sb="6" eb="7">
      <t>マ</t>
    </rPh>
    <phoneticPr fontId="6"/>
  </si>
  <si>
    <t>リフトダウン</t>
    <phoneticPr fontId="6"/>
  </si>
  <si>
    <t>リフトアップ</t>
    <phoneticPr fontId="6"/>
  </si>
  <si>
    <t>開始</t>
    <rPh sb="0" eb="2">
      <t>カイシ</t>
    </rPh>
    <phoneticPr fontId="6"/>
  </si>
  <si>
    <t>リフトアップ</t>
    <phoneticPr fontId="6"/>
  </si>
  <si>
    <t>走行</t>
    <rPh sb="0" eb="2">
      <t>ソウコウ</t>
    </rPh>
    <phoneticPr fontId="6"/>
  </si>
  <si>
    <t>リフトダウン</t>
    <phoneticPr fontId="6"/>
  </si>
  <si>
    <t>旋回</t>
    <rPh sb="0" eb="2">
      <t>センカイ</t>
    </rPh>
    <phoneticPr fontId="6"/>
  </si>
  <si>
    <t>リフトダウン</t>
    <phoneticPr fontId="6"/>
  </si>
  <si>
    <t>リフトダウン</t>
    <phoneticPr fontId="6"/>
  </si>
  <si>
    <t>停止</t>
    <rPh sb="0" eb="2">
      <t>テイシ</t>
    </rPh>
    <phoneticPr fontId="6"/>
  </si>
  <si>
    <t>走行</t>
    <rPh sb="0" eb="2">
      <t>ソウコウ</t>
    </rPh>
    <phoneticPr fontId="6"/>
  </si>
  <si>
    <t>停止</t>
    <rPh sb="0" eb="2">
      <t>テイシ</t>
    </rPh>
    <phoneticPr fontId="6"/>
  </si>
  <si>
    <t>旋回</t>
    <rPh sb="0" eb="2">
      <t>センカイ</t>
    </rPh>
    <phoneticPr fontId="6"/>
  </si>
  <si>
    <t>開始</t>
    <rPh sb="0" eb="2">
      <t>カイシ</t>
    </rPh>
    <phoneticPr fontId="6"/>
  </si>
  <si>
    <t>リフトアップ</t>
    <phoneticPr fontId="6"/>
  </si>
  <si>
    <t>空き確認</t>
    <rPh sb="0" eb="1">
      <t>ア</t>
    </rPh>
    <rPh sb="2" eb="4">
      <t>カクニン</t>
    </rPh>
    <phoneticPr fontId="6"/>
  </si>
  <si>
    <t>リフトダウン</t>
    <phoneticPr fontId="6"/>
  </si>
  <si>
    <t>リフトアップ</t>
    <phoneticPr fontId="6"/>
  </si>
  <si>
    <t>リフトダウン</t>
    <phoneticPr fontId="6"/>
  </si>
  <si>
    <t>旋回</t>
    <rPh sb="0" eb="2">
      <t>センカイ</t>
    </rPh>
    <phoneticPr fontId="6"/>
  </si>
  <si>
    <t>走行</t>
    <rPh sb="0" eb="2">
      <t>ソウコウ</t>
    </rPh>
    <phoneticPr fontId="6"/>
  </si>
  <si>
    <t>開始</t>
    <rPh sb="0" eb="2">
      <t>カイシ</t>
    </rPh>
    <phoneticPr fontId="6"/>
  </si>
  <si>
    <t>リフトアップ</t>
    <phoneticPr fontId="6"/>
  </si>
  <si>
    <t>リフトアップダウン</t>
    <phoneticPr fontId="6"/>
  </si>
  <si>
    <t>リフトアップ</t>
    <phoneticPr fontId="6"/>
  </si>
  <si>
    <t>リフトアップ</t>
    <phoneticPr fontId="6"/>
  </si>
  <si>
    <t>リフトダウン</t>
    <phoneticPr fontId="6"/>
  </si>
  <si>
    <t>シャッター開待ち</t>
    <rPh sb="5" eb="6">
      <t>カイ</t>
    </rPh>
    <rPh sb="6" eb="7">
      <t>マ</t>
    </rPh>
    <phoneticPr fontId="6"/>
  </si>
  <si>
    <t>シャッター閉待ち</t>
    <rPh sb="5" eb="6">
      <t>ヘイ</t>
    </rPh>
    <rPh sb="6" eb="7">
      <t>マ</t>
    </rPh>
    <phoneticPr fontId="6"/>
  </si>
  <si>
    <t>リフトダウン</t>
    <phoneticPr fontId="6"/>
  </si>
  <si>
    <t>搬送サイクル</t>
    <rPh sb="0" eb="2">
      <t>ハンソウ</t>
    </rPh>
    <phoneticPr fontId="6"/>
  </si>
  <si>
    <t>搬送工数</t>
    <rPh sb="0" eb="2">
      <t>ハンソウ</t>
    </rPh>
    <rPh sb="2" eb="4">
      <t>コウスウ</t>
    </rPh>
    <phoneticPr fontId="6"/>
  </si>
  <si>
    <t>T-154</t>
    <phoneticPr fontId="6"/>
  </si>
  <si>
    <t>T-403</t>
    <phoneticPr fontId="6"/>
  </si>
  <si>
    <t>T-154VB単品</t>
    <rPh sb="7" eb="9">
      <t>タンピン</t>
    </rPh>
    <phoneticPr fontId="6"/>
  </si>
  <si>
    <t>T-154VB完成品</t>
    <rPh sb="7" eb="10">
      <t>カンセイヒン</t>
    </rPh>
    <phoneticPr fontId="6"/>
  </si>
  <si>
    <t>リフトダウン</t>
    <phoneticPr fontId="6"/>
  </si>
  <si>
    <t>リフトアップ</t>
    <phoneticPr fontId="6"/>
  </si>
  <si>
    <t>リフトダウン</t>
    <phoneticPr fontId="6"/>
  </si>
  <si>
    <t>リフトダウン</t>
    <phoneticPr fontId="6"/>
  </si>
  <si>
    <t>T-154洗浄品</t>
    <rPh sb="5" eb="7">
      <t>センジョウ</t>
    </rPh>
    <rPh sb="7" eb="8">
      <t>ヒン</t>
    </rPh>
    <phoneticPr fontId="6"/>
  </si>
  <si>
    <t>整備室①</t>
    <rPh sb="0" eb="2">
      <t>セイビ</t>
    </rPh>
    <rPh sb="2" eb="3">
      <t>シツ</t>
    </rPh>
    <phoneticPr fontId="6"/>
  </si>
  <si>
    <t>整備室②</t>
    <rPh sb="0" eb="2">
      <t>セイビ</t>
    </rPh>
    <rPh sb="2" eb="3">
      <t>シツ</t>
    </rPh>
    <phoneticPr fontId="6"/>
  </si>
  <si>
    <t>整備室③</t>
    <rPh sb="0" eb="2">
      <t>セイビ</t>
    </rPh>
    <rPh sb="2" eb="3">
      <t>シツ</t>
    </rPh>
    <phoneticPr fontId="6"/>
  </si>
  <si>
    <t>整備室④</t>
    <rPh sb="0" eb="2">
      <t>セイビ</t>
    </rPh>
    <rPh sb="2" eb="3">
      <t>シツ</t>
    </rPh>
    <phoneticPr fontId="6"/>
  </si>
  <si>
    <t>INV組立</t>
    <rPh sb="3" eb="5">
      <t>クミタテ</t>
    </rPh>
    <phoneticPr fontId="6"/>
  </si>
  <si>
    <t>INV納入</t>
    <rPh sb="3" eb="5">
      <t>ノウニュウ</t>
    </rPh>
    <phoneticPr fontId="6"/>
  </si>
  <si>
    <t>INVバラシ</t>
    <phoneticPr fontId="6"/>
  </si>
  <si>
    <t>INV空対応</t>
    <rPh sb="3" eb="4">
      <t>カラ</t>
    </rPh>
    <rPh sb="4" eb="6">
      <t>タイオウ</t>
    </rPh>
    <phoneticPr fontId="6"/>
  </si>
  <si>
    <t>バラシロボ</t>
    <phoneticPr fontId="6"/>
  </si>
  <si>
    <t>INVバラシ</t>
    <phoneticPr fontId="6"/>
  </si>
  <si>
    <t>-</t>
    <phoneticPr fontId="6"/>
  </si>
  <si>
    <t>AGV台数</t>
    <rPh sb="3" eb="5">
      <t>ダイスウ</t>
    </rPh>
    <phoneticPr fontId="6"/>
  </si>
  <si>
    <t>進度系</t>
    <rPh sb="0" eb="2">
      <t>シンド</t>
    </rPh>
    <rPh sb="2" eb="3">
      <t>ケイ</t>
    </rPh>
    <phoneticPr fontId="6"/>
  </si>
  <si>
    <t>鉄パレ</t>
    <rPh sb="0" eb="1">
      <t>テツ</t>
    </rPh>
    <phoneticPr fontId="6"/>
  </si>
  <si>
    <t>INV組立</t>
    <rPh sb="3" eb="5">
      <t>クミタテ</t>
    </rPh>
    <phoneticPr fontId="6"/>
  </si>
  <si>
    <t>整備室</t>
    <rPh sb="0" eb="2">
      <t>セイビ</t>
    </rPh>
    <rPh sb="2" eb="3">
      <t>シツ</t>
    </rPh>
    <phoneticPr fontId="6"/>
  </si>
  <si>
    <t>整備室①</t>
    <rPh sb="0" eb="2">
      <t>セイビ</t>
    </rPh>
    <rPh sb="2" eb="3">
      <t>シツ</t>
    </rPh>
    <phoneticPr fontId="6"/>
  </si>
  <si>
    <t>整備室②</t>
    <rPh sb="0" eb="2">
      <t>セイビ</t>
    </rPh>
    <rPh sb="2" eb="3">
      <t>シツ</t>
    </rPh>
    <phoneticPr fontId="6"/>
  </si>
  <si>
    <t>整備室③</t>
    <rPh sb="0" eb="2">
      <t>セイビ</t>
    </rPh>
    <rPh sb="2" eb="3">
      <t>シツ</t>
    </rPh>
    <phoneticPr fontId="6"/>
  </si>
  <si>
    <t>整備室④</t>
    <rPh sb="0" eb="2">
      <t>セイビ</t>
    </rPh>
    <rPh sb="2" eb="3">
      <t>シツ</t>
    </rPh>
    <phoneticPr fontId="6"/>
  </si>
  <si>
    <t>INV納入</t>
    <rPh sb="3" eb="5">
      <t>ノウニュウ</t>
    </rPh>
    <phoneticPr fontId="6"/>
  </si>
  <si>
    <t>INVバラシ</t>
    <phoneticPr fontId="6"/>
  </si>
  <si>
    <t>INV空対応</t>
    <rPh sb="3" eb="4">
      <t>カラ</t>
    </rPh>
    <rPh sb="4" eb="6">
      <t>タイオウ</t>
    </rPh>
    <phoneticPr fontId="6"/>
  </si>
  <si>
    <t>進度その他</t>
    <rPh sb="0" eb="2">
      <t>シンド</t>
    </rPh>
    <rPh sb="4" eb="5">
      <t>タ</t>
    </rPh>
    <phoneticPr fontId="6"/>
  </si>
  <si>
    <t>合計</t>
    <rPh sb="0" eb="2">
      <t>ゴウケイ</t>
    </rPh>
    <phoneticPr fontId="6"/>
  </si>
  <si>
    <t>-</t>
    <phoneticPr fontId="6"/>
  </si>
  <si>
    <t>搬送CT</t>
    <rPh sb="0" eb="2">
      <t>ハンソウ</t>
    </rPh>
    <phoneticPr fontId="6"/>
  </si>
  <si>
    <t>s</t>
    <phoneticPr fontId="6"/>
  </si>
  <si>
    <t>min</t>
    <phoneticPr fontId="6"/>
  </si>
  <si>
    <t>H</t>
    <phoneticPr fontId="6"/>
  </si>
  <si>
    <t>日</t>
    <rPh sb="0" eb="1">
      <t>ヒ</t>
    </rPh>
    <phoneticPr fontId="6"/>
  </si>
  <si>
    <t>搬送周期</t>
    <rPh sb="0" eb="4">
      <t>ハンソウシュウキ</t>
    </rPh>
    <phoneticPr fontId="6"/>
  </si>
  <si>
    <t>２０分</t>
    <rPh sb="2" eb="3">
      <t>フン</t>
    </rPh>
    <phoneticPr fontId="6"/>
  </si>
  <si>
    <t>AGVのTT</t>
    <phoneticPr fontId="6"/>
  </si>
  <si>
    <t>１７分</t>
    <rPh sb="2" eb="3">
      <t>フン</t>
    </rPh>
    <phoneticPr fontId="6"/>
  </si>
  <si>
    <t>待機→組立</t>
    <rPh sb="0" eb="2">
      <t>タイキ</t>
    </rPh>
    <rPh sb="3" eb="5">
      <t>クミタテ</t>
    </rPh>
    <phoneticPr fontId="6"/>
  </si>
  <si>
    <t>２分</t>
    <rPh sb="1" eb="2">
      <t>フン</t>
    </rPh>
    <phoneticPr fontId="6"/>
  </si>
  <si>
    <t>組立→積完</t>
    <rPh sb="0" eb="2">
      <t>クミタテ</t>
    </rPh>
    <rPh sb="3" eb="4">
      <t>ツミ</t>
    </rPh>
    <rPh sb="4" eb="5">
      <t>カン</t>
    </rPh>
    <phoneticPr fontId="6"/>
  </si>
  <si>
    <t>１５分</t>
    <rPh sb="2" eb="3">
      <t>フン</t>
    </rPh>
    <phoneticPr fontId="6"/>
  </si>
  <si>
    <t>20分</t>
    <rPh sb="2" eb="3">
      <t>フン</t>
    </rPh>
    <phoneticPr fontId="6"/>
  </si>
  <si>
    <t>3分</t>
    <rPh sb="1" eb="2">
      <t>フン</t>
    </rPh>
    <phoneticPr fontId="6"/>
  </si>
  <si>
    <t>18分</t>
    <rPh sb="2" eb="3">
      <t>フン</t>
    </rPh>
    <phoneticPr fontId="6"/>
  </si>
  <si>
    <t>移動開始</t>
    <rPh sb="0" eb="4">
      <t>イドウカイシ</t>
    </rPh>
    <phoneticPr fontId="6"/>
  </si>
  <si>
    <t>組付到着</t>
    <rPh sb="0" eb="2">
      <t>クミツケ</t>
    </rPh>
    <rPh sb="2" eb="4">
      <t>トウチャク</t>
    </rPh>
    <phoneticPr fontId="6"/>
  </si>
  <si>
    <t>AGV①</t>
    <phoneticPr fontId="6"/>
  </si>
  <si>
    <t>AGV②</t>
    <phoneticPr fontId="6"/>
  </si>
  <si>
    <t>積　完了</t>
    <rPh sb="0" eb="1">
      <t>ツミ</t>
    </rPh>
    <rPh sb="2" eb="4">
      <t>カンリョウ</t>
    </rPh>
    <phoneticPr fontId="6"/>
  </si>
  <si>
    <t>移動開始</t>
    <rPh sb="0" eb="2">
      <t>イドウ</t>
    </rPh>
    <rPh sb="2" eb="4">
      <t>カイシ</t>
    </rPh>
    <phoneticPr fontId="6"/>
  </si>
  <si>
    <t>=搬送周期-搬送時間</t>
    <phoneticPr fontId="6"/>
  </si>
  <si>
    <t>AGV待機時間</t>
    <rPh sb="3" eb="7">
      <t>タイキジカン</t>
    </rPh>
    <phoneticPr fontId="6"/>
  </si>
  <si>
    <t>＝T2</t>
    <phoneticPr fontId="6"/>
  </si>
  <si>
    <t>搬送時間</t>
    <rPh sb="0" eb="2">
      <t>ハンソウ</t>
    </rPh>
    <rPh sb="2" eb="4">
      <t>ジカン</t>
    </rPh>
    <phoneticPr fontId="6"/>
  </si>
  <si>
    <t>＝T1</t>
    <phoneticPr fontId="6"/>
  </si>
  <si>
    <t>空箱</t>
    <rPh sb="0" eb="2">
      <t>カラバコ</t>
    </rPh>
    <phoneticPr fontId="6"/>
  </si>
  <si>
    <t>出庫作業時間</t>
    <rPh sb="0" eb="2">
      <t>シュッコ</t>
    </rPh>
    <rPh sb="2" eb="4">
      <t>サギョウ</t>
    </rPh>
    <rPh sb="4" eb="6">
      <t>ジカン</t>
    </rPh>
    <phoneticPr fontId="6"/>
  </si>
  <si>
    <t>＝T3</t>
    <phoneticPr fontId="6"/>
  </si>
  <si>
    <t>AGV台数</t>
    <rPh sb="3" eb="5">
      <t>ダイスウ</t>
    </rPh>
    <phoneticPr fontId="6"/>
  </si>
  <si>
    <t>２台</t>
    <rPh sb="1" eb="2">
      <t>ダイ</t>
    </rPh>
    <phoneticPr fontId="6"/>
  </si>
  <si>
    <t>イベント①</t>
    <phoneticPr fontId="6"/>
  </si>
  <si>
    <t>イベント②</t>
    <phoneticPr fontId="6"/>
  </si>
  <si>
    <t>基準在庫枚数を日数にして搬送LTに盛り込む</t>
    <rPh sb="0" eb="6">
      <t>キジュンザイコマイスウ</t>
    </rPh>
    <rPh sb="7" eb="9">
      <t>ニッスウ</t>
    </rPh>
    <rPh sb="12" eb="14">
      <t>ハンソウ</t>
    </rPh>
    <rPh sb="17" eb="18">
      <t>モ</t>
    </rPh>
    <rPh sb="19" eb="20">
      <t>コ</t>
    </rPh>
    <phoneticPr fontId="9"/>
  </si>
  <si>
    <t>T1:出庫作業時間</t>
    <rPh sb="3" eb="5">
      <t>シュッコ</t>
    </rPh>
    <rPh sb="5" eb="9">
      <t>サギョウジカン</t>
    </rPh>
    <phoneticPr fontId="9"/>
  </si>
  <si>
    <t>T2:待機時間</t>
    <rPh sb="3" eb="7">
      <t>タイキジカン</t>
    </rPh>
    <phoneticPr fontId="9"/>
  </si>
  <si>
    <t>T3:搬送時間</t>
    <rPh sb="3" eb="7">
      <t>ハンソウジカン</t>
    </rPh>
    <phoneticPr fontId="9"/>
  </si>
  <si>
    <t>搬送周期</t>
    <rPh sb="0" eb="2">
      <t>ハンソウ</t>
    </rPh>
    <rPh sb="2" eb="4">
      <t>シュウキ</t>
    </rPh>
    <phoneticPr fontId="9"/>
  </si>
  <si>
    <t>AGV台数</t>
    <rPh sb="3" eb="5">
      <t>ダイスウ</t>
    </rPh>
    <phoneticPr fontId="9"/>
  </si>
  <si>
    <t>1.デフ・大物ギヤ・Brg</t>
  </si>
  <si>
    <t>2.MGケース</t>
  </si>
  <si>
    <t>3.ギヤサブ・共通部品</t>
  </si>
  <si>
    <t>4.TA・カバー・メイン</t>
  </si>
  <si>
    <t>7.ファイナル前半</t>
  </si>
  <si>
    <t>8.ファイナル後半</t>
  </si>
  <si>
    <t>搬送定量</t>
    <rPh sb="0" eb="2">
      <t>ハンソウ</t>
    </rPh>
    <rPh sb="2" eb="4">
      <t>テイリョウ</t>
    </rPh>
    <phoneticPr fontId="6"/>
  </si>
  <si>
    <t>CT</t>
    <phoneticPr fontId="6"/>
  </si>
  <si>
    <t>s</t>
    <phoneticPr fontId="6"/>
  </si>
  <si>
    <t>組立提供～積荷完了まで</t>
    <rPh sb="0" eb="2">
      <t>クミタテ</t>
    </rPh>
    <rPh sb="2" eb="4">
      <t>テイキョウ</t>
    </rPh>
    <rPh sb="5" eb="6">
      <t>ツミ</t>
    </rPh>
    <rPh sb="6" eb="7">
      <t>ニ</t>
    </rPh>
    <rPh sb="7" eb="9">
      <t>カンリョウ</t>
    </rPh>
    <phoneticPr fontId="6"/>
  </si>
  <si>
    <t>単位：秒</t>
    <rPh sb="0" eb="2">
      <t>タンイ</t>
    </rPh>
    <rPh sb="3" eb="4">
      <t>ビョウ</t>
    </rPh>
    <phoneticPr fontId="6"/>
  </si>
  <si>
    <t>単位：分</t>
    <rPh sb="0" eb="2">
      <t>タンイ</t>
    </rPh>
    <rPh sb="3" eb="4">
      <t>フン</t>
    </rPh>
    <phoneticPr fontId="6"/>
  </si>
  <si>
    <t>日数</t>
    <rPh sb="0" eb="2">
      <t>ニッスウ</t>
    </rPh>
    <phoneticPr fontId="6"/>
  </si>
  <si>
    <t>単位：時間</t>
    <rPh sb="0" eb="2">
      <t>タンイ</t>
    </rPh>
    <rPh sb="3" eb="5">
      <t>ジカン</t>
    </rPh>
    <phoneticPr fontId="6"/>
  </si>
  <si>
    <t>単位：日</t>
    <rPh sb="0" eb="2">
      <t>タンイ</t>
    </rPh>
    <rPh sb="3" eb="4">
      <t>ヒ</t>
    </rPh>
    <phoneticPr fontId="6"/>
  </si>
  <si>
    <t>AGV1</t>
    <phoneticPr fontId="6"/>
  </si>
  <si>
    <t>AGV2</t>
    <phoneticPr fontId="6"/>
  </si>
  <si>
    <t>AGV3</t>
  </si>
  <si>
    <t>AGV4</t>
  </si>
  <si>
    <t>AGV5</t>
  </si>
  <si>
    <t>AGV6</t>
  </si>
  <si>
    <t>T1</t>
    <phoneticPr fontId="6"/>
  </si>
  <si>
    <t>T2</t>
    <phoneticPr fontId="6"/>
  </si>
  <si>
    <t>T3</t>
    <phoneticPr fontId="6"/>
  </si>
  <si>
    <t>空</t>
    <rPh sb="0" eb="1">
      <t>カラ</t>
    </rPh>
    <phoneticPr fontId="6"/>
  </si>
  <si>
    <t>9分</t>
    <rPh sb="1" eb="2">
      <t>フン</t>
    </rPh>
    <phoneticPr fontId="6"/>
  </si>
  <si>
    <t>5分</t>
    <rPh sb="1" eb="2">
      <t>フン</t>
    </rPh>
    <phoneticPr fontId="6"/>
  </si>
  <si>
    <t>17分</t>
    <rPh sb="2" eb="3">
      <t>フン</t>
    </rPh>
    <phoneticPr fontId="6"/>
  </si>
  <si>
    <t>搬送LT</t>
    <rPh sb="0" eb="2">
      <t>ハンソウ</t>
    </rPh>
    <phoneticPr fontId="6"/>
  </si>
  <si>
    <t>品番</t>
    <rPh sb="0" eb="2">
      <t>ヒンバン</t>
    </rPh>
    <phoneticPr fontId="9"/>
  </si>
  <si>
    <t>収容数</t>
    <rPh sb="0" eb="3">
      <t>シュウヨウスウ</t>
    </rPh>
    <phoneticPr fontId="9"/>
  </si>
  <si>
    <t>使用工程</t>
    <rPh sb="0" eb="4">
      <t>シヨウコウテイ</t>
    </rPh>
    <phoneticPr fontId="9"/>
  </si>
  <si>
    <t>搬送定量</t>
    <rPh sb="0" eb="4">
      <t>ハンソウテイリョウ</t>
    </rPh>
    <phoneticPr fontId="9"/>
  </si>
  <si>
    <t>No</t>
    <phoneticPr fontId="9"/>
  </si>
  <si>
    <t>34989ECE030</t>
    <phoneticPr fontId="9"/>
  </si>
  <si>
    <t>9036340A010</t>
    <phoneticPr fontId="9"/>
  </si>
  <si>
    <t>35145ECE020</t>
    <phoneticPr fontId="9"/>
  </si>
  <si>
    <t>33490ECB010</t>
  </si>
  <si>
    <t>33490ECE010</t>
    <phoneticPr fontId="9"/>
  </si>
  <si>
    <t>35771ECB010</t>
  </si>
  <si>
    <t>35580ECB011</t>
  </si>
  <si>
    <t>35771ECE010</t>
  </si>
  <si>
    <t>G1144ECB010</t>
  </si>
  <si>
    <t>G9201ECB030</t>
  </si>
  <si>
    <t>G9201ECE010</t>
  </si>
  <si>
    <t>35300ECB010</t>
  </si>
  <si>
    <t>3.ギヤサブ・共通部品</t>
    <phoneticPr fontId="9"/>
  </si>
  <si>
    <t>G1144ECE010</t>
  </si>
  <si>
    <t>41310ECB010</t>
  </si>
  <si>
    <t>41310ECE010</t>
  </si>
  <si>
    <t>35174ECB010</t>
  </si>
  <si>
    <t>01912ECB040</t>
  </si>
  <si>
    <t>019128GA010</t>
  </si>
  <si>
    <t>82821ECE010</t>
  </si>
  <si>
    <t>9031150A014</t>
  </si>
  <si>
    <t>9031150A015</t>
  </si>
  <si>
    <t>82821ECB040</t>
  </si>
  <si>
    <t>82821ECB050</t>
  </si>
  <si>
    <t>82821XAE010</t>
  </si>
  <si>
    <t>82821CWA030</t>
  </si>
  <si>
    <t>82821ECB020</t>
  </si>
  <si>
    <t>01912ECB010</t>
  </si>
  <si>
    <t>82821ECB010</t>
  </si>
  <si>
    <t>82821XAE020</t>
  </si>
  <si>
    <t>01912ECB060</t>
  </si>
  <si>
    <t>Y021782011</t>
    <phoneticPr fontId="9"/>
  </si>
  <si>
    <t>1040183011P</t>
  </si>
  <si>
    <t>34989ECB020</t>
  </si>
  <si>
    <t>34989ECB030</t>
  </si>
  <si>
    <t>9015906A022</t>
  </si>
  <si>
    <t>9030119A011</t>
  </si>
  <si>
    <t>34989ECB010</t>
  </si>
  <si>
    <t>34989ECC010</t>
  </si>
  <si>
    <t>34989ECE010</t>
  </si>
  <si>
    <t>34989ECE020</t>
  </si>
  <si>
    <t>9014908A008</t>
  </si>
  <si>
    <t>9030119A010</t>
  </si>
  <si>
    <t>9015906A021</t>
  </si>
  <si>
    <t>9015906A023</t>
  </si>
  <si>
    <t>9015905A007</t>
  </si>
  <si>
    <t>G117362010</t>
  </si>
  <si>
    <t>35505ECB010</t>
  </si>
  <si>
    <t>35595ECB010</t>
    <phoneticPr fontId="9"/>
  </si>
  <si>
    <t>35557ECB010</t>
  </si>
  <si>
    <t>G1174ECB010</t>
  </si>
  <si>
    <t>G1174ECE010</t>
  </si>
  <si>
    <t>35847ECE020</t>
  </si>
  <si>
    <t>35847ECB020</t>
  </si>
  <si>
    <t>9036345A004</t>
  </si>
  <si>
    <t>35501ECB010</t>
  </si>
  <si>
    <t>35556ECB010</t>
  </si>
  <si>
    <t>3559850A010</t>
  </si>
  <si>
    <t>82125ECE010</t>
  </si>
  <si>
    <t>9050827A011</t>
  </si>
  <si>
    <t>35409ECB010</t>
  </si>
  <si>
    <t>9010508A042</t>
  </si>
  <si>
    <t>3548255A010</t>
  </si>
  <si>
    <t>35195ECE010</t>
  </si>
  <si>
    <t>2030044001J</t>
  </si>
  <si>
    <t>9010508A014</t>
    <phoneticPr fontId="9"/>
  </si>
  <si>
    <t>9094906A012</t>
  </si>
  <si>
    <t>9052409A003</t>
  </si>
  <si>
    <t>3519510A010</t>
  </si>
  <si>
    <t>35482TFA010</t>
  </si>
  <si>
    <t>9033904A002</t>
  </si>
  <si>
    <t>9030106A018</t>
  </si>
  <si>
    <t>82824ECB020</t>
  </si>
  <si>
    <t>9020150A002</t>
  </si>
  <si>
    <t>9020156A001</t>
  </si>
  <si>
    <t>9020156A002</t>
  </si>
  <si>
    <t>9010512A018</t>
  </si>
  <si>
    <t>5040056001E</t>
  </si>
  <si>
    <t>3040052001B</t>
  </si>
  <si>
    <t>9030117A010</t>
  </si>
  <si>
    <t>2030045013L</t>
  </si>
  <si>
    <t>9033904A003</t>
  </si>
  <si>
    <t>3539450A010</t>
  </si>
  <si>
    <t>9033106A003</t>
  </si>
  <si>
    <t>82824ECB010</t>
  </si>
  <si>
    <t>35174ECE010</t>
  </si>
  <si>
    <t>35847ECE010</t>
    <phoneticPr fontId="9"/>
  </si>
  <si>
    <t>82824ECE010</t>
  </si>
  <si>
    <t>35441ECB010</t>
  </si>
  <si>
    <t>35882ECB010</t>
  </si>
  <si>
    <t>G1250ECB010</t>
  </si>
  <si>
    <t>G1250ECC010</t>
  </si>
  <si>
    <t>G1250ECE010</t>
  </si>
  <si>
    <t>35312ECB010</t>
  </si>
  <si>
    <t>G1163ECB010</t>
  </si>
  <si>
    <t>35847ECB010</t>
  </si>
  <si>
    <t>35174ECE020</t>
  </si>
  <si>
    <t>G1163ECE010</t>
  </si>
  <si>
    <t>35145ECB010</t>
  </si>
  <si>
    <t>35145ECE010</t>
  </si>
  <si>
    <t>82125ECB010</t>
  </si>
  <si>
    <t>35441TFA010</t>
  </si>
  <si>
    <t>36108ECB010</t>
  </si>
  <si>
    <t>1040052001Z</t>
  </si>
  <si>
    <t>9034118A024</t>
  </si>
  <si>
    <t>9025006A007</t>
  </si>
  <si>
    <t>35198ECE010</t>
  </si>
  <si>
    <t>35165ECE010</t>
  </si>
  <si>
    <t>2030052002N</t>
  </si>
  <si>
    <t>35195TFG010</t>
  </si>
  <si>
    <t>9034114A004</t>
  </si>
  <si>
    <t>35352ECB010</t>
  </si>
  <si>
    <t>9011906A065</t>
  </si>
  <si>
    <t>1040043104R</t>
  </si>
  <si>
    <t>9034108A006</t>
    <phoneticPr fontId="9"/>
  </si>
  <si>
    <t>9034108A010</t>
    <phoneticPr fontId="9"/>
  </si>
  <si>
    <t>9030111A014</t>
  </si>
  <si>
    <t>9030115A011</t>
  </si>
  <si>
    <t>9010506A089</t>
  </si>
  <si>
    <t>9010506A003</t>
  </si>
  <si>
    <t>9036324A003</t>
  </si>
  <si>
    <t>9036324A005</t>
  </si>
  <si>
    <t>9036324A004</t>
  </si>
  <si>
    <t>9036658A002</t>
  </si>
  <si>
    <t>9036659A009</t>
  </si>
  <si>
    <t>9036659A010</t>
  </si>
  <si>
    <t>9036630A018</t>
  </si>
  <si>
    <t>9036658A001</t>
  </si>
  <si>
    <t>9036628A005</t>
  </si>
  <si>
    <t>9036652A003</t>
  </si>
  <si>
    <t>9036652A004</t>
  </si>
  <si>
    <t>9036628A007</t>
  </si>
  <si>
    <t>9036630A017</t>
  </si>
  <si>
    <t>9036628A006</t>
  </si>
  <si>
    <t>9036628A008</t>
  </si>
  <si>
    <t>基準在庫枚数（搬送周期）</t>
    <rPh sb="0" eb="6">
      <t>キジュンザイコマイスウ</t>
    </rPh>
    <rPh sb="7" eb="9">
      <t>ハンソウ</t>
    </rPh>
    <rPh sb="9" eb="11">
      <t>シュウキ</t>
    </rPh>
    <phoneticPr fontId="6"/>
  </si>
  <si>
    <t>搬送周期[s]</t>
    <rPh sb="0" eb="2">
      <t>ハンソウ</t>
    </rPh>
    <rPh sb="2" eb="4">
      <t>シュウキ</t>
    </rPh>
    <phoneticPr fontId="9"/>
  </si>
  <si>
    <t>基準在庫枚数(日数変換)</t>
    <rPh sb="0" eb="6">
      <t>キジュンザイコマイスウ</t>
    </rPh>
    <rPh sb="7" eb="9">
      <t>ニッスウ</t>
    </rPh>
    <rPh sb="9" eb="11">
      <t>ヘンカン</t>
    </rPh>
    <phoneticPr fontId="9"/>
  </si>
  <si>
    <t>搬送LT(見直し)</t>
    <rPh sb="0" eb="2">
      <t>ハンソウ</t>
    </rPh>
    <rPh sb="5" eb="7">
      <t>ミナオ</t>
    </rPh>
    <phoneticPr fontId="6"/>
  </si>
  <si>
    <t>基準在庫日数(7/24地点)</t>
    <rPh sb="0" eb="4">
      <t>キジュンザイコ</t>
    </rPh>
    <rPh sb="4" eb="6">
      <t>ニッスウ</t>
    </rPh>
    <rPh sb="11" eb="13">
      <t>チテン</t>
    </rPh>
    <phoneticPr fontId="6"/>
  </si>
  <si>
    <t>基準在庫日数(見直し)</t>
    <rPh sb="0" eb="6">
      <t>キジュンザイコニッスウ</t>
    </rPh>
    <rPh sb="7" eb="9">
      <t>ミナオ</t>
    </rPh>
    <phoneticPr fontId="6"/>
  </si>
  <si>
    <t>基準在庫枚数(日数→枚数換算)</t>
    <rPh sb="0" eb="4">
      <t>キジュンザイコマイスウ2</t>
    </rPh>
    <rPh sb="7" eb="9">
      <t>ニッスウ</t>
    </rPh>
    <rPh sb="10" eb="12">
      <t>マイスウ</t>
    </rPh>
    <rPh sb="12" eb="14">
      <t>カンサン</t>
    </rPh>
    <phoneticPr fontId="9"/>
  </si>
  <si>
    <t>基準在庫枚数(=搬送周期*日量/収容数)[枚]</t>
    <rPh sb="0" eb="6">
      <t>キジュンザイコマイスウ</t>
    </rPh>
    <rPh sb="8" eb="10">
      <t>ハンソウ</t>
    </rPh>
    <rPh sb="10" eb="12">
      <t>シュウキ</t>
    </rPh>
    <rPh sb="13" eb="15">
      <t>ニチリョウ</t>
    </rPh>
    <rPh sb="16" eb="19">
      <t>シュウヨウスウ</t>
    </rPh>
    <rPh sb="21" eb="22">
      <t>マイ</t>
    </rPh>
    <phoneticPr fontId="6"/>
  </si>
  <si>
    <t>【切り上げ】基準在庫枚数(=搬送周期*日量/収容数)[枚]</t>
    <rPh sb="1" eb="2">
      <t>キ</t>
    </rPh>
    <rPh sb="3" eb="4">
      <t>ア</t>
    </rPh>
    <phoneticPr fontId="6"/>
  </si>
  <si>
    <t>基準日量数(7月日量max)(月間生産台数21000台)</t>
    <rPh sb="0" eb="2">
      <t>キジュン</t>
    </rPh>
    <rPh sb="2" eb="5">
      <t>ニチリョウスウ</t>
    </rPh>
    <rPh sb="7" eb="8">
      <t>ガツ</t>
    </rPh>
    <rPh sb="8" eb="10">
      <t>ニチリョウ</t>
    </rPh>
    <rPh sb="15" eb="17">
      <t>ゲッカン</t>
    </rPh>
    <rPh sb="17" eb="21">
      <t>セイサンダイスウ</t>
    </rPh>
    <rPh sb="26" eb="27">
      <t>ダイ</t>
    </rPh>
    <phoneticPr fontId="6"/>
  </si>
  <si>
    <t>箱低減予定</t>
    <rPh sb="0" eb="1">
      <t>ハコ</t>
    </rPh>
    <rPh sb="1" eb="3">
      <t>テイゲン</t>
    </rPh>
    <rPh sb="3" eb="5">
      <t>ヨテイ</t>
    </rPh>
    <phoneticPr fontId="6"/>
  </si>
  <si>
    <t>減</t>
    <rPh sb="0" eb="1">
      <t>ゲン</t>
    </rPh>
    <phoneticPr fontId="6"/>
  </si>
  <si>
    <t>不変</t>
    <rPh sb="0" eb="2">
      <t>フヘン</t>
    </rPh>
    <phoneticPr fontId="6"/>
  </si>
  <si>
    <t>サブ①</t>
    <phoneticPr fontId="6"/>
  </si>
  <si>
    <t>サブ②</t>
    <phoneticPr fontId="6"/>
  </si>
  <si>
    <t>メイン①</t>
    <phoneticPr fontId="6"/>
  </si>
  <si>
    <t>メイン②</t>
    <phoneticPr fontId="6"/>
  </si>
  <si>
    <t>出庫</t>
    <rPh sb="0" eb="2">
      <t>シュッコ</t>
    </rPh>
    <phoneticPr fontId="6"/>
  </si>
  <si>
    <t>待機</t>
    <rPh sb="0" eb="2">
      <t>タイキ</t>
    </rPh>
    <phoneticPr fontId="6"/>
  </si>
  <si>
    <t>搬送</t>
    <rPh sb="0" eb="2">
      <t>ハンソウ</t>
    </rPh>
    <phoneticPr fontId="6"/>
  </si>
  <si>
    <t>提供出庫</t>
    <rPh sb="0" eb="2">
      <t>テイキョウ</t>
    </rPh>
    <rPh sb="2" eb="4">
      <t>シュッコ</t>
    </rPh>
    <phoneticPr fontId="6"/>
  </si>
  <si>
    <t>搬送定量</t>
    <rPh sb="0" eb="4">
      <t>ハンソウテイリョウ</t>
    </rPh>
    <phoneticPr fontId="6"/>
  </si>
  <si>
    <t>AGV</t>
    <phoneticPr fontId="6"/>
  </si>
  <si>
    <t>提供</t>
    <rPh sb="0" eb="2">
      <t>テイキョウ</t>
    </rPh>
    <phoneticPr fontId="6"/>
  </si>
  <si>
    <t>出庫前</t>
    <rPh sb="0" eb="3">
      <t>シュッコマエ</t>
    </rPh>
    <phoneticPr fontId="6"/>
  </si>
  <si>
    <t>出庫作業</t>
    <rPh sb="0" eb="2">
      <t>シュッコ</t>
    </rPh>
    <rPh sb="2" eb="4">
      <t>サギョウ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</si>
</sst>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#&quot;人&quot;&quot;工&quot;"/>
    <numFmt numFmtId="178" formatCode="0.0_ "/>
    <numFmt numFmtId="179" formatCode="0.000"/>
  </numFmts>
  <fonts count="30">
    <font>
      <sz val="11"/>
      <color theme="1"/>
      <name val="Meiryo UI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Meiryo UI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u/>
      <sz val="22"/>
      <name val="Meiryo UI"/>
      <family val="3"/>
      <charset val="128"/>
    </font>
    <font>
      <u/>
      <sz val="16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u/>
      <sz val="11"/>
      <name val="Meiryo UI"/>
      <family val="3"/>
      <charset val="128"/>
    </font>
    <font>
      <sz val="9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EF3FE"/>
        <bgColor indexed="64"/>
      </patternFill>
    </fill>
    <fill>
      <patternFill patternType="solid">
        <fgColor rgb="FF60B2EA"/>
        <bgColor indexed="64"/>
      </patternFill>
    </fill>
    <fill>
      <patternFill patternType="solid">
        <fgColor rgb="FFB5DBF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DD8CD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/>
      <diagonal/>
    </border>
    <border>
      <left style="mediumDashDotDot">
        <color indexed="64"/>
      </left>
      <right style="mediumDashDotDot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5" fillId="0" borderId="0">
      <alignment vertical="center"/>
    </xf>
  </cellStyleXfs>
  <cellXfs count="204">
    <xf numFmtId="0" fontId="0" fillId="0" borderId="0" xfId="0">
      <alignment vertical="center"/>
    </xf>
    <xf numFmtId="0" fontId="7" fillId="0" borderId="0" xfId="1">
      <alignment vertical="center"/>
    </xf>
    <xf numFmtId="0" fontId="11" fillId="3" borderId="0" xfId="2" applyFont="1" applyFill="1"/>
    <xf numFmtId="0" fontId="11" fillId="3" borderId="0" xfId="2" applyFont="1" applyFill="1" applyAlignment="1">
      <alignment horizontal="left" vertical="center"/>
    </xf>
    <xf numFmtId="0" fontId="11" fillId="3" borderId="3" xfId="2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center" vertical="center"/>
    </xf>
    <xf numFmtId="0" fontId="11" fillId="3" borderId="0" xfId="2" applyFont="1" applyFill="1" applyAlignment="1">
      <alignment horizontal="left"/>
    </xf>
    <xf numFmtId="0" fontId="11" fillId="3" borderId="0" xfId="2" applyFont="1" applyFill="1" applyBorder="1" applyAlignment="1">
      <alignment horizontal="left" vertical="center"/>
    </xf>
    <xf numFmtId="0" fontId="16" fillId="3" borderId="0" xfId="2" applyFont="1" applyFill="1" applyBorder="1" applyAlignment="1">
      <alignment horizontal="left"/>
    </xf>
    <xf numFmtId="0" fontId="11" fillId="3" borderId="7" xfId="2" applyFont="1" applyFill="1" applyBorder="1"/>
    <xf numFmtId="0" fontId="17" fillId="3" borderId="3" xfId="2" applyFont="1" applyFill="1" applyBorder="1" applyAlignment="1">
      <alignment horizontal="center" vertical="center"/>
    </xf>
    <xf numFmtId="0" fontId="11" fillId="0" borderId="3" xfId="2" applyNumberFormat="1" applyFont="1" applyFill="1" applyBorder="1" applyAlignment="1">
      <alignment horizontal="center" vertical="center"/>
    </xf>
    <xf numFmtId="0" fontId="11" fillId="3" borderId="3" xfId="2" applyNumberFormat="1" applyFont="1" applyFill="1" applyBorder="1" applyAlignment="1">
      <alignment horizontal="center" vertical="center"/>
    </xf>
    <xf numFmtId="176" fontId="11" fillId="0" borderId="3" xfId="2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8" fillId="3" borderId="6" xfId="3" applyFont="1" applyFill="1" applyBorder="1" applyAlignment="1">
      <alignment horizontal="center" vertical="center"/>
    </xf>
    <xf numFmtId="176" fontId="8" fillId="3" borderId="3" xfId="3" applyNumberFormat="1" applyFont="1" applyFill="1" applyBorder="1" applyAlignment="1">
      <alignment horizontal="center" vertical="center"/>
    </xf>
    <xf numFmtId="176" fontId="11" fillId="0" borderId="3" xfId="2" applyNumberFormat="1" applyFont="1" applyBorder="1" applyAlignment="1">
      <alignment horizontal="center" vertical="center"/>
    </xf>
    <xf numFmtId="178" fontId="11" fillId="3" borderId="3" xfId="2" applyNumberFormat="1" applyFont="1" applyFill="1" applyBorder="1" applyAlignment="1">
      <alignment horizontal="center" vertical="center"/>
    </xf>
    <xf numFmtId="0" fontId="8" fillId="0" borderId="6" xfId="3" applyFont="1" applyFill="1" applyBorder="1" applyAlignment="1">
      <alignment horizontal="center" vertical="center"/>
    </xf>
    <xf numFmtId="176" fontId="8" fillId="0" borderId="3" xfId="3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0" fontId="19" fillId="0" borderId="6" xfId="2" applyFont="1" applyFill="1" applyBorder="1" applyAlignment="1">
      <alignment horizontal="center" vertical="center"/>
    </xf>
    <xf numFmtId="176" fontId="19" fillId="0" borderId="3" xfId="2" applyNumberFormat="1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/>
    </xf>
    <xf numFmtId="178" fontId="11" fillId="2" borderId="3" xfId="2" applyNumberFormat="1" applyFont="1" applyFill="1" applyBorder="1" applyAlignment="1">
      <alignment horizontal="right" vertical="center"/>
    </xf>
    <xf numFmtId="177" fontId="17" fillId="0" borderId="1" xfId="2" applyNumberFormat="1" applyFont="1" applyFill="1" applyBorder="1" applyAlignment="1">
      <alignment horizontal="right" vertical="center"/>
    </xf>
    <xf numFmtId="0" fontId="17" fillId="3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7" fillId="3" borderId="6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7" fillId="3" borderId="6" xfId="2" applyFont="1" applyFill="1" applyBorder="1" applyAlignment="1">
      <alignment horizontal="center" vertical="center"/>
    </xf>
    <xf numFmtId="0" fontId="17" fillId="3" borderId="6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0" fillId="8" borderId="0" xfId="0" applyFont="1" applyFill="1">
      <alignment vertical="center"/>
    </xf>
    <xf numFmtId="0" fontId="17" fillId="3" borderId="6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vertical="top"/>
    </xf>
    <xf numFmtId="0" fontId="11" fillId="3" borderId="13" xfId="2" applyFont="1" applyFill="1" applyBorder="1" applyAlignment="1">
      <alignment vertical="top"/>
    </xf>
    <xf numFmtId="0" fontId="11" fillId="3" borderId="12" xfId="2" applyFont="1" applyFill="1" applyBorder="1" applyAlignment="1">
      <alignment vertical="top"/>
    </xf>
    <xf numFmtId="0" fontId="11" fillId="3" borderId="8" xfId="2" applyFont="1" applyFill="1" applyBorder="1" applyAlignment="1">
      <alignment vertical="top"/>
    </xf>
    <xf numFmtId="0" fontId="11" fillId="3" borderId="0" xfId="2" applyFont="1" applyFill="1" applyBorder="1" applyAlignment="1">
      <alignment vertical="top"/>
    </xf>
    <xf numFmtId="0" fontId="11" fillId="3" borderId="9" xfId="2" applyFont="1" applyFill="1" applyBorder="1" applyAlignment="1">
      <alignment vertical="top"/>
    </xf>
    <xf numFmtId="0" fontId="11" fillId="3" borderId="2" xfId="2" applyFont="1" applyFill="1" applyBorder="1" applyAlignment="1">
      <alignment vertical="top"/>
    </xf>
    <xf numFmtId="0" fontId="11" fillId="3" borderId="7" xfId="2" applyFont="1" applyFill="1" applyBorder="1" applyAlignment="1">
      <alignment vertical="top"/>
    </xf>
    <xf numFmtId="0" fontId="11" fillId="3" borderId="10" xfId="2" applyFont="1" applyFill="1" applyBorder="1" applyAlignment="1">
      <alignment vertical="top"/>
    </xf>
    <xf numFmtId="0" fontId="20" fillId="9" borderId="0" xfId="0" applyFont="1" applyFill="1">
      <alignment vertical="center"/>
    </xf>
    <xf numFmtId="0" fontId="0" fillId="0" borderId="3" xfId="0" applyBorder="1">
      <alignment vertical="center"/>
    </xf>
    <xf numFmtId="0" fontId="21" fillId="10" borderId="3" xfId="0" applyFont="1" applyFill="1" applyBorder="1">
      <alignment vertical="center"/>
    </xf>
    <xf numFmtId="0" fontId="0" fillId="11" borderId="3" xfId="0" applyFill="1" applyBorder="1">
      <alignment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0" borderId="3" xfId="0" applyNumberFormat="1" applyBorder="1">
      <alignment vertical="center"/>
    </xf>
    <xf numFmtId="2" fontId="0" fillId="11" borderId="3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8" fillId="13" borderId="6" xfId="3" applyFont="1" applyFill="1" applyBorder="1" applyAlignment="1">
      <alignment horizontal="center" vertical="center"/>
    </xf>
    <xf numFmtId="176" fontId="11" fillId="13" borderId="3" xfId="2" applyNumberFormat="1" applyFont="1" applyFill="1" applyBorder="1" applyAlignment="1">
      <alignment horizontal="center" vertical="center"/>
    </xf>
    <xf numFmtId="176" fontId="8" fillId="13" borderId="3" xfId="3" applyNumberFormat="1" applyFont="1" applyFill="1" applyBorder="1" applyAlignment="1">
      <alignment horizontal="center" vertical="center"/>
    </xf>
    <xf numFmtId="0" fontId="8" fillId="14" borderId="6" xfId="3" applyFont="1" applyFill="1" applyBorder="1" applyAlignment="1">
      <alignment horizontal="center" vertical="center"/>
    </xf>
    <xf numFmtId="176" fontId="19" fillId="14" borderId="3" xfId="2" applyNumberFormat="1" applyFont="1" applyFill="1" applyBorder="1" applyAlignment="1">
      <alignment horizontal="center" vertical="center"/>
    </xf>
    <xf numFmtId="176" fontId="11" fillId="14" borderId="3" xfId="2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>
      <alignment vertical="center"/>
    </xf>
    <xf numFmtId="0" fontId="0" fillId="13" borderId="18" xfId="0" applyFill="1" applyBorder="1">
      <alignment vertical="center"/>
    </xf>
    <xf numFmtId="176" fontId="19" fillId="13" borderId="3" xfId="2" applyNumberFormat="1" applyFont="1" applyFill="1" applyBorder="1" applyAlignment="1">
      <alignment horizontal="center" vertical="center"/>
    </xf>
    <xf numFmtId="0" fontId="0" fillId="14" borderId="18" xfId="0" applyFill="1" applyBorder="1">
      <alignment vertical="center"/>
    </xf>
    <xf numFmtId="0" fontId="0" fillId="18" borderId="0" xfId="0" applyFill="1">
      <alignment vertical="center"/>
    </xf>
    <xf numFmtId="0" fontId="0" fillId="18" borderId="0" xfId="0" quotePrefix="1" applyFill="1">
      <alignment vertical="center"/>
    </xf>
    <xf numFmtId="0" fontId="0" fillId="18" borderId="15" xfId="0" applyFill="1" applyBorder="1">
      <alignment vertical="center"/>
    </xf>
    <xf numFmtId="0" fontId="0" fillId="18" borderId="16" xfId="0" applyFill="1" applyBorder="1">
      <alignment vertical="center"/>
    </xf>
    <xf numFmtId="0" fontId="0" fillId="19" borderId="14" xfId="0" applyFill="1" applyBorder="1">
      <alignment vertical="center"/>
    </xf>
    <xf numFmtId="0" fontId="0" fillId="19" borderId="15" xfId="0" applyFill="1" applyBorder="1">
      <alignment vertical="center"/>
    </xf>
    <xf numFmtId="0" fontId="0" fillId="20" borderId="15" xfId="0" applyFill="1" applyBorder="1">
      <alignment vertical="center"/>
    </xf>
    <xf numFmtId="0" fontId="0" fillId="13" borderId="19" xfId="0" applyFill="1" applyBorder="1">
      <alignment vertical="center"/>
    </xf>
    <xf numFmtId="0" fontId="0" fillId="21" borderId="17" xfId="0" applyFill="1" applyBorder="1">
      <alignment vertical="center"/>
    </xf>
    <xf numFmtId="0" fontId="0" fillId="21" borderId="18" xfId="0" applyFill="1" applyBorder="1">
      <alignment vertical="center"/>
    </xf>
    <xf numFmtId="0" fontId="8" fillId="21" borderId="6" xfId="3" applyFont="1" applyFill="1" applyBorder="1" applyAlignment="1">
      <alignment horizontal="center" vertical="center"/>
    </xf>
    <xf numFmtId="176" fontId="11" fillId="21" borderId="3" xfId="2" applyNumberFormat="1" applyFont="1" applyFill="1" applyBorder="1" applyAlignment="1">
      <alignment horizontal="center" vertical="center"/>
    </xf>
    <xf numFmtId="176" fontId="8" fillId="21" borderId="3" xfId="3" applyNumberFormat="1" applyFont="1" applyFill="1" applyBorder="1" applyAlignment="1">
      <alignment horizontal="center" vertical="center"/>
    </xf>
    <xf numFmtId="176" fontId="8" fillId="14" borderId="3" xfId="3" applyNumberFormat="1" applyFont="1" applyFill="1" applyBorder="1" applyAlignment="1">
      <alignment horizontal="center" vertical="center"/>
    </xf>
    <xf numFmtId="176" fontId="19" fillId="21" borderId="3" xfId="2" applyNumberFormat="1" applyFont="1" applyFill="1" applyBorder="1" applyAlignment="1">
      <alignment horizontal="center" vertical="center"/>
    </xf>
    <xf numFmtId="0" fontId="5" fillId="0" borderId="0" xfId="4">
      <alignment vertical="center"/>
    </xf>
    <xf numFmtId="0" fontId="24" fillId="0" borderId="0" xfId="4" applyFont="1">
      <alignment vertical="center"/>
    </xf>
    <xf numFmtId="2" fontId="24" fillId="0" borderId="0" xfId="4" applyNumberFormat="1" applyFont="1">
      <alignment vertical="center"/>
    </xf>
    <xf numFmtId="0" fontId="0" fillId="21" borderId="0" xfId="0" applyFill="1">
      <alignment vertical="center"/>
    </xf>
    <xf numFmtId="0" fontId="0" fillId="19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0" borderId="16" xfId="0" applyFill="1" applyBorder="1">
      <alignment vertical="center"/>
    </xf>
    <xf numFmtId="0" fontId="21" fillId="20" borderId="0" xfId="0" applyFont="1" applyFill="1">
      <alignment vertical="center"/>
    </xf>
    <xf numFmtId="2" fontId="5" fillId="0" borderId="0" xfId="4" applyNumberFormat="1">
      <alignment vertical="center"/>
    </xf>
    <xf numFmtId="0" fontId="5" fillId="0" borderId="0" xfId="4" applyFill="1" applyBorder="1">
      <alignment vertical="center"/>
    </xf>
    <xf numFmtId="0" fontId="5" fillId="0" borderId="0" xfId="4" applyFill="1">
      <alignment vertical="center"/>
    </xf>
    <xf numFmtId="0" fontId="5" fillId="0" borderId="0" xfId="4" applyFont="1" applyFill="1" applyBorder="1">
      <alignment vertical="center"/>
    </xf>
    <xf numFmtId="0" fontId="5" fillId="0" borderId="0" xfId="4" applyNumberFormat="1" applyFont="1" applyFill="1" applyBorder="1">
      <alignment vertical="center"/>
    </xf>
    <xf numFmtId="2" fontId="25" fillId="0" borderId="0" xfId="4" applyNumberFormat="1" applyFont="1">
      <alignment vertical="center"/>
    </xf>
    <xf numFmtId="0" fontId="25" fillId="0" borderId="0" xfId="4" applyFont="1">
      <alignment vertical="center"/>
    </xf>
    <xf numFmtId="2" fontId="26" fillId="0" borderId="0" xfId="4" applyNumberFormat="1" applyFont="1">
      <alignment vertical="center"/>
    </xf>
    <xf numFmtId="2" fontId="27" fillId="0" borderId="0" xfId="4" applyNumberFormat="1" applyFont="1">
      <alignment vertical="center"/>
    </xf>
    <xf numFmtId="0" fontId="27" fillId="0" borderId="0" xfId="4" applyFont="1" applyFill="1">
      <alignment vertical="center"/>
    </xf>
    <xf numFmtId="0" fontId="27" fillId="0" borderId="0" xfId="4" applyFont="1">
      <alignment vertical="center"/>
    </xf>
    <xf numFmtId="0" fontId="27" fillId="0" borderId="0" xfId="4" applyNumberFormat="1" applyFont="1">
      <alignment vertical="center"/>
    </xf>
    <xf numFmtId="1" fontId="27" fillId="0" borderId="0" xfId="4" applyNumberFormat="1" applyFont="1">
      <alignment vertical="center"/>
    </xf>
    <xf numFmtId="0" fontId="25" fillId="9" borderId="0" xfId="4" applyFont="1" applyFill="1">
      <alignment vertical="center"/>
    </xf>
    <xf numFmtId="0" fontId="4" fillId="0" borderId="0" xfId="4" applyFont="1" applyFill="1">
      <alignment vertical="center"/>
    </xf>
    <xf numFmtId="179" fontId="27" fillId="0" borderId="0" xfId="4" applyNumberFormat="1" applyFont="1">
      <alignment vertical="center"/>
    </xf>
    <xf numFmtId="0" fontId="28" fillId="9" borderId="0" xfId="4" applyFont="1" applyFill="1">
      <alignment vertical="center"/>
    </xf>
    <xf numFmtId="0" fontId="28" fillId="0" borderId="0" xfId="4" applyFont="1" applyFill="1">
      <alignment vertical="center"/>
    </xf>
    <xf numFmtId="0" fontId="3" fillId="0" borderId="0" xfId="4" applyFont="1">
      <alignment vertical="center"/>
    </xf>
    <xf numFmtId="0" fontId="29" fillId="0" borderId="0" xfId="4" applyFont="1">
      <alignment vertical="center"/>
    </xf>
    <xf numFmtId="2" fontId="29" fillId="0" borderId="0" xfId="4" applyNumberFormat="1" applyFont="1">
      <alignment vertical="center"/>
    </xf>
    <xf numFmtId="179" fontId="24" fillId="0" borderId="0" xfId="4" applyNumberFormat="1" applyFont="1">
      <alignment vertical="center"/>
    </xf>
    <xf numFmtId="0" fontId="2" fillId="0" borderId="0" xfId="4" applyFont="1">
      <alignment vertical="center"/>
    </xf>
    <xf numFmtId="0" fontId="1" fillId="0" borderId="0" xfId="4" applyFont="1">
      <alignment vertical="center"/>
    </xf>
    <xf numFmtId="0" fontId="8" fillId="22" borderId="6" xfId="3" applyFont="1" applyFill="1" applyBorder="1" applyAlignment="1">
      <alignment horizontal="center" vertical="center"/>
    </xf>
    <xf numFmtId="176" fontId="11" fillId="22" borderId="3" xfId="2" applyNumberFormat="1" applyFont="1" applyFill="1" applyBorder="1" applyAlignment="1">
      <alignment horizontal="center" vertical="center"/>
    </xf>
    <xf numFmtId="178" fontId="11" fillId="22" borderId="3" xfId="2" applyNumberFormat="1" applyFont="1" applyFill="1" applyBorder="1" applyAlignment="1">
      <alignment horizontal="center" vertical="center"/>
    </xf>
    <xf numFmtId="176" fontId="8" fillId="22" borderId="3" xfId="3" applyNumberFormat="1" applyFont="1" applyFill="1" applyBorder="1" applyAlignment="1">
      <alignment horizontal="center" vertical="center"/>
    </xf>
    <xf numFmtId="178" fontId="11" fillId="14" borderId="3" xfId="2" applyNumberFormat="1" applyFont="1" applyFill="1" applyBorder="1" applyAlignment="1">
      <alignment horizontal="center" vertical="center"/>
    </xf>
    <xf numFmtId="0" fontId="11" fillId="14" borderId="6" xfId="2" applyFont="1" applyFill="1" applyBorder="1" applyAlignment="1">
      <alignment horizontal="center" vertical="center"/>
    </xf>
    <xf numFmtId="0" fontId="19" fillId="14" borderId="6" xfId="2" applyFont="1" applyFill="1" applyBorder="1" applyAlignment="1">
      <alignment horizontal="center" vertical="center"/>
    </xf>
    <xf numFmtId="0" fontId="11" fillId="14" borderId="3" xfId="2" applyFont="1" applyFill="1" applyBorder="1" applyAlignment="1">
      <alignment horizontal="center"/>
    </xf>
    <xf numFmtId="0" fontId="11" fillId="13" borderId="3" xfId="2" applyFont="1" applyFill="1" applyBorder="1" applyAlignment="1">
      <alignment horizontal="center"/>
    </xf>
    <xf numFmtId="178" fontId="11" fillId="13" borderId="3" xfId="2" applyNumberFormat="1" applyFont="1" applyFill="1" applyBorder="1" applyAlignment="1">
      <alignment horizontal="center" vertical="center"/>
    </xf>
    <xf numFmtId="178" fontId="11" fillId="21" borderId="3" xfId="2" applyNumberFormat="1" applyFont="1" applyFill="1" applyBorder="1" applyAlignment="1">
      <alignment horizontal="center" vertical="center"/>
    </xf>
    <xf numFmtId="0" fontId="11" fillId="21" borderId="3" xfId="2" applyFont="1" applyFill="1" applyBorder="1" applyAlignment="1">
      <alignment horizont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21" fillId="10" borderId="4" xfId="0" applyFont="1" applyFill="1" applyBorder="1" applyAlignment="1">
      <alignment horizontal="center" vertical="center"/>
    </xf>
    <xf numFmtId="0" fontId="21" fillId="10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4" xfId="2" applyFont="1" applyFill="1" applyBorder="1" applyAlignment="1">
      <alignment horizontal="left" vertical="center"/>
    </xf>
    <xf numFmtId="0" fontId="19" fillId="0" borderId="5" xfId="2" applyFont="1" applyFill="1" applyBorder="1" applyAlignment="1">
      <alignment horizontal="left" vertical="center"/>
    </xf>
    <xf numFmtId="0" fontId="19" fillId="0" borderId="6" xfId="2" applyFont="1" applyFill="1" applyBorder="1" applyAlignment="1">
      <alignment horizontal="left" vertical="center"/>
    </xf>
    <xf numFmtId="0" fontId="18" fillId="0" borderId="4" xfId="3" applyFont="1" applyFill="1" applyBorder="1" applyAlignment="1">
      <alignment horizontal="left" vertical="center"/>
    </xf>
    <xf numFmtId="0" fontId="18" fillId="0" borderId="5" xfId="3" applyFont="1" applyFill="1" applyBorder="1" applyAlignment="1">
      <alignment horizontal="left" vertical="center"/>
    </xf>
    <xf numFmtId="0" fontId="18" fillId="0" borderId="6" xfId="3" applyFont="1" applyFill="1" applyBorder="1" applyAlignment="1">
      <alignment horizontal="left" vertical="center"/>
    </xf>
    <xf numFmtId="0" fontId="18" fillId="3" borderId="4" xfId="3" applyFont="1" applyFill="1" applyBorder="1" applyAlignment="1">
      <alignment horizontal="left" vertical="center"/>
    </xf>
    <xf numFmtId="0" fontId="18" fillId="3" borderId="5" xfId="3" applyFont="1" applyFill="1" applyBorder="1" applyAlignment="1">
      <alignment horizontal="left" vertical="center"/>
    </xf>
    <xf numFmtId="0" fontId="18" fillId="3" borderId="6" xfId="3" applyFont="1" applyFill="1" applyBorder="1" applyAlignment="1">
      <alignment horizontal="left" vertical="center"/>
    </xf>
    <xf numFmtId="0" fontId="11" fillId="3" borderId="3" xfId="2" applyFont="1" applyFill="1" applyBorder="1" applyAlignment="1">
      <alignment horizontal="center"/>
    </xf>
    <xf numFmtId="0" fontId="11" fillId="3" borderId="4" xfId="2" applyFont="1" applyFill="1" applyBorder="1" applyAlignment="1">
      <alignment horizontal="center" vertical="center"/>
    </xf>
    <xf numFmtId="0" fontId="11" fillId="3" borderId="5" xfId="2" applyFont="1" applyFill="1" applyBorder="1" applyAlignment="1">
      <alignment horizontal="center" vertical="center"/>
    </xf>
    <xf numFmtId="0" fontId="11" fillId="3" borderId="6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/>
    </xf>
    <xf numFmtId="0" fontId="17" fillId="3" borderId="4" xfId="2" applyFont="1" applyFill="1" applyBorder="1" applyAlignment="1">
      <alignment horizontal="center" vertical="center"/>
    </xf>
    <xf numFmtId="0" fontId="17" fillId="3" borderId="5" xfId="2" applyFont="1" applyFill="1" applyBorder="1" applyAlignment="1">
      <alignment horizontal="center" vertical="center"/>
    </xf>
    <xf numFmtId="0" fontId="17" fillId="3" borderId="6" xfId="2" applyFont="1" applyFill="1" applyBorder="1" applyAlignment="1">
      <alignment horizontal="center" vertical="center"/>
    </xf>
    <xf numFmtId="0" fontId="17" fillId="3" borderId="11" xfId="2" applyFont="1" applyFill="1" applyBorder="1" applyAlignment="1">
      <alignment horizontal="center" vertical="center"/>
    </xf>
    <xf numFmtId="0" fontId="17" fillId="3" borderId="12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top"/>
    </xf>
    <xf numFmtId="0" fontId="11" fillId="3" borderId="13" xfId="2" applyFont="1" applyFill="1" applyBorder="1" applyAlignment="1">
      <alignment horizontal="center" vertical="top"/>
    </xf>
    <xf numFmtId="0" fontId="11" fillId="3" borderId="12" xfId="2" applyFont="1" applyFill="1" applyBorder="1" applyAlignment="1">
      <alignment horizontal="center" vertical="top"/>
    </xf>
    <xf numFmtId="0" fontId="11" fillId="3" borderId="8" xfId="2" applyFont="1" applyFill="1" applyBorder="1" applyAlignment="1">
      <alignment horizontal="center" vertical="top"/>
    </xf>
    <xf numFmtId="0" fontId="11" fillId="3" borderId="0" xfId="2" applyFont="1" applyFill="1" applyBorder="1" applyAlignment="1">
      <alignment horizontal="center" vertical="top"/>
    </xf>
    <xf numFmtId="0" fontId="11" fillId="3" borderId="9" xfId="2" applyFont="1" applyFill="1" applyBorder="1" applyAlignment="1">
      <alignment horizontal="center" vertical="top"/>
    </xf>
    <xf numFmtId="0" fontId="11" fillId="3" borderId="2" xfId="2" applyFont="1" applyFill="1" applyBorder="1" applyAlignment="1">
      <alignment horizontal="center" vertical="top"/>
    </xf>
    <xf numFmtId="0" fontId="11" fillId="3" borderId="7" xfId="2" applyFont="1" applyFill="1" applyBorder="1" applyAlignment="1">
      <alignment horizontal="center" vertical="top"/>
    </xf>
    <xf numFmtId="0" fontId="11" fillId="3" borderId="10" xfId="2" applyFont="1" applyFill="1" applyBorder="1" applyAlignment="1">
      <alignment horizontal="center" vertical="top"/>
    </xf>
    <xf numFmtId="0" fontId="19" fillId="13" borderId="4" xfId="2" applyFont="1" applyFill="1" applyBorder="1" applyAlignment="1">
      <alignment horizontal="left" vertical="center"/>
    </xf>
    <xf numFmtId="0" fontId="19" fillId="13" borderId="5" xfId="2" applyFont="1" applyFill="1" applyBorder="1" applyAlignment="1">
      <alignment horizontal="left" vertical="center"/>
    </xf>
    <xf numFmtId="0" fontId="19" fillId="13" borderId="6" xfId="2" applyFont="1" applyFill="1" applyBorder="1" applyAlignment="1">
      <alignment horizontal="left" vertical="center"/>
    </xf>
    <xf numFmtId="0" fontId="19" fillId="14" borderId="4" xfId="2" applyFont="1" applyFill="1" applyBorder="1" applyAlignment="1">
      <alignment horizontal="left" vertical="center"/>
    </xf>
    <xf numFmtId="0" fontId="19" fillId="14" borderId="5" xfId="2" applyFont="1" applyFill="1" applyBorder="1" applyAlignment="1">
      <alignment horizontal="left" vertical="center"/>
    </xf>
    <xf numFmtId="0" fontId="19" fillId="14" borderId="6" xfId="2" applyFont="1" applyFill="1" applyBorder="1" applyAlignment="1">
      <alignment horizontal="left" vertical="center"/>
    </xf>
    <xf numFmtId="0" fontId="18" fillId="14" borderId="4" xfId="3" applyFont="1" applyFill="1" applyBorder="1" applyAlignment="1">
      <alignment horizontal="left" vertical="center"/>
    </xf>
    <xf numFmtId="0" fontId="18" fillId="14" borderId="5" xfId="3" applyFont="1" applyFill="1" applyBorder="1" applyAlignment="1">
      <alignment horizontal="left" vertical="center"/>
    </xf>
    <xf numFmtId="0" fontId="18" fillId="14" borderId="6" xfId="3" applyFont="1" applyFill="1" applyBorder="1" applyAlignment="1">
      <alignment horizontal="left" vertical="center"/>
    </xf>
    <xf numFmtId="0" fontId="18" fillId="21" borderId="4" xfId="3" applyFont="1" applyFill="1" applyBorder="1" applyAlignment="1">
      <alignment horizontal="left" vertical="center"/>
    </xf>
    <xf numFmtId="0" fontId="18" fillId="21" borderId="5" xfId="3" applyFont="1" applyFill="1" applyBorder="1" applyAlignment="1">
      <alignment horizontal="left" vertical="center"/>
    </xf>
    <xf numFmtId="0" fontId="18" fillId="21" borderId="6" xfId="3" applyFont="1" applyFill="1" applyBorder="1" applyAlignment="1">
      <alignment horizontal="left" vertical="center"/>
    </xf>
    <xf numFmtId="0" fontId="19" fillId="21" borderId="4" xfId="2" applyFont="1" applyFill="1" applyBorder="1" applyAlignment="1">
      <alignment horizontal="left" vertical="center"/>
    </xf>
    <xf numFmtId="0" fontId="19" fillId="21" borderId="5" xfId="2" applyFont="1" applyFill="1" applyBorder="1" applyAlignment="1">
      <alignment horizontal="left" vertical="center"/>
    </xf>
    <xf numFmtId="0" fontId="19" fillId="21" borderId="6" xfId="2" applyFont="1" applyFill="1" applyBorder="1" applyAlignment="1">
      <alignment horizontal="left" vertical="center"/>
    </xf>
    <xf numFmtId="0" fontId="18" fillId="22" borderId="4" xfId="3" applyFont="1" applyFill="1" applyBorder="1" applyAlignment="1">
      <alignment horizontal="left" vertical="center"/>
    </xf>
    <xf numFmtId="0" fontId="18" fillId="22" borderId="5" xfId="3" applyFont="1" applyFill="1" applyBorder="1" applyAlignment="1">
      <alignment horizontal="left" vertical="center"/>
    </xf>
    <xf numFmtId="0" fontId="18" fillId="22" borderId="6" xfId="3" applyFont="1" applyFill="1" applyBorder="1" applyAlignment="1">
      <alignment horizontal="left" vertical="center"/>
    </xf>
  </cellXfs>
  <cellStyles count="5">
    <cellStyle name="標準" xfId="0" builtinId="0"/>
    <cellStyle name="標準 2" xfId="1" xr:uid="{00000000-0005-0000-0000-000001000000}"/>
    <cellStyle name="標準 2 4" xfId="3" xr:uid="{00000000-0005-0000-0000-000002000000}"/>
    <cellStyle name="標準 3" xfId="4" xr:uid="{00000000-0005-0000-0000-000003000000}"/>
    <cellStyle name="標準 4 2" xfId="2" xr:uid="{00000000-0005-0000-0000-000004000000}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rgb="FFFF0000"/>
        <name val="游ゴシック"/>
        <scheme val="minor"/>
      </font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DD8CD"/>
      <color rgb="FFFFCCCC"/>
      <color rgb="FF0000FF"/>
      <color rgb="FF60B2EA"/>
      <color rgb="FFB5DBF5"/>
      <color rgb="FFCEF3FE"/>
      <color rgb="FFECC5FF"/>
      <color rgb="FFFF33CC"/>
      <color rgb="FF00B0F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6" Type="http://schemas.microsoft.com/office/2007/relationships/hdphoto" Target="../media/hdphoto3.wdp"/><Relationship Id="rId5" Type="http://schemas.openxmlformats.org/officeDocument/2006/relationships/image" Target="../media/image10.png"/><Relationship Id="rId4" Type="http://schemas.microsoft.com/office/2007/relationships/hdphoto" Target="../media/hdphoto2.wdp"/><Relationship Id="rId9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microsoft.com/office/2007/relationships/hdphoto" Target="../media/hdphoto3.wdp"/><Relationship Id="rId2" Type="http://schemas.microsoft.com/office/2007/relationships/hdphoto" Target="../media/hdphoto1.wdp"/><Relationship Id="rId1" Type="http://schemas.openxmlformats.org/officeDocument/2006/relationships/image" Target="../media/image7.png"/><Relationship Id="rId6" Type="http://schemas.openxmlformats.org/officeDocument/2006/relationships/image" Target="../media/image10.png"/><Relationship Id="rId5" Type="http://schemas.openxmlformats.org/officeDocument/2006/relationships/image" Target="../media/image9.jpeg"/><Relationship Id="rId4" Type="http://schemas.microsoft.com/office/2007/relationships/hdphoto" Target="../media/hdphoto2.wdp"/><Relationship Id="rId9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721180</xdr:colOff>
      <xdr:row>16</xdr:row>
      <xdr:rowOff>149679</xdr:rowOff>
    </xdr:from>
    <xdr:to>
      <xdr:col>3</xdr:col>
      <xdr:colOff>1768930</xdr:colOff>
      <xdr:row>24</xdr:row>
      <xdr:rowOff>95251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07180" y="3415393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1523999</xdr:colOff>
      <xdr:row>19</xdr:row>
      <xdr:rowOff>13607</xdr:rowOff>
    </xdr:from>
    <xdr:to>
      <xdr:col>3</xdr:col>
      <xdr:colOff>1959428</xdr:colOff>
      <xdr:row>21</xdr:row>
      <xdr:rowOff>54428</xdr:rowOff>
    </xdr:to>
    <xdr:sp macro="" textlink="">
      <xdr:nvSpPr>
        <xdr:cNvPr id="5" name="ドーナツ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09999" y="3891643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492578</xdr:colOff>
      <xdr:row>19</xdr:row>
      <xdr:rowOff>2721</xdr:rowOff>
    </xdr:from>
    <xdr:to>
      <xdr:col>3</xdr:col>
      <xdr:colOff>928007</xdr:colOff>
      <xdr:row>21</xdr:row>
      <xdr:rowOff>43542</xdr:rowOff>
    </xdr:to>
    <xdr:sp macro="" textlink="">
      <xdr:nvSpPr>
        <xdr:cNvPr id="6" name="ドーナツ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78578" y="3880757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1020536</xdr:colOff>
      <xdr:row>15</xdr:row>
      <xdr:rowOff>95250</xdr:rowOff>
    </xdr:from>
    <xdr:to>
      <xdr:col>3</xdr:col>
      <xdr:colOff>1483179</xdr:colOff>
      <xdr:row>18</xdr:row>
      <xdr:rowOff>40821</xdr:rowOff>
    </xdr:to>
    <xdr:sp macro="" textlink="">
      <xdr:nvSpPr>
        <xdr:cNvPr id="7" name="乗算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306536" y="3156857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707571</xdr:colOff>
      <xdr:row>24</xdr:row>
      <xdr:rowOff>0</xdr:rowOff>
    </xdr:from>
    <xdr:to>
      <xdr:col>3</xdr:col>
      <xdr:colOff>1782536</xdr:colOff>
      <xdr:row>24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993571" y="4898571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764722</xdr:colOff>
      <xdr:row>16</xdr:row>
      <xdr:rowOff>125187</xdr:rowOff>
    </xdr:from>
    <xdr:to>
      <xdr:col>15</xdr:col>
      <xdr:colOff>1812472</xdr:colOff>
      <xdr:row>24</xdr:row>
      <xdr:rowOff>70759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690508" y="3390901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751113</xdr:colOff>
      <xdr:row>23</xdr:row>
      <xdr:rowOff>179615</xdr:rowOff>
    </xdr:from>
    <xdr:to>
      <xdr:col>15</xdr:col>
      <xdr:colOff>1826078</xdr:colOff>
      <xdr:row>23</xdr:row>
      <xdr:rowOff>179615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5676899" y="4874079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598715</xdr:colOff>
      <xdr:row>17</xdr:row>
      <xdr:rowOff>108857</xdr:rowOff>
    </xdr:from>
    <xdr:to>
      <xdr:col>17</xdr:col>
      <xdr:colOff>2054678</xdr:colOff>
      <xdr:row>24</xdr:row>
      <xdr:rowOff>103416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5403286" y="3578678"/>
          <a:ext cx="1455963" cy="142330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800101</xdr:colOff>
      <xdr:row>16</xdr:row>
      <xdr:rowOff>119744</xdr:rowOff>
    </xdr:from>
    <xdr:to>
      <xdr:col>11</xdr:col>
      <xdr:colOff>1847851</xdr:colOff>
      <xdr:row>24</xdr:row>
      <xdr:rowOff>65316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3645244" y="3385458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786492</xdr:colOff>
      <xdr:row>23</xdr:row>
      <xdr:rowOff>174172</xdr:rowOff>
    </xdr:from>
    <xdr:to>
      <xdr:col>11</xdr:col>
      <xdr:colOff>1861457</xdr:colOff>
      <xdr:row>23</xdr:row>
      <xdr:rowOff>174172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13631635" y="4868636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1009651</xdr:colOff>
      <xdr:row>22</xdr:row>
      <xdr:rowOff>193222</xdr:rowOff>
    </xdr:from>
    <xdr:to>
      <xdr:col>3</xdr:col>
      <xdr:colOff>1472294</xdr:colOff>
      <xdr:row>25</xdr:row>
      <xdr:rowOff>138793</xdr:rowOff>
    </xdr:to>
    <xdr:sp macro="" textlink="">
      <xdr:nvSpPr>
        <xdr:cNvPr id="19" name="乗算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295651" y="4683579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1581148</xdr:colOff>
      <xdr:row>18</xdr:row>
      <xdr:rowOff>179614</xdr:rowOff>
    </xdr:from>
    <xdr:to>
      <xdr:col>15</xdr:col>
      <xdr:colOff>2016577</xdr:colOff>
      <xdr:row>21</xdr:row>
      <xdr:rowOff>16328</xdr:rowOff>
    </xdr:to>
    <xdr:sp macro="" textlink="">
      <xdr:nvSpPr>
        <xdr:cNvPr id="20" name="ドーナツ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6506934" y="3853543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549727</xdr:colOff>
      <xdr:row>18</xdr:row>
      <xdr:rowOff>168728</xdr:rowOff>
    </xdr:from>
    <xdr:to>
      <xdr:col>15</xdr:col>
      <xdr:colOff>985156</xdr:colOff>
      <xdr:row>21</xdr:row>
      <xdr:rowOff>5442</xdr:rowOff>
    </xdr:to>
    <xdr:sp macro="" textlink="">
      <xdr:nvSpPr>
        <xdr:cNvPr id="21" name="ドーナツ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5475513" y="3842657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1077685</xdr:colOff>
      <xdr:row>15</xdr:row>
      <xdr:rowOff>57150</xdr:rowOff>
    </xdr:from>
    <xdr:to>
      <xdr:col>15</xdr:col>
      <xdr:colOff>1540328</xdr:colOff>
      <xdr:row>18</xdr:row>
      <xdr:rowOff>2721</xdr:rowOff>
    </xdr:to>
    <xdr:sp macro="" textlink="">
      <xdr:nvSpPr>
        <xdr:cNvPr id="22" name="乗算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003471" y="3118757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1066800</xdr:colOff>
      <xdr:row>22</xdr:row>
      <xdr:rowOff>155122</xdr:rowOff>
    </xdr:from>
    <xdr:to>
      <xdr:col>15</xdr:col>
      <xdr:colOff>1529443</xdr:colOff>
      <xdr:row>25</xdr:row>
      <xdr:rowOff>100693</xdr:rowOff>
    </xdr:to>
    <xdr:sp macro="" textlink="">
      <xdr:nvSpPr>
        <xdr:cNvPr id="23" name="乗算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5992586" y="4645479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1009648</xdr:colOff>
      <xdr:row>15</xdr:row>
      <xdr:rowOff>166007</xdr:rowOff>
    </xdr:from>
    <xdr:to>
      <xdr:col>17</xdr:col>
      <xdr:colOff>1445077</xdr:colOff>
      <xdr:row>18</xdr:row>
      <xdr:rowOff>2720</xdr:rowOff>
    </xdr:to>
    <xdr:sp macro="" textlink="">
      <xdr:nvSpPr>
        <xdr:cNvPr id="28" name="ドーナツ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11215005" y="3227614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263977</xdr:colOff>
      <xdr:row>19</xdr:row>
      <xdr:rowOff>59870</xdr:rowOff>
    </xdr:from>
    <xdr:to>
      <xdr:col>17</xdr:col>
      <xdr:colOff>699406</xdr:colOff>
      <xdr:row>21</xdr:row>
      <xdr:rowOff>100691</xdr:rowOff>
    </xdr:to>
    <xdr:sp macro="" textlink="">
      <xdr:nvSpPr>
        <xdr:cNvPr id="29" name="ドーナツ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0469334" y="39379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1055912</xdr:colOff>
      <xdr:row>22</xdr:row>
      <xdr:rowOff>103415</xdr:rowOff>
    </xdr:from>
    <xdr:to>
      <xdr:col>17</xdr:col>
      <xdr:colOff>1491341</xdr:colOff>
      <xdr:row>24</xdr:row>
      <xdr:rowOff>144236</xdr:rowOff>
    </xdr:to>
    <xdr:sp macro="" textlink="">
      <xdr:nvSpPr>
        <xdr:cNvPr id="30" name="ドーナツ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1261269" y="4593772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1725384</xdr:colOff>
      <xdr:row>19</xdr:row>
      <xdr:rowOff>24492</xdr:rowOff>
    </xdr:from>
    <xdr:to>
      <xdr:col>17</xdr:col>
      <xdr:colOff>2160813</xdr:colOff>
      <xdr:row>21</xdr:row>
      <xdr:rowOff>65313</xdr:rowOff>
    </xdr:to>
    <xdr:sp macro="" textlink="">
      <xdr:nvSpPr>
        <xdr:cNvPr id="31" name="ドーナツ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1930741" y="3902528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557893</xdr:colOff>
      <xdr:row>18</xdr:row>
      <xdr:rowOff>176892</xdr:rowOff>
    </xdr:from>
    <xdr:to>
      <xdr:col>11</xdr:col>
      <xdr:colOff>993322</xdr:colOff>
      <xdr:row>21</xdr:row>
      <xdr:rowOff>13606</xdr:rowOff>
    </xdr:to>
    <xdr:sp macro="" textlink="">
      <xdr:nvSpPr>
        <xdr:cNvPr id="32" name="ドーナツ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3403036" y="3850821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1616527</xdr:colOff>
      <xdr:row>18</xdr:row>
      <xdr:rowOff>187777</xdr:rowOff>
    </xdr:from>
    <xdr:to>
      <xdr:col>11</xdr:col>
      <xdr:colOff>2051956</xdr:colOff>
      <xdr:row>21</xdr:row>
      <xdr:rowOff>24491</xdr:rowOff>
    </xdr:to>
    <xdr:sp macro="" textlink="">
      <xdr:nvSpPr>
        <xdr:cNvPr id="33" name="ドーナツ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4461670" y="38617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1118507</xdr:colOff>
      <xdr:row>15</xdr:row>
      <xdr:rowOff>70757</xdr:rowOff>
    </xdr:from>
    <xdr:to>
      <xdr:col>11</xdr:col>
      <xdr:colOff>1581150</xdr:colOff>
      <xdr:row>18</xdr:row>
      <xdr:rowOff>16328</xdr:rowOff>
    </xdr:to>
    <xdr:sp macro="" textlink="">
      <xdr:nvSpPr>
        <xdr:cNvPr id="34" name="乗算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3963650" y="3132364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1132114</xdr:colOff>
      <xdr:row>22</xdr:row>
      <xdr:rowOff>166007</xdr:rowOff>
    </xdr:from>
    <xdr:to>
      <xdr:col>11</xdr:col>
      <xdr:colOff>1594757</xdr:colOff>
      <xdr:row>25</xdr:row>
      <xdr:rowOff>111578</xdr:rowOff>
    </xdr:to>
    <xdr:sp macro="" textlink="">
      <xdr:nvSpPr>
        <xdr:cNvPr id="35" name="乗算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3977257" y="4656364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639535</xdr:colOff>
      <xdr:row>4</xdr:row>
      <xdr:rowOff>95250</xdr:rowOff>
    </xdr:from>
    <xdr:to>
      <xdr:col>17</xdr:col>
      <xdr:colOff>2237156</xdr:colOff>
      <xdr:row>14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4464" y="911679"/>
          <a:ext cx="1597621" cy="1945821"/>
        </a:xfrm>
        <a:prstGeom prst="rect">
          <a:avLst/>
        </a:prstGeom>
      </xdr:spPr>
    </xdr:pic>
    <xdr:clientData/>
  </xdr:twoCellAnchor>
  <xdr:twoCellAnchor editAs="oneCell">
    <xdr:from>
      <xdr:col>15</xdr:col>
      <xdr:colOff>108857</xdr:colOff>
      <xdr:row>4</xdr:row>
      <xdr:rowOff>163284</xdr:rowOff>
    </xdr:from>
    <xdr:to>
      <xdr:col>16</xdr:col>
      <xdr:colOff>405477</xdr:colOff>
      <xdr:row>14</xdr:row>
      <xdr:rowOff>40821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979713"/>
          <a:ext cx="2936406" cy="1918608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258536</xdr:colOff>
      <xdr:row>4</xdr:row>
      <xdr:rowOff>27214</xdr:rowOff>
    </xdr:from>
    <xdr:to>
      <xdr:col>3</xdr:col>
      <xdr:colOff>2544536</xdr:colOff>
      <xdr:row>14</xdr:row>
      <xdr:rowOff>30764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4536" y="843643"/>
          <a:ext cx="2286000" cy="2044621"/>
        </a:xfrm>
        <a:prstGeom prst="rect">
          <a:avLst/>
        </a:prstGeom>
      </xdr:spPr>
    </xdr:pic>
    <xdr:clientData/>
  </xdr:twoCellAnchor>
  <xdr:twoCellAnchor editAs="oneCell">
    <xdr:from>
      <xdr:col>11</xdr:col>
      <xdr:colOff>394607</xdr:colOff>
      <xdr:row>3</xdr:row>
      <xdr:rowOff>176895</xdr:rowOff>
    </xdr:from>
    <xdr:to>
      <xdr:col>12</xdr:col>
      <xdr:colOff>176893</xdr:colOff>
      <xdr:row>13</xdr:row>
      <xdr:rowOff>106322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99178" y="789216"/>
          <a:ext cx="2422072" cy="1970499"/>
        </a:xfrm>
        <a:prstGeom prst="rect">
          <a:avLst/>
        </a:prstGeom>
      </xdr:spPr>
    </xdr:pic>
    <xdr:clientData/>
  </xdr:twoCellAnchor>
  <xdr:twoCellAnchor>
    <xdr:from>
      <xdr:col>5</xdr:col>
      <xdr:colOff>721180</xdr:colOff>
      <xdr:row>16</xdr:row>
      <xdr:rowOff>149679</xdr:rowOff>
    </xdr:from>
    <xdr:to>
      <xdr:col>5</xdr:col>
      <xdr:colOff>1768930</xdr:colOff>
      <xdr:row>24</xdr:row>
      <xdr:rowOff>95251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3007180" y="3415393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1523999</xdr:colOff>
      <xdr:row>19</xdr:row>
      <xdr:rowOff>13607</xdr:rowOff>
    </xdr:from>
    <xdr:to>
      <xdr:col>5</xdr:col>
      <xdr:colOff>1959428</xdr:colOff>
      <xdr:row>21</xdr:row>
      <xdr:rowOff>54428</xdr:rowOff>
    </xdr:to>
    <xdr:sp macro="" textlink="">
      <xdr:nvSpPr>
        <xdr:cNvPr id="45" name="ドーナツ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3809999" y="3891643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492578</xdr:colOff>
      <xdr:row>19</xdr:row>
      <xdr:rowOff>2721</xdr:rowOff>
    </xdr:from>
    <xdr:to>
      <xdr:col>5</xdr:col>
      <xdr:colOff>928007</xdr:colOff>
      <xdr:row>21</xdr:row>
      <xdr:rowOff>43542</xdr:rowOff>
    </xdr:to>
    <xdr:sp macro="" textlink="">
      <xdr:nvSpPr>
        <xdr:cNvPr id="46" name="ドーナツ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778578" y="3880757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1020536</xdr:colOff>
      <xdr:row>15</xdr:row>
      <xdr:rowOff>95250</xdr:rowOff>
    </xdr:from>
    <xdr:to>
      <xdr:col>5</xdr:col>
      <xdr:colOff>1483179</xdr:colOff>
      <xdr:row>18</xdr:row>
      <xdr:rowOff>40821</xdr:rowOff>
    </xdr:to>
    <xdr:sp macro="" textlink="">
      <xdr:nvSpPr>
        <xdr:cNvPr id="47" name="乗算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3306536" y="3156857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707571</xdr:colOff>
      <xdr:row>24</xdr:row>
      <xdr:rowOff>0</xdr:rowOff>
    </xdr:from>
    <xdr:to>
      <xdr:col>5</xdr:col>
      <xdr:colOff>1782536</xdr:colOff>
      <xdr:row>24</xdr:row>
      <xdr:rowOff>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>
          <a:off x="2993571" y="4898571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1009651</xdr:colOff>
      <xdr:row>22</xdr:row>
      <xdr:rowOff>193222</xdr:rowOff>
    </xdr:from>
    <xdr:to>
      <xdr:col>5</xdr:col>
      <xdr:colOff>1472294</xdr:colOff>
      <xdr:row>25</xdr:row>
      <xdr:rowOff>138793</xdr:rowOff>
    </xdr:to>
    <xdr:sp macro="" textlink="">
      <xdr:nvSpPr>
        <xdr:cNvPr id="49" name="乗算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3295651" y="4683579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258536</xdr:colOff>
      <xdr:row>4</xdr:row>
      <xdr:rowOff>27214</xdr:rowOff>
    </xdr:from>
    <xdr:ext cx="2286000" cy="2044621"/>
    <xdr:pic>
      <xdr:nvPicPr>
        <xdr:cNvPr id="50" name="図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4536" y="843643"/>
          <a:ext cx="2286000" cy="2044621"/>
        </a:xfrm>
        <a:prstGeom prst="rect">
          <a:avLst/>
        </a:prstGeom>
      </xdr:spPr>
    </xdr:pic>
    <xdr:clientData/>
  </xdr:oneCellAnchor>
  <xdr:oneCellAnchor>
    <xdr:from>
      <xdr:col>13</xdr:col>
      <xdr:colOff>557492</xdr:colOff>
      <xdr:row>4</xdr:row>
      <xdr:rowOff>17370</xdr:rowOff>
    </xdr:from>
    <xdr:ext cx="2235253" cy="2184701"/>
    <xdr:pic>
      <xdr:nvPicPr>
        <xdr:cNvPr id="51" name="図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891" t="2038" r="70070" b="50224"/>
        <a:stretch/>
      </xdr:blipFill>
      <xdr:spPr>
        <a:xfrm>
          <a:off x="13212135" y="833799"/>
          <a:ext cx="2235253" cy="2184701"/>
        </a:xfrm>
        <a:prstGeom prst="rect">
          <a:avLst/>
        </a:prstGeom>
      </xdr:spPr>
    </xdr:pic>
    <xdr:clientData/>
  </xdr:oneCellAnchor>
  <xdr:twoCellAnchor>
    <xdr:from>
      <xdr:col>13</xdr:col>
      <xdr:colOff>713015</xdr:colOff>
      <xdr:row>16</xdr:row>
      <xdr:rowOff>141515</xdr:rowOff>
    </xdr:from>
    <xdr:to>
      <xdr:col>13</xdr:col>
      <xdr:colOff>1760765</xdr:colOff>
      <xdr:row>24</xdr:row>
      <xdr:rowOff>87087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13367658" y="3407229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699406</xdr:colOff>
      <xdr:row>23</xdr:row>
      <xdr:rowOff>195943</xdr:rowOff>
    </xdr:from>
    <xdr:to>
      <xdr:col>13</xdr:col>
      <xdr:colOff>1774371</xdr:colOff>
      <xdr:row>23</xdr:row>
      <xdr:rowOff>195943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>
          <a:off x="13354049" y="4890407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996041</xdr:colOff>
      <xdr:row>15</xdr:row>
      <xdr:rowOff>125186</xdr:rowOff>
    </xdr:from>
    <xdr:to>
      <xdr:col>13</xdr:col>
      <xdr:colOff>1431470</xdr:colOff>
      <xdr:row>17</xdr:row>
      <xdr:rowOff>166007</xdr:rowOff>
    </xdr:to>
    <xdr:sp macro="" textlink="">
      <xdr:nvSpPr>
        <xdr:cNvPr id="54" name="ドーナツ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3650684" y="3186793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465364</xdr:colOff>
      <xdr:row>18</xdr:row>
      <xdr:rowOff>166007</xdr:rowOff>
    </xdr:from>
    <xdr:to>
      <xdr:col>13</xdr:col>
      <xdr:colOff>928007</xdr:colOff>
      <xdr:row>21</xdr:row>
      <xdr:rowOff>111579</xdr:rowOff>
    </xdr:to>
    <xdr:sp macro="" textlink="">
      <xdr:nvSpPr>
        <xdr:cNvPr id="58" name="乗算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13120007" y="3839936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996043</xdr:colOff>
      <xdr:row>22</xdr:row>
      <xdr:rowOff>179614</xdr:rowOff>
    </xdr:from>
    <xdr:to>
      <xdr:col>13</xdr:col>
      <xdr:colOff>1458686</xdr:colOff>
      <xdr:row>25</xdr:row>
      <xdr:rowOff>125185</xdr:rowOff>
    </xdr:to>
    <xdr:sp macro="" textlink="">
      <xdr:nvSpPr>
        <xdr:cNvPr id="59" name="乗算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3650686" y="4669971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1540329</xdr:colOff>
      <xdr:row>18</xdr:row>
      <xdr:rowOff>152400</xdr:rowOff>
    </xdr:from>
    <xdr:to>
      <xdr:col>13</xdr:col>
      <xdr:colOff>2002972</xdr:colOff>
      <xdr:row>21</xdr:row>
      <xdr:rowOff>97972</xdr:rowOff>
    </xdr:to>
    <xdr:sp macro="" textlink="">
      <xdr:nvSpPr>
        <xdr:cNvPr id="60" name="乗算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4194972" y="3826329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800101</xdr:colOff>
      <xdr:row>16</xdr:row>
      <xdr:rowOff>119744</xdr:rowOff>
    </xdr:from>
    <xdr:to>
      <xdr:col>9</xdr:col>
      <xdr:colOff>1847851</xdr:colOff>
      <xdr:row>24</xdr:row>
      <xdr:rowOff>65316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22843672" y="3385458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786492</xdr:colOff>
      <xdr:row>23</xdr:row>
      <xdr:rowOff>174172</xdr:rowOff>
    </xdr:from>
    <xdr:to>
      <xdr:col>9</xdr:col>
      <xdr:colOff>1861457</xdr:colOff>
      <xdr:row>23</xdr:row>
      <xdr:rowOff>174172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>
          <a:off x="22830063" y="4868636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557893</xdr:colOff>
      <xdr:row>18</xdr:row>
      <xdr:rowOff>176892</xdr:rowOff>
    </xdr:from>
    <xdr:to>
      <xdr:col>9</xdr:col>
      <xdr:colOff>993322</xdr:colOff>
      <xdr:row>21</xdr:row>
      <xdr:rowOff>13606</xdr:rowOff>
    </xdr:to>
    <xdr:sp macro="" textlink="">
      <xdr:nvSpPr>
        <xdr:cNvPr id="63" name="ドーナツ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22601464" y="3850821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1616527</xdr:colOff>
      <xdr:row>18</xdr:row>
      <xdr:rowOff>187777</xdr:rowOff>
    </xdr:from>
    <xdr:to>
      <xdr:col>9</xdr:col>
      <xdr:colOff>2051956</xdr:colOff>
      <xdr:row>21</xdr:row>
      <xdr:rowOff>24491</xdr:rowOff>
    </xdr:to>
    <xdr:sp macro="" textlink="">
      <xdr:nvSpPr>
        <xdr:cNvPr id="64" name="ドーナツ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23660098" y="38617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1118507</xdr:colOff>
      <xdr:row>15</xdr:row>
      <xdr:rowOff>70757</xdr:rowOff>
    </xdr:from>
    <xdr:to>
      <xdr:col>9</xdr:col>
      <xdr:colOff>1581150</xdr:colOff>
      <xdr:row>18</xdr:row>
      <xdr:rowOff>16328</xdr:rowOff>
    </xdr:to>
    <xdr:sp macro="" textlink="">
      <xdr:nvSpPr>
        <xdr:cNvPr id="65" name="乗算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23162078" y="3132364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1132114</xdr:colOff>
      <xdr:row>22</xdr:row>
      <xdr:rowOff>166007</xdr:rowOff>
    </xdr:from>
    <xdr:to>
      <xdr:col>9</xdr:col>
      <xdr:colOff>1594757</xdr:colOff>
      <xdr:row>25</xdr:row>
      <xdr:rowOff>111578</xdr:rowOff>
    </xdr:to>
    <xdr:sp macro="" textlink="">
      <xdr:nvSpPr>
        <xdr:cNvPr id="66" name="乗算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23175685" y="4656364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367393</xdr:colOff>
      <xdr:row>4</xdr:row>
      <xdr:rowOff>54429</xdr:rowOff>
    </xdr:from>
    <xdr:ext cx="2286000" cy="2044621"/>
    <xdr:pic>
      <xdr:nvPicPr>
        <xdr:cNvPr id="67" name="図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0964" y="870858"/>
          <a:ext cx="2286000" cy="2044621"/>
        </a:xfrm>
        <a:prstGeom prst="rect">
          <a:avLst/>
        </a:prstGeom>
      </xdr:spPr>
    </xdr:pic>
    <xdr:clientData/>
  </xdr:oneCellAnchor>
  <xdr:twoCellAnchor>
    <xdr:from>
      <xdr:col>7</xdr:col>
      <xdr:colOff>721180</xdr:colOff>
      <xdr:row>16</xdr:row>
      <xdr:rowOff>149679</xdr:rowOff>
    </xdr:from>
    <xdr:to>
      <xdr:col>7</xdr:col>
      <xdr:colOff>1768930</xdr:colOff>
      <xdr:row>24</xdr:row>
      <xdr:rowOff>95251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6136823" y="3415393"/>
          <a:ext cx="1047750" cy="157842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1523999</xdr:colOff>
      <xdr:row>19</xdr:row>
      <xdr:rowOff>13607</xdr:rowOff>
    </xdr:from>
    <xdr:to>
      <xdr:col>7</xdr:col>
      <xdr:colOff>1959428</xdr:colOff>
      <xdr:row>21</xdr:row>
      <xdr:rowOff>54428</xdr:rowOff>
    </xdr:to>
    <xdr:sp macro="" textlink="">
      <xdr:nvSpPr>
        <xdr:cNvPr id="70" name="ドーナツ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6939642" y="3891643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492578</xdr:colOff>
      <xdr:row>19</xdr:row>
      <xdr:rowOff>2721</xdr:rowOff>
    </xdr:from>
    <xdr:to>
      <xdr:col>7</xdr:col>
      <xdr:colOff>928007</xdr:colOff>
      <xdr:row>21</xdr:row>
      <xdr:rowOff>43542</xdr:rowOff>
    </xdr:to>
    <xdr:sp macro="" textlink="">
      <xdr:nvSpPr>
        <xdr:cNvPr id="71" name="ドーナツ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>
          <a:off x="5908221" y="3880757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1020536</xdr:colOff>
      <xdr:row>15</xdr:row>
      <xdr:rowOff>95250</xdr:rowOff>
    </xdr:from>
    <xdr:to>
      <xdr:col>7</xdr:col>
      <xdr:colOff>1483179</xdr:colOff>
      <xdr:row>18</xdr:row>
      <xdr:rowOff>40821</xdr:rowOff>
    </xdr:to>
    <xdr:sp macro="" textlink="">
      <xdr:nvSpPr>
        <xdr:cNvPr id="72" name="乗算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6436179" y="3156857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707571</xdr:colOff>
      <xdr:row>24</xdr:row>
      <xdr:rowOff>0</xdr:rowOff>
    </xdr:from>
    <xdr:to>
      <xdr:col>7</xdr:col>
      <xdr:colOff>1782536</xdr:colOff>
      <xdr:row>24</xdr:row>
      <xdr:rowOff>0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/>
      </xdr:nvCxnSpPr>
      <xdr:spPr>
        <a:xfrm>
          <a:off x="6123214" y="4898571"/>
          <a:ext cx="107496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1009651</xdr:colOff>
      <xdr:row>22</xdr:row>
      <xdr:rowOff>193222</xdr:rowOff>
    </xdr:from>
    <xdr:to>
      <xdr:col>7</xdr:col>
      <xdr:colOff>1472294</xdr:colOff>
      <xdr:row>25</xdr:row>
      <xdr:rowOff>138793</xdr:rowOff>
    </xdr:to>
    <xdr:sp macro="" textlink="">
      <xdr:nvSpPr>
        <xdr:cNvPr id="74" name="乗算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6425294" y="4683579"/>
          <a:ext cx="462643" cy="557893"/>
        </a:xfrm>
        <a:prstGeom prst="mathMultiply">
          <a:avLst/>
        </a:prstGeom>
        <a:solidFill>
          <a:srgbClr val="FF0000"/>
        </a:solidFill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258536</xdr:colOff>
      <xdr:row>4</xdr:row>
      <xdr:rowOff>27214</xdr:rowOff>
    </xdr:from>
    <xdr:ext cx="2286000" cy="2044621"/>
    <xdr:pic>
      <xdr:nvPicPr>
        <xdr:cNvPr id="75" name="図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4179" y="843643"/>
          <a:ext cx="2286000" cy="2044621"/>
        </a:xfrm>
        <a:prstGeom prst="rect">
          <a:avLst/>
        </a:prstGeom>
      </xdr:spPr>
    </xdr:pic>
    <xdr:clientData/>
  </xdr:oneCellAnchor>
  <xdr:twoCellAnchor>
    <xdr:from>
      <xdr:col>19</xdr:col>
      <xdr:colOff>598715</xdr:colOff>
      <xdr:row>17</xdr:row>
      <xdr:rowOff>108857</xdr:rowOff>
    </xdr:from>
    <xdr:to>
      <xdr:col>19</xdr:col>
      <xdr:colOff>2054678</xdr:colOff>
      <xdr:row>24</xdr:row>
      <xdr:rowOff>103416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4792215" y="3578678"/>
          <a:ext cx="1455963" cy="142330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1009648</xdr:colOff>
      <xdr:row>15</xdr:row>
      <xdr:rowOff>166007</xdr:rowOff>
    </xdr:from>
    <xdr:to>
      <xdr:col>19</xdr:col>
      <xdr:colOff>1445077</xdr:colOff>
      <xdr:row>18</xdr:row>
      <xdr:rowOff>2720</xdr:rowOff>
    </xdr:to>
    <xdr:sp macro="" textlink="">
      <xdr:nvSpPr>
        <xdr:cNvPr id="77" name="ドーナツ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5203148" y="3227614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263977</xdr:colOff>
      <xdr:row>19</xdr:row>
      <xdr:rowOff>59870</xdr:rowOff>
    </xdr:from>
    <xdr:to>
      <xdr:col>19</xdr:col>
      <xdr:colOff>699406</xdr:colOff>
      <xdr:row>21</xdr:row>
      <xdr:rowOff>100691</xdr:rowOff>
    </xdr:to>
    <xdr:sp macro="" textlink="">
      <xdr:nvSpPr>
        <xdr:cNvPr id="78" name="ドーナツ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24457477" y="39379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1055912</xdr:colOff>
      <xdr:row>22</xdr:row>
      <xdr:rowOff>103415</xdr:rowOff>
    </xdr:from>
    <xdr:to>
      <xdr:col>19</xdr:col>
      <xdr:colOff>1491341</xdr:colOff>
      <xdr:row>24</xdr:row>
      <xdr:rowOff>144236</xdr:rowOff>
    </xdr:to>
    <xdr:sp macro="" textlink="">
      <xdr:nvSpPr>
        <xdr:cNvPr id="79" name="ドーナツ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25249412" y="4593772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1725384</xdr:colOff>
      <xdr:row>19</xdr:row>
      <xdr:rowOff>24492</xdr:rowOff>
    </xdr:from>
    <xdr:to>
      <xdr:col>19</xdr:col>
      <xdr:colOff>2160813</xdr:colOff>
      <xdr:row>21</xdr:row>
      <xdr:rowOff>65313</xdr:rowOff>
    </xdr:to>
    <xdr:sp macro="" textlink="">
      <xdr:nvSpPr>
        <xdr:cNvPr id="80" name="ドーナツ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/>
      </xdr:nvSpPr>
      <xdr:spPr>
        <a:xfrm>
          <a:off x="25918884" y="3902528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19</xdr:col>
      <xdr:colOff>639535</xdr:colOff>
      <xdr:row>4</xdr:row>
      <xdr:rowOff>95250</xdr:rowOff>
    </xdr:from>
    <xdr:ext cx="1597621" cy="1945821"/>
    <xdr:pic>
      <xdr:nvPicPr>
        <xdr:cNvPr id="81" name="図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33035" y="911679"/>
          <a:ext cx="1597621" cy="1945821"/>
        </a:xfrm>
        <a:prstGeom prst="rect">
          <a:avLst/>
        </a:prstGeom>
      </xdr:spPr>
    </xdr:pic>
    <xdr:clientData/>
  </xdr:oneCellAnchor>
  <xdr:twoCellAnchor>
    <xdr:from>
      <xdr:col>21</xdr:col>
      <xdr:colOff>598715</xdr:colOff>
      <xdr:row>17</xdr:row>
      <xdr:rowOff>108857</xdr:rowOff>
    </xdr:from>
    <xdr:to>
      <xdr:col>21</xdr:col>
      <xdr:colOff>2054678</xdr:colOff>
      <xdr:row>24</xdr:row>
      <xdr:rowOff>103416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27921858" y="3578678"/>
          <a:ext cx="1455963" cy="142330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1009648</xdr:colOff>
      <xdr:row>15</xdr:row>
      <xdr:rowOff>166007</xdr:rowOff>
    </xdr:from>
    <xdr:to>
      <xdr:col>21</xdr:col>
      <xdr:colOff>1445077</xdr:colOff>
      <xdr:row>18</xdr:row>
      <xdr:rowOff>2720</xdr:rowOff>
    </xdr:to>
    <xdr:sp macro="" textlink="">
      <xdr:nvSpPr>
        <xdr:cNvPr id="83" name="ドーナツ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28332791" y="3227614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263977</xdr:colOff>
      <xdr:row>19</xdr:row>
      <xdr:rowOff>59870</xdr:rowOff>
    </xdr:from>
    <xdr:to>
      <xdr:col>21</xdr:col>
      <xdr:colOff>699406</xdr:colOff>
      <xdr:row>21</xdr:row>
      <xdr:rowOff>100691</xdr:rowOff>
    </xdr:to>
    <xdr:sp macro="" textlink="">
      <xdr:nvSpPr>
        <xdr:cNvPr id="84" name="ドーナツ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27587120" y="39379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1055912</xdr:colOff>
      <xdr:row>22</xdr:row>
      <xdr:rowOff>103415</xdr:rowOff>
    </xdr:from>
    <xdr:to>
      <xdr:col>21</xdr:col>
      <xdr:colOff>1491341</xdr:colOff>
      <xdr:row>24</xdr:row>
      <xdr:rowOff>144236</xdr:rowOff>
    </xdr:to>
    <xdr:sp macro="" textlink="">
      <xdr:nvSpPr>
        <xdr:cNvPr id="85" name="ドーナツ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28379055" y="4593772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1725384</xdr:colOff>
      <xdr:row>19</xdr:row>
      <xdr:rowOff>24492</xdr:rowOff>
    </xdr:from>
    <xdr:to>
      <xdr:col>21</xdr:col>
      <xdr:colOff>2160813</xdr:colOff>
      <xdr:row>21</xdr:row>
      <xdr:rowOff>65313</xdr:rowOff>
    </xdr:to>
    <xdr:sp macro="" textlink="">
      <xdr:nvSpPr>
        <xdr:cNvPr id="86" name="ドーナツ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9048527" y="3902528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21</xdr:col>
      <xdr:colOff>639535</xdr:colOff>
      <xdr:row>4</xdr:row>
      <xdr:rowOff>95250</xdr:rowOff>
    </xdr:from>
    <xdr:ext cx="1597621" cy="1945821"/>
    <xdr:pic>
      <xdr:nvPicPr>
        <xdr:cNvPr id="87" name="図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2678" y="911679"/>
          <a:ext cx="1597621" cy="1945821"/>
        </a:xfrm>
        <a:prstGeom prst="rect">
          <a:avLst/>
        </a:prstGeom>
      </xdr:spPr>
    </xdr:pic>
    <xdr:clientData/>
  </xdr:oneCellAnchor>
  <xdr:twoCellAnchor>
    <xdr:from>
      <xdr:col>23</xdr:col>
      <xdr:colOff>587829</xdr:colOff>
      <xdr:row>18</xdr:row>
      <xdr:rowOff>16327</xdr:rowOff>
    </xdr:from>
    <xdr:to>
      <xdr:col>23</xdr:col>
      <xdr:colOff>2043792</xdr:colOff>
      <xdr:row>25</xdr:row>
      <xdr:rowOff>10886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34170258" y="3690256"/>
          <a:ext cx="1455963" cy="142330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998762</xdr:colOff>
      <xdr:row>16</xdr:row>
      <xdr:rowOff>73478</xdr:rowOff>
    </xdr:from>
    <xdr:to>
      <xdr:col>23</xdr:col>
      <xdr:colOff>1434191</xdr:colOff>
      <xdr:row>18</xdr:row>
      <xdr:rowOff>114298</xdr:rowOff>
    </xdr:to>
    <xdr:sp macro="" textlink="">
      <xdr:nvSpPr>
        <xdr:cNvPr id="89" name="ドーナツ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34581191" y="3339192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253091</xdr:colOff>
      <xdr:row>19</xdr:row>
      <xdr:rowOff>171448</xdr:rowOff>
    </xdr:from>
    <xdr:to>
      <xdr:col>23</xdr:col>
      <xdr:colOff>688520</xdr:colOff>
      <xdr:row>22</xdr:row>
      <xdr:rowOff>8162</xdr:rowOff>
    </xdr:to>
    <xdr:sp macro="" textlink="">
      <xdr:nvSpPr>
        <xdr:cNvPr id="90" name="ドーナツ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33835520" y="4049484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1045026</xdr:colOff>
      <xdr:row>23</xdr:row>
      <xdr:rowOff>10886</xdr:rowOff>
    </xdr:from>
    <xdr:to>
      <xdr:col>23</xdr:col>
      <xdr:colOff>1480455</xdr:colOff>
      <xdr:row>25</xdr:row>
      <xdr:rowOff>51706</xdr:rowOff>
    </xdr:to>
    <xdr:sp macro="" textlink="">
      <xdr:nvSpPr>
        <xdr:cNvPr id="91" name="ドーナツ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34627455" y="4705350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1714498</xdr:colOff>
      <xdr:row>19</xdr:row>
      <xdr:rowOff>136070</xdr:rowOff>
    </xdr:from>
    <xdr:to>
      <xdr:col>23</xdr:col>
      <xdr:colOff>2149927</xdr:colOff>
      <xdr:row>21</xdr:row>
      <xdr:rowOff>176891</xdr:rowOff>
    </xdr:to>
    <xdr:sp macro="" textlink="">
      <xdr:nvSpPr>
        <xdr:cNvPr id="92" name="ドーナツ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35296927" y="401410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23</xdr:col>
      <xdr:colOff>628649</xdr:colOff>
      <xdr:row>5</xdr:row>
      <xdr:rowOff>2721</xdr:rowOff>
    </xdr:from>
    <xdr:ext cx="1597621" cy="1945821"/>
    <xdr:pic>
      <xdr:nvPicPr>
        <xdr:cNvPr id="93" name="図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11078" y="1023257"/>
          <a:ext cx="1597621" cy="1945821"/>
        </a:xfrm>
        <a:prstGeom prst="rect">
          <a:avLst/>
        </a:prstGeom>
      </xdr:spPr>
    </xdr:pic>
    <xdr:clientData/>
  </xdr:oneCellAnchor>
  <xdr:twoCellAnchor>
    <xdr:from>
      <xdr:col>25</xdr:col>
      <xdr:colOff>887187</xdr:colOff>
      <xdr:row>17</xdr:row>
      <xdr:rowOff>193221</xdr:rowOff>
    </xdr:from>
    <xdr:to>
      <xdr:col>25</xdr:col>
      <xdr:colOff>2343150</xdr:colOff>
      <xdr:row>24</xdr:row>
      <xdr:rowOff>187780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37599258" y="3663042"/>
          <a:ext cx="1455963" cy="142330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1298120</xdr:colOff>
      <xdr:row>16</xdr:row>
      <xdr:rowOff>46264</xdr:rowOff>
    </xdr:from>
    <xdr:to>
      <xdr:col>25</xdr:col>
      <xdr:colOff>1733549</xdr:colOff>
      <xdr:row>18</xdr:row>
      <xdr:rowOff>87084</xdr:rowOff>
    </xdr:to>
    <xdr:sp macro="" textlink="">
      <xdr:nvSpPr>
        <xdr:cNvPr id="95" name="ドーナツ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38010191" y="3311978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552449</xdr:colOff>
      <xdr:row>19</xdr:row>
      <xdr:rowOff>144234</xdr:rowOff>
    </xdr:from>
    <xdr:to>
      <xdr:col>25</xdr:col>
      <xdr:colOff>987878</xdr:colOff>
      <xdr:row>21</xdr:row>
      <xdr:rowOff>185055</xdr:rowOff>
    </xdr:to>
    <xdr:sp macro="" textlink="">
      <xdr:nvSpPr>
        <xdr:cNvPr id="96" name="ドーナツ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37264520" y="4022270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1344384</xdr:colOff>
      <xdr:row>22</xdr:row>
      <xdr:rowOff>187779</xdr:rowOff>
    </xdr:from>
    <xdr:to>
      <xdr:col>25</xdr:col>
      <xdr:colOff>1779813</xdr:colOff>
      <xdr:row>25</xdr:row>
      <xdr:rowOff>24492</xdr:rowOff>
    </xdr:to>
    <xdr:sp macro="" textlink="">
      <xdr:nvSpPr>
        <xdr:cNvPr id="97" name="ドーナツ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38056455" y="4678136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2013856</xdr:colOff>
      <xdr:row>19</xdr:row>
      <xdr:rowOff>108856</xdr:rowOff>
    </xdr:from>
    <xdr:to>
      <xdr:col>25</xdr:col>
      <xdr:colOff>2449285</xdr:colOff>
      <xdr:row>21</xdr:row>
      <xdr:rowOff>149677</xdr:rowOff>
    </xdr:to>
    <xdr:sp macro="" textlink="">
      <xdr:nvSpPr>
        <xdr:cNvPr id="98" name="ドーナツ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38725927" y="3986892"/>
          <a:ext cx="435429" cy="449035"/>
        </a:xfrm>
        <a:prstGeom prst="donut">
          <a:avLst>
            <a:gd name="adj" fmla="val 12370"/>
          </a:avLst>
        </a:prstGeom>
        <a:solidFill>
          <a:srgbClr val="00B0F0"/>
        </a:solidFill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25</xdr:col>
      <xdr:colOff>928007</xdr:colOff>
      <xdr:row>4</xdr:row>
      <xdr:rowOff>179614</xdr:rowOff>
    </xdr:from>
    <xdr:ext cx="1597621" cy="1945821"/>
    <xdr:pic>
      <xdr:nvPicPr>
        <xdr:cNvPr id="99" name="図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40078" y="996043"/>
          <a:ext cx="1597621" cy="194582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371477</xdr:colOff>
      <xdr:row>7</xdr:row>
      <xdr:rowOff>28575</xdr:rowOff>
    </xdr:from>
    <xdr:to>
      <xdr:col>22</xdr:col>
      <xdr:colOff>7795</xdr:colOff>
      <xdr:row>59</xdr:row>
      <xdr:rowOff>123112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pSpPr/>
      </xdr:nvGrpSpPr>
      <xdr:grpSpPr>
        <a:xfrm rot="16200000">
          <a:off x="7762367" y="2515110"/>
          <a:ext cx="10000537" cy="8018318"/>
          <a:chOff x="1506682" y="7239000"/>
          <a:chExt cx="12261273" cy="8018318"/>
        </a:xfrm>
      </xdr:grpSpPr>
      <xdr:pic>
        <xdr:nvPicPr>
          <xdr:cNvPr id="22" name="図 21">
            <a:extLst>
              <a:ext uri="{FF2B5EF4-FFF2-40B4-BE49-F238E27FC236}">
                <a16:creationId xmlns:a16="http://schemas.microsoft.com/office/drawing/2014/main" id="{00000000-0008-0000-0C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C00-000017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356310</xdr:colOff>
      <xdr:row>33</xdr:row>
      <xdr:rowOff>53664</xdr:rowOff>
    </xdr:from>
    <xdr:to>
      <xdr:col>16</xdr:col>
      <xdr:colOff>574025</xdr:colOff>
      <xdr:row>34</xdr:row>
      <xdr:rowOff>178233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12548310" y="6757799"/>
          <a:ext cx="217715" cy="32239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454844</xdr:colOff>
      <xdr:row>33</xdr:row>
      <xdr:rowOff>120926</xdr:rowOff>
    </xdr:from>
    <xdr:to>
      <xdr:col>16</xdr:col>
      <xdr:colOff>454844</xdr:colOff>
      <xdr:row>34</xdr:row>
      <xdr:rowOff>116724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/>
      </xdr:nvSpPr>
      <xdr:spPr>
        <a:xfrm>
          <a:off x="12646844" y="6825061"/>
          <a:ext cx="0" cy="193625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113936</xdr:colOff>
      <xdr:row>30</xdr:row>
      <xdr:rowOff>84847</xdr:rowOff>
    </xdr:from>
    <xdr:to>
      <xdr:col>18</xdr:col>
      <xdr:colOff>306019</xdr:colOff>
      <xdr:row>31</xdr:row>
      <xdr:rowOff>22172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/>
      </xdr:nvSpPr>
      <xdr:spPr>
        <a:xfrm>
          <a:off x="13829936" y="6195501"/>
          <a:ext cx="192083" cy="13515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541359</xdr:colOff>
      <xdr:row>31</xdr:row>
      <xdr:rowOff>25982</xdr:rowOff>
    </xdr:from>
    <xdr:to>
      <xdr:col>18</xdr:col>
      <xdr:colOff>168519</xdr:colOff>
      <xdr:row>33</xdr:row>
      <xdr:rowOff>146538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/>
      </xdr:nvSpPr>
      <xdr:spPr>
        <a:xfrm>
          <a:off x="12733359" y="6334463"/>
          <a:ext cx="1151160" cy="516210"/>
        </a:xfrm>
        <a:custGeom>
          <a:avLst/>
          <a:gdLst>
            <a:gd name="connsiteX0" fmla="*/ 1546860 w 1546860"/>
            <a:gd name="connsiteY0" fmla="*/ 0 h 807720"/>
            <a:gd name="connsiteX1" fmla="*/ 1546860 w 1546860"/>
            <a:gd name="connsiteY1" fmla="*/ 87630 h 807720"/>
            <a:gd name="connsiteX2" fmla="*/ 232410 w 1546860"/>
            <a:gd name="connsiteY2" fmla="*/ 87630 h 807720"/>
            <a:gd name="connsiteX3" fmla="*/ 232410 w 1546860"/>
            <a:gd name="connsiteY3" fmla="*/ 807720 h 807720"/>
            <a:gd name="connsiteX4" fmla="*/ 0 w 1546860"/>
            <a:gd name="connsiteY4" fmla="*/ 807720 h 807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6860" h="807720">
              <a:moveTo>
                <a:pt x="1546860" y="0"/>
              </a:moveTo>
              <a:lnTo>
                <a:pt x="1546860" y="87630"/>
              </a:lnTo>
              <a:lnTo>
                <a:pt x="232410" y="87630"/>
              </a:lnTo>
              <a:lnTo>
                <a:pt x="232410" y="807720"/>
              </a:lnTo>
              <a:lnTo>
                <a:pt x="0" y="80772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587079</xdr:colOff>
      <xdr:row>37</xdr:row>
      <xdr:rowOff>69525</xdr:rowOff>
    </xdr:from>
    <xdr:to>
      <xdr:col>20</xdr:col>
      <xdr:colOff>23199</xdr:colOff>
      <xdr:row>37</xdr:row>
      <xdr:rowOff>69525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/>
      </xdr:nvSpPr>
      <xdr:spPr>
        <a:xfrm>
          <a:off x="15065079" y="7622850"/>
          <a:ext cx="198120" cy="0"/>
        </a:xfrm>
        <a:custGeom>
          <a:avLst/>
          <a:gdLst>
            <a:gd name="connsiteX0" fmla="*/ 0 w 198120"/>
            <a:gd name="connsiteY0" fmla="*/ 0 h 0"/>
            <a:gd name="connsiteX1" fmla="*/ 198120 w 19812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8120">
              <a:moveTo>
                <a:pt x="0" y="0"/>
              </a:moveTo>
              <a:lnTo>
                <a:pt x="198120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263769</xdr:colOff>
      <xdr:row>31</xdr:row>
      <xdr:rowOff>37412</xdr:rowOff>
    </xdr:from>
    <xdr:to>
      <xdr:col>20</xdr:col>
      <xdr:colOff>11769</xdr:colOff>
      <xdr:row>37</xdr:row>
      <xdr:rowOff>8565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/>
      </xdr:nvSpPr>
      <xdr:spPr>
        <a:xfrm>
          <a:off x="13979769" y="6345893"/>
          <a:ext cx="1272000" cy="1158114"/>
        </a:xfrm>
        <a:custGeom>
          <a:avLst/>
          <a:gdLst>
            <a:gd name="connsiteX0" fmla="*/ 899160 w 899160"/>
            <a:gd name="connsiteY0" fmla="*/ 1158240 h 1158240"/>
            <a:gd name="connsiteX1" fmla="*/ 899160 w 899160"/>
            <a:gd name="connsiteY1" fmla="*/ 83820 h 1158240"/>
            <a:gd name="connsiteX2" fmla="*/ 0 w 899160"/>
            <a:gd name="connsiteY2" fmla="*/ 83820 h 1158240"/>
            <a:gd name="connsiteX3" fmla="*/ 0 w 899160"/>
            <a:gd name="connsiteY3" fmla="*/ 0 h 115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9160" h="1158240">
              <a:moveTo>
                <a:pt x="899160" y="1158240"/>
              </a:moveTo>
              <a:lnTo>
                <a:pt x="899160" y="83820"/>
              </a:lnTo>
              <a:lnTo>
                <a:pt x="0" y="83820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578827</xdr:colOff>
      <xdr:row>34</xdr:row>
      <xdr:rowOff>80596</xdr:rowOff>
    </xdr:from>
    <xdr:to>
      <xdr:col>19</xdr:col>
      <xdr:colOff>571500</xdr:colOff>
      <xdr:row>37</xdr:row>
      <xdr:rowOff>36635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2770827" y="6982558"/>
          <a:ext cx="2278673" cy="549519"/>
        </a:xfrm>
        <a:custGeom>
          <a:avLst/>
          <a:gdLst>
            <a:gd name="connsiteX0" fmla="*/ 0 w 2278673"/>
            <a:gd name="connsiteY0" fmla="*/ 0 h 549519"/>
            <a:gd name="connsiteX1" fmla="*/ 205154 w 2278673"/>
            <a:gd name="connsiteY1" fmla="*/ 0 h 549519"/>
            <a:gd name="connsiteX2" fmla="*/ 205154 w 2278673"/>
            <a:gd name="connsiteY2" fmla="*/ 322384 h 549519"/>
            <a:gd name="connsiteX3" fmla="*/ 2278673 w 2278673"/>
            <a:gd name="connsiteY3" fmla="*/ 322384 h 549519"/>
            <a:gd name="connsiteX4" fmla="*/ 2278673 w 2278673"/>
            <a:gd name="connsiteY4" fmla="*/ 549519 h 5495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78673" h="549519">
              <a:moveTo>
                <a:pt x="0" y="0"/>
              </a:moveTo>
              <a:lnTo>
                <a:pt x="205154" y="0"/>
              </a:lnTo>
              <a:lnTo>
                <a:pt x="205154" y="322384"/>
              </a:lnTo>
              <a:lnTo>
                <a:pt x="2278673" y="322384"/>
              </a:lnTo>
              <a:lnTo>
                <a:pt x="2278673" y="549519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CxnSpPr/>
      </xdr:nvCxnSpPr>
      <xdr:spPr>
        <a:xfrm>
          <a:off x="458029" y="3764860"/>
          <a:ext cx="0" cy="2348593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CxnSpPr/>
      </xdr:nvCxnSpPr>
      <xdr:spPr>
        <a:xfrm>
          <a:off x="455425" y="6150074"/>
          <a:ext cx="0" cy="77708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CxnSpPr/>
      </xdr:nvCxnSpPr>
      <xdr:spPr>
        <a:xfrm>
          <a:off x="447143" y="6962657"/>
          <a:ext cx="0" cy="3331797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449864" y="10377043"/>
          <a:ext cx="0" cy="233427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371478</xdr:colOff>
      <xdr:row>7</xdr:row>
      <xdr:rowOff>57150</xdr:rowOff>
    </xdr:from>
    <xdr:to>
      <xdr:col>22</xdr:col>
      <xdr:colOff>7796</xdr:colOff>
      <xdr:row>59</xdr:row>
      <xdr:rowOff>151687</xdr:rowOff>
    </xdr:to>
    <xdr:grpSp>
      <xdr:nvGrpSpPr>
        <xdr:cNvPr id="21" name="グループ化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pSpPr/>
      </xdr:nvGrpSpPr>
      <xdr:grpSpPr>
        <a:xfrm rot="16200000">
          <a:off x="7762368" y="2542952"/>
          <a:ext cx="10000537" cy="8018318"/>
          <a:chOff x="1506682" y="7239000"/>
          <a:chExt cx="12261273" cy="8018318"/>
        </a:xfrm>
      </xdr:grpSpPr>
      <xdr:pic>
        <xdr:nvPicPr>
          <xdr:cNvPr id="22" name="図 21">
            <a:extLst>
              <a:ext uri="{FF2B5EF4-FFF2-40B4-BE49-F238E27FC236}">
                <a16:creationId xmlns:a16="http://schemas.microsoft.com/office/drawing/2014/main" id="{00000000-0008-0000-0D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D00-000017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341657</xdr:colOff>
      <xdr:row>33</xdr:row>
      <xdr:rowOff>59803</xdr:rowOff>
    </xdr:from>
    <xdr:to>
      <xdr:col>16</xdr:col>
      <xdr:colOff>559372</xdr:colOff>
      <xdr:row>34</xdr:row>
      <xdr:rowOff>188951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/>
      </xdr:nvSpPr>
      <xdr:spPr>
        <a:xfrm>
          <a:off x="12533657" y="6882084"/>
          <a:ext cx="217715" cy="331555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462172</xdr:colOff>
      <xdr:row>33</xdr:row>
      <xdr:rowOff>131645</xdr:rowOff>
    </xdr:from>
    <xdr:to>
      <xdr:col>16</xdr:col>
      <xdr:colOff>462172</xdr:colOff>
      <xdr:row>34</xdr:row>
      <xdr:rowOff>127442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12654172" y="6953926"/>
          <a:ext cx="0" cy="198204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345467</xdr:colOff>
      <xdr:row>30</xdr:row>
      <xdr:rowOff>113422</xdr:rowOff>
    </xdr:from>
    <xdr:to>
      <xdr:col>18</xdr:col>
      <xdr:colOff>537550</xdr:colOff>
      <xdr:row>31</xdr:row>
      <xdr:rowOff>50747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14061467" y="6266572"/>
          <a:ext cx="192083" cy="137350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541360</xdr:colOff>
      <xdr:row>31</xdr:row>
      <xdr:rowOff>54557</xdr:rowOff>
    </xdr:from>
    <xdr:to>
      <xdr:col>18</xdr:col>
      <xdr:colOff>420414</xdr:colOff>
      <xdr:row>33</xdr:row>
      <xdr:rowOff>190500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/>
      </xdr:nvSpPr>
      <xdr:spPr>
        <a:xfrm>
          <a:off x="12733360" y="6472026"/>
          <a:ext cx="1403054" cy="540755"/>
        </a:xfrm>
        <a:custGeom>
          <a:avLst/>
          <a:gdLst>
            <a:gd name="connsiteX0" fmla="*/ 1546860 w 1546860"/>
            <a:gd name="connsiteY0" fmla="*/ 0 h 807720"/>
            <a:gd name="connsiteX1" fmla="*/ 1546860 w 1546860"/>
            <a:gd name="connsiteY1" fmla="*/ 87630 h 807720"/>
            <a:gd name="connsiteX2" fmla="*/ 232410 w 1546860"/>
            <a:gd name="connsiteY2" fmla="*/ 87630 h 807720"/>
            <a:gd name="connsiteX3" fmla="*/ 232410 w 1546860"/>
            <a:gd name="connsiteY3" fmla="*/ 807720 h 807720"/>
            <a:gd name="connsiteX4" fmla="*/ 0 w 1546860"/>
            <a:gd name="connsiteY4" fmla="*/ 807720 h 807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6860" h="807720">
              <a:moveTo>
                <a:pt x="1546860" y="0"/>
              </a:moveTo>
              <a:lnTo>
                <a:pt x="1546860" y="87630"/>
              </a:lnTo>
              <a:lnTo>
                <a:pt x="232410" y="87630"/>
              </a:lnTo>
              <a:lnTo>
                <a:pt x="232410" y="807720"/>
              </a:lnTo>
              <a:lnTo>
                <a:pt x="0" y="80772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587080</xdr:colOff>
      <xdr:row>37</xdr:row>
      <xdr:rowOff>98100</xdr:rowOff>
    </xdr:from>
    <xdr:to>
      <xdr:col>20</xdr:col>
      <xdr:colOff>23200</xdr:colOff>
      <xdr:row>37</xdr:row>
      <xdr:rowOff>98100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/>
      </xdr:nvSpPr>
      <xdr:spPr>
        <a:xfrm>
          <a:off x="15065080" y="7651425"/>
          <a:ext cx="198120" cy="0"/>
        </a:xfrm>
        <a:custGeom>
          <a:avLst/>
          <a:gdLst>
            <a:gd name="connsiteX0" fmla="*/ 0 w 198120"/>
            <a:gd name="connsiteY0" fmla="*/ 0 h 0"/>
            <a:gd name="connsiteX1" fmla="*/ 198120 w 19812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8120">
              <a:moveTo>
                <a:pt x="0" y="0"/>
              </a:moveTo>
              <a:lnTo>
                <a:pt x="198120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525517</xdr:colOff>
      <xdr:row>31</xdr:row>
      <xdr:rowOff>65987</xdr:rowOff>
    </xdr:from>
    <xdr:to>
      <xdr:col>20</xdr:col>
      <xdr:colOff>11770</xdr:colOff>
      <xdr:row>37</xdr:row>
      <xdr:rowOff>37140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/>
      </xdr:nvSpPr>
      <xdr:spPr>
        <a:xfrm>
          <a:off x="14241517" y="6332780"/>
          <a:ext cx="1010253" cy="1153567"/>
        </a:xfrm>
        <a:custGeom>
          <a:avLst/>
          <a:gdLst>
            <a:gd name="connsiteX0" fmla="*/ 899160 w 899160"/>
            <a:gd name="connsiteY0" fmla="*/ 1158240 h 1158240"/>
            <a:gd name="connsiteX1" fmla="*/ 899160 w 899160"/>
            <a:gd name="connsiteY1" fmla="*/ 83820 h 1158240"/>
            <a:gd name="connsiteX2" fmla="*/ 0 w 899160"/>
            <a:gd name="connsiteY2" fmla="*/ 83820 h 1158240"/>
            <a:gd name="connsiteX3" fmla="*/ 0 w 899160"/>
            <a:gd name="connsiteY3" fmla="*/ 0 h 115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9160" h="1158240">
              <a:moveTo>
                <a:pt x="899160" y="1158240"/>
              </a:moveTo>
              <a:lnTo>
                <a:pt x="899160" y="83820"/>
              </a:lnTo>
              <a:lnTo>
                <a:pt x="0" y="83820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577453</xdr:colOff>
      <xdr:row>34</xdr:row>
      <xdr:rowOff>107156</xdr:rowOff>
    </xdr:from>
    <xdr:to>
      <xdr:col>19</xdr:col>
      <xdr:colOff>570126</xdr:colOff>
      <xdr:row>37</xdr:row>
      <xdr:rowOff>49457</xdr:rowOff>
    </xdr:to>
    <xdr:sp macro="" textlink="">
      <xdr:nvSpPr>
        <xdr:cNvPr id="31" name="フリーフォーム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/>
      </xdr:nvSpPr>
      <xdr:spPr>
        <a:xfrm>
          <a:off x="12769453" y="7131844"/>
          <a:ext cx="2278673" cy="549519"/>
        </a:xfrm>
        <a:custGeom>
          <a:avLst/>
          <a:gdLst>
            <a:gd name="connsiteX0" fmla="*/ 0 w 2278673"/>
            <a:gd name="connsiteY0" fmla="*/ 0 h 549519"/>
            <a:gd name="connsiteX1" fmla="*/ 205154 w 2278673"/>
            <a:gd name="connsiteY1" fmla="*/ 0 h 549519"/>
            <a:gd name="connsiteX2" fmla="*/ 205154 w 2278673"/>
            <a:gd name="connsiteY2" fmla="*/ 322384 h 549519"/>
            <a:gd name="connsiteX3" fmla="*/ 2278673 w 2278673"/>
            <a:gd name="connsiteY3" fmla="*/ 322384 h 549519"/>
            <a:gd name="connsiteX4" fmla="*/ 2278673 w 2278673"/>
            <a:gd name="connsiteY4" fmla="*/ 549519 h 54951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278673" h="549519">
              <a:moveTo>
                <a:pt x="0" y="0"/>
              </a:moveTo>
              <a:lnTo>
                <a:pt x="205154" y="0"/>
              </a:lnTo>
              <a:lnTo>
                <a:pt x="205154" y="322384"/>
              </a:lnTo>
              <a:lnTo>
                <a:pt x="2278673" y="322384"/>
              </a:lnTo>
              <a:lnTo>
                <a:pt x="2278673" y="549519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CxnSpPr/>
      </xdr:nvCxnSpPr>
      <xdr:spPr>
        <a:xfrm>
          <a:off x="458029" y="3764860"/>
          <a:ext cx="0" cy="2348593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CxnSpPr/>
      </xdr:nvCxnSpPr>
      <xdr:spPr>
        <a:xfrm>
          <a:off x="455425" y="6150074"/>
          <a:ext cx="0" cy="77708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CxnSpPr/>
      </xdr:nvCxnSpPr>
      <xdr:spPr>
        <a:xfrm>
          <a:off x="447143" y="6962657"/>
          <a:ext cx="0" cy="3331797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CxnSpPr/>
      </xdr:nvCxnSpPr>
      <xdr:spPr>
        <a:xfrm>
          <a:off x="449864" y="10377043"/>
          <a:ext cx="0" cy="233427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7</xdr:row>
      <xdr:rowOff>38100</xdr:rowOff>
    </xdr:from>
    <xdr:to>
      <xdr:col>21</xdr:col>
      <xdr:colOff>626918</xdr:colOff>
      <xdr:row>61</xdr:row>
      <xdr:rowOff>132637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pSpPr/>
      </xdr:nvGrpSpPr>
      <xdr:grpSpPr>
        <a:xfrm rot="16200000">
          <a:off x="7428990" y="2715135"/>
          <a:ext cx="10381537" cy="8018318"/>
          <a:chOff x="1506682" y="7239000"/>
          <a:chExt cx="12261273" cy="8018318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00000000-0008-0000-0E00-000015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723900</xdr:colOff>
      <xdr:row>31</xdr:row>
      <xdr:rowOff>66675</xdr:rowOff>
    </xdr:from>
    <xdr:to>
      <xdr:col>19</xdr:col>
      <xdr:colOff>153983</xdr:colOff>
      <xdr:row>32</xdr:row>
      <xdr:rowOff>1802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/>
      </xdr:nvSpPr>
      <xdr:spPr>
        <a:xfrm>
          <a:off x="14439900" y="6419850"/>
          <a:ext cx="192083" cy="13515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73269</xdr:colOff>
      <xdr:row>15</xdr:row>
      <xdr:rowOff>87923</xdr:rowOff>
    </xdr:from>
    <xdr:to>
      <xdr:col>19</xdr:col>
      <xdr:colOff>14654</xdr:colOff>
      <xdr:row>32</xdr:row>
      <xdr:rowOff>124557</xdr:rowOff>
    </xdr:to>
    <xdr:sp macro="" textlink="">
      <xdr:nvSpPr>
        <xdr:cNvPr id="23" name="フリーフォーム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13027269" y="3231173"/>
          <a:ext cx="1465385" cy="3399692"/>
        </a:xfrm>
        <a:custGeom>
          <a:avLst/>
          <a:gdLst>
            <a:gd name="connsiteX0" fmla="*/ 1465385 w 1465385"/>
            <a:gd name="connsiteY0" fmla="*/ 3282462 h 3399692"/>
            <a:gd name="connsiteX1" fmla="*/ 1465385 w 1465385"/>
            <a:gd name="connsiteY1" fmla="*/ 3399692 h 3399692"/>
            <a:gd name="connsiteX2" fmla="*/ 0 w 1465385"/>
            <a:gd name="connsiteY2" fmla="*/ 3399692 h 3399692"/>
            <a:gd name="connsiteX3" fmla="*/ 0 w 1465385"/>
            <a:gd name="connsiteY3" fmla="*/ 0 h 3399692"/>
            <a:gd name="connsiteX4" fmla="*/ 161193 w 1465385"/>
            <a:gd name="connsiteY4" fmla="*/ 0 h 33996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65385" h="3399692">
              <a:moveTo>
                <a:pt x="1465385" y="3282462"/>
              </a:moveTo>
              <a:lnTo>
                <a:pt x="1465385" y="3399692"/>
              </a:lnTo>
              <a:lnTo>
                <a:pt x="0" y="3399692"/>
              </a:lnTo>
              <a:lnTo>
                <a:pt x="0" y="0"/>
              </a:lnTo>
              <a:lnTo>
                <a:pt x="161193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212479</xdr:colOff>
      <xdr:row>14</xdr:row>
      <xdr:rowOff>73269</xdr:rowOff>
    </xdr:from>
    <xdr:to>
      <xdr:col>17</xdr:col>
      <xdr:colOff>388326</xdr:colOff>
      <xdr:row>15</xdr:row>
      <xdr:rowOff>175846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 flipH="1" flipV="1">
          <a:off x="13166479" y="3018692"/>
          <a:ext cx="175847" cy="30040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637442</xdr:colOff>
      <xdr:row>14</xdr:row>
      <xdr:rowOff>146539</xdr:rowOff>
    </xdr:from>
    <xdr:to>
      <xdr:col>19</xdr:col>
      <xdr:colOff>439615</xdr:colOff>
      <xdr:row>38</xdr:row>
      <xdr:rowOff>95250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/>
      </xdr:nvSpPr>
      <xdr:spPr>
        <a:xfrm>
          <a:off x="12829442" y="3091962"/>
          <a:ext cx="2088173" cy="4696557"/>
        </a:xfrm>
        <a:custGeom>
          <a:avLst/>
          <a:gdLst>
            <a:gd name="connsiteX0" fmla="*/ 322385 w 2088173"/>
            <a:gd name="connsiteY0" fmla="*/ 0 h 4696557"/>
            <a:gd name="connsiteX1" fmla="*/ 0 w 2088173"/>
            <a:gd name="connsiteY1" fmla="*/ 0 h 4696557"/>
            <a:gd name="connsiteX2" fmla="*/ 0 w 2088173"/>
            <a:gd name="connsiteY2" fmla="*/ 4440115 h 4696557"/>
            <a:gd name="connsiteX3" fmla="*/ 2088173 w 2088173"/>
            <a:gd name="connsiteY3" fmla="*/ 4440115 h 4696557"/>
            <a:gd name="connsiteX4" fmla="*/ 2088173 w 2088173"/>
            <a:gd name="connsiteY4" fmla="*/ 4696557 h 46965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88173" h="4696557">
              <a:moveTo>
                <a:pt x="322385" y="0"/>
              </a:moveTo>
              <a:lnTo>
                <a:pt x="0" y="0"/>
              </a:lnTo>
              <a:lnTo>
                <a:pt x="0" y="4440115"/>
              </a:lnTo>
              <a:lnTo>
                <a:pt x="2088173" y="4440115"/>
              </a:lnTo>
              <a:lnTo>
                <a:pt x="2088173" y="469655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254685</xdr:colOff>
      <xdr:row>14</xdr:row>
      <xdr:rowOff>87923</xdr:rowOff>
    </xdr:from>
    <xdr:to>
      <xdr:col>17</xdr:col>
      <xdr:colOff>300404</xdr:colOff>
      <xdr:row>15</xdr:row>
      <xdr:rowOff>183173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/>
      </xdr:nvSpPr>
      <xdr:spPr>
        <a:xfrm flipH="1" flipV="1">
          <a:off x="13208685" y="3033346"/>
          <a:ext cx="45719" cy="293077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80596</xdr:colOff>
      <xdr:row>32</xdr:row>
      <xdr:rowOff>0</xdr:rowOff>
    </xdr:from>
    <xdr:to>
      <xdr:col>19</xdr:col>
      <xdr:colOff>622788</xdr:colOff>
      <xdr:row>38</xdr:row>
      <xdr:rowOff>95250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14558596" y="6506308"/>
          <a:ext cx="542192" cy="1282211"/>
        </a:xfrm>
        <a:custGeom>
          <a:avLst/>
          <a:gdLst>
            <a:gd name="connsiteX0" fmla="*/ 542192 w 542192"/>
            <a:gd name="connsiteY0" fmla="*/ 1282211 h 1282211"/>
            <a:gd name="connsiteX1" fmla="*/ 542192 w 542192"/>
            <a:gd name="connsiteY1" fmla="*/ 109904 h 1282211"/>
            <a:gd name="connsiteX2" fmla="*/ 0 w 542192"/>
            <a:gd name="connsiteY2" fmla="*/ 109904 h 1282211"/>
            <a:gd name="connsiteX3" fmla="*/ 0 w 542192"/>
            <a:gd name="connsiteY3" fmla="*/ 0 h 12822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42192" h="1282211">
              <a:moveTo>
                <a:pt x="542192" y="1282211"/>
              </a:moveTo>
              <a:lnTo>
                <a:pt x="542192" y="109904"/>
              </a:lnTo>
              <a:lnTo>
                <a:pt x="0" y="109904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426983</xdr:colOff>
      <xdr:row>38</xdr:row>
      <xdr:rowOff>111672</xdr:rowOff>
    </xdr:from>
    <xdr:to>
      <xdr:col>19</xdr:col>
      <xdr:colOff>624052</xdr:colOff>
      <xdr:row>38</xdr:row>
      <xdr:rowOff>111672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/>
      </xdr:nvSpPr>
      <xdr:spPr>
        <a:xfrm>
          <a:off x="14904983" y="7757948"/>
          <a:ext cx="197069" cy="0"/>
        </a:xfrm>
        <a:custGeom>
          <a:avLst/>
          <a:gdLst>
            <a:gd name="connsiteX0" fmla="*/ 0 w 197069"/>
            <a:gd name="connsiteY0" fmla="*/ 0 h 0"/>
            <a:gd name="connsiteX1" fmla="*/ 197069 w 197069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7069">
              <a:moveTo>
                <a:pt x="0" y="0"/>
              </a:moveTo>
              <a:lnTo>
                <a:pt x="197069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CxnSpPr/>
      </xdr:nvCxnSpPr>
      <xdr:spPr>
        <a:xfrm>
          <a:off x="458029" y="3764860"/>
          <a:ext cx="0" cy="2348593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CxnSpPr/>
      </xdr:nvCxnSpPr>
      <xdr:spPr>
        <a:xfrm>
          <a:off x="455425" y="6150074"/>
          <a:ext cx="0" cy="77708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447143" y="6962657"/>
          <a:ext cx="0" cy="3331797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CxnSpPr/>
      </xdr:nvCxnSpPr>
      <xdr:spPr>
        <a:xfrm>
          <a:off x="449864" y="10377043"/>
          <a:ext cx="0" cy="233427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502228</xdr:colOff>
      <xdr:row>7</xdr:row>
      <xdr:rowOff>69273</xdr:rowOff>
    </xdr:from>
    <xdr:to>
      <xdr:col>22</xdr:col>
      <xdr:colOff>138546</xdr:colOff>
      <xdr:row>57</xdr:row>
      <xdr:rowOff>59901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GrpSpPr/>
      </xdr:nvGrpSpPr>
      <xdr:grpSpPr>
        <a:xfrm rot="16200000">
          <a:off x="8135573" y="2319516"/>
          <a:ext cx="9515628" cy="8018318"/>
          <a:chOff x="1506682" y="7239000"/>
          <a:chExt cx="12261273" cy="8018318"/>
        </a:xfrm>
      </xdr:grpSpPr>
      <xdr:pic>
        <xdr:nvPicPr>
          <xdr:cNvPr id="19" name="図 18"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0F00-000014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426028</xdr:colOff>
      <xdr:row>29</xdr:row>
      <xdr:rowOff>105175</xdr:rowOff>
    </xdr:from>
    <xdr:to>
      <xdr:col>19</xdr:col>
      <xdr:colOff>618111</xdr:colOff>
      <xdr:row>30</xdr:row>
      <xdr:rowOff>22984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4904028" y="6018002"/>
          <a:ext cx="192083" cy="11563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346897</xdr:colOff>
      <xdr:row>14</xdr:row>
      <xdr:rowOff>188368</xdr:rowOff>
    </xdr:from>
    <xdr:to>
      <xdr:col>19</xdr:col>
      <xdr:colOff>454269</xdr:colOff>
      <xdr:row>30</xdr:row>
      <xdr:rowOff>139210</xdr:rowOff>
    </xdr:to>
    <xdr:sp macro="" textlink="">
      <xdr:nvSpPr>
        <xdr:cNvPr id="22" name="フリーフォーム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13300897" y="3133791"/>
          <a:ext cx="1631372" cy="3116073"/>
        </a:xfrm>
        <a:custGeom>
          <a:avLst/>
          <a:gdLst>
            <a:gd name="connsiteX0" fmla="*/ 1465385 w 1465385"/>
            <a:gd name="connsiteY0" fmla="*/ 3282462 h 3399692"/>
            <a:gd name="connsiteX1" fmla="*/ 1465385 w 1465385"/>
            <a:gd name="connsiteY1" fmla="*/ 3399692 h 3399692"/>
            <a:gd name="connsiteX2" fmla="*/ 0 w 1465385"/>
            <a:gd name="connsiteY2" fmla="*/ 3399692 h 3399692"/>
            <a:gd name="connsiteX3" fmla="*/ 0 w 1465385"/>
            <a:gd name="connsiteY3" fmla="*/ 0 h 3399692"/>
            <a:gd name="connsiteX4" fmla="*/ 161193 w 1465385"/>
            <a:gd name="connsiteY4" fmla="*/ 0 h 33996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65385" h="3399692">
              <a:moveTo>
                <a:pt x="1465385" y="3282462"/>
              </a:moveTo>
              <a:lnTo>
                <a:pt x="1465385" y="3399692"/>
              </a:lnTo>
              <a:lnTo>
                <a:pt x="0" y="3399692"/>
              </a:lnTo>
              <a:lnTo>
                <a:pt x="0" y="0"/>
              </a:lnTo>
              <a:lnTo>
                <a:pt x="161193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486107</xdr:colOff>
      <xdr:row>13</xdr:row>
      <xdr:rowOff>191033</xdr:rowOff>
    </xdr:from>
    <xdr:to>
      <xdr:col>17</xdr:col>
      <xdr:colOff>661954</xdr:colOff>
      <xdr:row>15</xdr:row>
      <xdr:rowOff>58949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 flipH="1" flipV="1">
          <a:off x="13440107" y="3031215"/>
          <a:ext cx="175847" cy="28355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149070</xdr:colOff>
      <xdr:row>14</xdr:row>
      <xdr:rowOff>56485</xdr:rowOff>
    </xdr:from>
    <xdr:to>
      <xdr:col>19</xdr:col>
      <xdr:colOff>713243</xdr:colOff>
      <xdr:row>36</xdr:row>
      <xdr:rowOff>5196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13103070" y="3104485"/>
          <a:ext cx="2088173" cy="4520711"/>
        </a:xfrm>
        <a:custGeom>
          <a:avLst/>
          <a:gdLst>
            <a:gd name="connsiteX0" fmla="*/ 322385 w 2088173"/>
            <a:gd name="connsiteY0" fmla="*/ 0 h 4696557"/>
            <a:gd name="connsiteX1" fmla="*/ 0 w 2088173"/>
            <a:gd name="connsiteY1" fmla="*/ 0 h 4696557"/>
            <a:gd name="connsiteX2" fmla="*/ 0 w 2088173"/>
            <a:gd name="connsiteY2" fmla="*/ 4440115 h 4696557"/>
            <a:gd name="connsiteX3" fmla="*/ 2088173 w 2088173"/>
            <a:gd name="connsiteY3" fmla="*/ 4440115 h 4696557"/>
            <a:gd name="connsiteX4" fmla="*/ 2088173 w 2088173"/>
            <a:gd name="connsiteY4" fmla="*/ 4696557 h 46965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88173" h="4696557">
              <a:moveTo>
                <a:pt x="322385" y="0"/>
              </a:moveTo>
              <a:lnTo>
                <a:pt x="0" y="0"/>
              </a:lnTo>
              <a:lnTo>
                <a:pt x="0" y="4440115"/>
              </a:lnTo>
              <a:lnTo>
                <a:pt x="2088173" y="4440115"/>
              </a:lnTo>
              <a:lnTo>
                <a:pt x="2088173" y="469655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528313</xdr:colOff>
      <xdr:row>13</xdr:row>
      <xdr:rowOff>205687</xdr:rowOff>
    </xdr:from>
    <xdr:to>
      <xdr:col>17</xdr:col>
      <xdr:colOff>574032</xdr:colOff>
      <xdr:row>15</xdr:row>
      <xdr:rowOff>75801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 flipH="1" flipV="1">
          <a:off x="13482313" y="3045869"/>
          <a:ext cx="45719" cy="285750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556846</xdr:colOff>
      <xdr:row>30</xdr:row>
      <xdr:rowOff>13855</xdr:rowOff>
    </xdr:from>
    <xdr:to>
      <xdr:col>20</xdr:col>
      <xdr:colOff>134416</xdr:colOff>
      <xdr:row>36</xdr:row>
      <xdr:rowOff>5196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15034846" y="6124509"/>
          <a:ext cx="339570" cy="1178302"/>
        </a:xfrm>
        <a:custGeom>
          <a:avLst/>
          <a:gdLst>
            <a:gd name="connsiteX0" fmla="*/ 542192 w 542192"/>
            <a:gd name="connsiteY0" fmla="*/ 1282211 h 1282211"/>
            <a:gd name="connsiteX1" fmla="*/ 542192 w 542192"/>
            <a:gd name="connsiteY1" fmla="*/ 109904 h 1282211"/>
            <a:gd name="connsiteX2" fmla="*/ 0 w 542192"/>
            <a:gd name="connsiteY2" fmla="*/ 109904 h 1282211"/>
            <a:gd name="connsiteX3" fmla="*/ 0 w 542192"/>
            <a:gd name="connsiteY3" fmla="*/ 0 h 128221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42192" h="1282211">
              <a:moveTo>
                <a:pt x="542192" y="1282211"/>
              </a:moveTo>
              <a:lnTo>
                <a:pt x="542192" y="109904"/>
              </a:lnTo>
              <a:lnTo>
                <a:pt x="0" y="109904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700611</xdr:colOff>
      <xdr:row>36</xdr:row>
      <xdr:rowOff>21618</xdr:rowOff>
    </xdr:from>
    <xdr:to>
      <xdr:col>20</xdr:col>
      <xdr:colOff>135680</xdr:colOff>
      <xdr:row>36</xdr:row>
      <xdr:rowOff>21618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/>
      </xdr:nvSpPr>
      <xdr:spPr>
        <a:xfrm>
          <a:off x="15178611" y="7641618"/>
          <a:ext cx="197069" cy="0"/>
        </a:xfrm>
        <a:custGeom>
          <a:avLst/>
          <a:gdLst>
            <a:gd name="connsiteX0" fmla="*/ 0 w 197069"/>
            <a:gd name="connsiteY0" fmla="*/ 0 h 0"/>
            <a:gd name="connsiteX1" fmla="*/ 197069 w 197069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7069">
              <a:moveTo>
                <a:pt x="0" y="0"/>
              </a:moveTo>
              <a:lnTo>
                <a:pt x="197069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CxnSpPr/>
      </xdr:nvCxnSpPr>
      <xdr:spPr>
        <a:xfrm>
          <a:off x="458029" y="3764860"/>
          <a:ext cx="0" cy="2348593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455425" y="6150074"/>
          <a:ext cx="0" cy="77708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CxnSpPr/>
      </xdr:nvCxnSpPr>
      <xdr:spPr>
        <a:xfrm>
          <a:off x="447143" y="6962657"/>
          <a:ext cx="0" cy="3331797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CxnSpPr/>
      </xdr:nvCxnSpPr>
      <xdr:spPr>
        <a:xfrm>
          <a:off x="449864" y="10377043"/>
          <a:ext cx="0" cy="233427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149787</xdr:colOff>
      <xdr:row>15</xdr:row>
      <xdr:rowOff>38778</xdr:rowOff>
    </xdr:from>
    <xdr:to>
      <xdr:col>17</xdr:col>
      <xdr:colOff>367502</xdr:colOff>
      <xdr:row>16</xdr:row>
      <xdr:rowOff>170545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13103787" y="3263671"/>
          <a:ext cx="217715" cy="33587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202362</xdr:colOff>
      <xdr:row>15</xdr:row>
      <xdr:rowOff>98176</xdr:rowOff>
    </xdr:from>
    <xdr:to>
      <xdr:col>17</xdr:col>
      <xdr:colOff>256740</xdr:colOff>
      <xdr:row>16</xdr:row>
      <xdr:rowOff>156961</xdr:rowOff>
    </xdr:to>
    <xdr:sp macro="" textlink="">
      <xdr:nvSpPr>
        <xdr:cNvPr id="21" name="フリーフォーム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 flipH="1" flipV="1">
          <a:off x="13156362" y="3323069"/>
          <a:ext cx="54378" cy="262892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182217</xdr:colOff>
      <xdr:row>6</xdr:row>
      <xdr:rowOff>132522</xdr:rowOff>
    </xdr:from>
    <xdr:to>
      <xdr:col>21</xdr:col>
      <xdr:colOff>580535</xdr:colOff>
      <xdr:row>58</xdr:row>
      <xdr:rowOff>177364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GrpSpPr/>
      </xdr:nvGrpSpPr>
      <xdr:grpSpPr>
        <a:xfrm rot="16200000">
          <a:off x="7597955" y="2403709"/>
          <a:ext cx="9950842" cy="8018318"/>
          <a:chOff x="1506682" y="7239000"/>
          <a:chExt cx="12261273" cy="8018318"/>
        </a:xfrm>
      </xdr:grpSpPr>
      <xdr:pic>
        <xdr:nvPicPr>
          <xdr:cNvPr id="34" name="図 33">
            <a:extLst>
              <a:ext uri="{FF2B5EF4-FFF2-40B4-BE49-F238E27FC236}">
                <a16:creationId xmlns:a16="http://schemas.microsoft.com/office/drawing/2014/main" id="{00000000-0008-0000-1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00000000-0008-0000-1000-000023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304800</xdr:colOff>
      <xdr:row>29</xdr:row>
      <xdr:rowOff>185945</xdr:rowOff>
    </xdr:from>
    <xdr:to>
      <xdr:col>17</xdr:col>
      <xdr:colOff>695739</xdr:colOff>
      <xdr:row>30</xdr:row>
      <xdr:rowOff>107674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/>
      </xdr:nvSpPr>
      <xdr:spPr>
        <a:xfrm>
          <a:off x="13258800" y="6116293"/>
          <a:ext cx="390939" cy="12051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157812</xdr:colOff>
      <xdr:row>12</xdr:row>
      <xdr:rowOff>49695</xdr:rowOff>
    </xdr:from>
    <xdr:to>
      <xdr:col>17</xdr:col>
      <xdr:colOff>339586</xdr:colOff>
      <xdr:row>13</xdr:row>
      <xdr:rowOff>96332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/>
      </xdr:nvSpPr>
      <xdr:spPr>
        <a:xfrm flipH="1" flipV="1">
          <a:off x="13111812" y="2600738"/>
          <a:ext cx="181774" cy="245420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191737</xdr:colOff>
      <xdr:row>12</xdr:row>
      <xdr:rowOff>33259</xdr:rowOff>
    </xdr:from>
    <xdr:to>
      <xdr:col>17</xdr:col>
      <xdr:colOff>237456</xdr:colOff>
      <xdr:row>13</xdr:row>
      <xdr:rowOff>120226</xdr:rowOff>
    </xdr:to>
    <xdr:sp macro="" textlink="">
      <xdr:nvSpPr>
        <xdr:cNvPr id="40" name="フリーフォーム 39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SpPr/>
      </xdr:nvSpPr>
      <xdr:spPr>
        <a:xfrm flipH="1" flipV="1">
          <a:off x="13145737" y="2584302"/>
          <a:ext cx="45719" cy="285750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16565</xdr:colOff>
      <xdr:row>13</xdr:row>
      <xdr:rowOff>66261</xdr:rowOff>
    </xdr:from>
    <xdr:to>
      <xdr:col>17</xdr:col>
      <xdr:colOff>331304</xdr:colOff>
      <xdr:row>31</xdr:row>
      <xdr:rowOff>8283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2970565" y="2816087"/>
          <a:ext cx="314739" cy="3520109"/>
        </a:xfrm>
        <a:custGeom>
          <a:avLst/>
          <a:gdLst>
            <a:gd name="connsiteX0" fmla="*/ 314739 w 314739"/>
            <a:gd name="connsiteY0" fmla="*/ 3188804 h 3279913"/>
            <a:gd name="connsiteX1" fmla="*/ 314739 w 314739"/>
            <a:gd name="connsiteY1" fmla="*/ 3279913 h 3279913"/>
            <a:gd name="connsiteX2" fmla="*/ 0 w 314739"/>
            <a:gd name="connsiteY2" fmla="*/ 3279913 h 3279913"/>
            <a:gd name="connsiteX3" fmla="*/ 0 w 314739"/>
            <a:gd name="connsiteY3" fmla="*/ 0 h 3279913"/>
            <a:gd name="connsiteX4" fmla="*/ 149087 w 314739"/>
            <a:gd name="connsiteY4" fmla="*/ 0 h 32799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4739" h="3279913">
              <a:moveTo>
                <a:pt x="314739" y="3188804"/>
              </a:moveTo>
              <a:lnTo>
                <a:pt x="314739" y="3279913"/>
              </a:lnTo>
              <a:lnTo>
                <a:pt x="0" y="3279913"/>
              </a:lnTo>
              <a:lnTo>
                <a:pt x="0" y="0"/>
              </a:lnTo>
              <a:lnTo>
                <a:pt x="149087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571500</xdr:colOff>
      <xdr:row>12</xdr:row>
      <xdr:rowOff>122465</xdr:rowOff>
    </xdr:from>
    <xdr:to>
      <xdr:col>17</xdr:col>
      <xdr:colOff>734786</xdr:colOff>
      <xdr:row>55</xdr:row>
      <xdr:rowOff>81642</xdr:rowOff>
    </xdr:to>
    <xdr:sp macro="" textlink="">
      <xdr:nvSpPr>
        <xdr:cNvPr id="43" name="フリーフォーム 42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SpPr/>
      </xdr:nvSpPr>
      <xdr:spPr>
        <a:xfrm>
          <a:off x="12763500" y="2735036"/>
          <a:ext cx="925286" cy="8735785"/>
        </a:xfrm>
        <a:custGeom>
          <a:avLst/>
          <a:gdLst>
            <a:gd name="connsiteX0" fmla="*/ 326571 w 925286"/>
            <a:gd name="connsiteY0" fmla="*/ 0 h 8735785"/>
            <a:gd name="connsiteX1" fmla="*/ 0 w 925286"/>
            <a:gd name="connsiteY1" fmla="*/ 0 h 8735785"/>
            <a:gd name="connsiteX2" fmla="*/ 0 w 925286"/>
            <a:gd name="connsiteY2" fmla="*/ 8572500 h 8735785"/>
            <a:gd name="connsiteX3" fmla="*/ 925286 w 925286"/>
            <a:gd name="connsiteY3" fmla="*/ 8572500 h 8735785"/>
            <a:gd name="connsiteX4" fmla="*/ 925286 w 925286"/>
            <a:gd name="connsiteY4" fmla="*/ 8735785 h 87357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25286" h="8735785">
              <a:moveTo>
                <a:pt x="326571" y="0"/>
              </a:moveTo>
              <a:lnTo>
                <a:pt x="0" y="0"/>
              </a:lnTo>
              <a:lnTo>
                <a:pt x="0" y="8572500"/>
              </a:lnTo>
              <a:lnTo>
                <a:pt x="925286" y="8572500"/>
              </a:lnTo>
              <a:lnTo>
                <a:pt x="925286" y="8735785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737507</xdr:colOff>
      <xdr:row>55</xdr:row>
      <xdr:rowOff>55789</xdr:rowOff>
    </xdr:from>
    <xdr:to>
      <xdr:col>18</xdr:col>
      <xdr:colOff>97971</xdr:colOff>
      <xdr:row>55</xdr:row>
      <xdr:rowOff>178253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1000-00002C000000}"/>
            </a:ext>
          </a:extLst>
        </xdr:cNvPr>
        <xdr:cNvSpPr/>
      </xdr:nvSpPr>
      <xdr:spPr>
        <a:xfrm flipV="1">
          <a:off x="13691507" y="11209564"/>
          <a:ext cx="122464" cy="12246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38</xdr:row>
      <xdr:rowOff>28575</xdr:rowOff>
    </xdr:from>
    <xdr:to>
      <xdr:col>18</xdr:col>
      <xdr:colOff>47625</xdr:colOff>
      <xdr:row>55</xdr:row>
      <xdr:rowOff>38100</xdr:rowOff>
    </xdr:to>
    <xdr:sp macro="" textlink="">
      <xdr:nvSpPr>
        <xdr:cNvPr id="45" name="フリーフォーム 44">
          <a:extLst>
            <a:ext uri="{FF2B5EF4-FFF2-40B4-BE49-F238E27FC236}">
              <a16:creationId xmlns:a16="http://schemas.microsoft.com/office/drawing/2014/main" id="{00000000-0008-0000-1000-00002D000000}"/>
            </a:ext>
          </a:extLst>
        </xdr:cNvPr>
        <xdr:cNvSpPr/>
      </xdr:nvSpPr>
      <xdr:spPr>
        <a:xfrm>
          <a:off x="12954000" y="7781925"/>
          <a:ext cx="809625" cy="3409950"/>
        </a:xfrm>
        <a:custGeom>
          <a:avLst/>
          <a:gdLst>
            <a:gd name="connsiteX0" fmla="*/ 809625 w 809625"/>
            <a:gd name="connsiteY0" fmla="*/ 3409950 h 3409950"/>
            <a:gd name="connsiteX1" fmla="*/ 809625 w 809625"/>
            <a:gd name="connsiteY1" fmla="*/ 3048000 h 3409950"/>
            <a:gd name="connsiteX2" fmla="*/ 0 w 809625"/>
            <a:gd name="connsiteY2" fmla="*/ 3048000 h 3409950"/>
            <a:gd name="connsiteX3" fmla="*/ 0 w 809625"/>
            <a:gd name="connsiteY3" fmla="*/ 0 h 3409950"/>
            <a:gd name="connsiteX4" fmla="*/ 180975 w 809625"/>
            <a:gd name="connsiteY4" fmla="*/ 0 h 3409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09625" h="3409950">
              <a:moveTo>
                <a:pt x="809625" y="3409950"/>
              </a:moveTo>
              <a:lnTo>
                <a:pt x="809625" y="3048000"/>
              </a:lnTo>
              <a:lnTo>
                <a:pt x="0" y="3048000"/>
              </a:lnTo>
              <a:lnTo>
                <a:pt x="0" y="0"/>
              </a:lnTo>
              <a:lnTo>
                <a:pt x="180975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28575</xdr:colOff>
      <xdr:row>35</xdr:row>
      <xdr:rowOff>66675</xdr:rowOff>
    </xdr:from>
    <xdr:to>
      <xdr:col>19</xdr:col>
      <xdr:colOff>152400</xdr:colOff>
      <xdr:row>37</xdr:row>
      <xdr:rowOff>152400</xdr:rowOff>
    </xdr:to>
    <xdr:sp macro="" textlink="">
      <xdr:nvSpPr>
        <xdr:cNvPr id="46" name="フリーフォーム 45">
          <a:extLst>
            <a:ext uri="{FF2B5EF4-FFF2-40B4-BE49-F238E27FC236}">
              <a16:creationId xmlns:a16="http://schemas.microsoft.com/office/drawing/2014/main" id="{00000000-0008-0000-1000-00002E000000}"/>
            </a:ext>
          </a:extLst>
        </xdr:cNvPr>
        <xdr:cNvSpPr/>
      </xdr:nvSpPr>
      <xdr:spPr>
        <a:xfrm>
          <a:off x="12982575" y="7219950"/>
          <a:ext cx="1647825" cy="485775"/>
        </a:xfrm>
        <a:custGeom>
          <a:avLst/>
          <a:gdLst>
            <a:gd name="connsiteX0" fmla="*/ 123825 w 1647825"/>
            <a:gd name="connsiteY0" fmla="*/ 485775 h 485775"/>
            <a:gd name="connsiteX1" fmla="*/ 0 w 1647825"/>
            <a:gd name="connsiteY1" fmla="*/ 485775 h 485775"/>
            <a:gd name="connsiteX2" fmla="*/ 0 w 1647825"/>
            <a:gd name="connsiteY2" fmla="*/ 0 h 485775"/>
            <a:gd name="connsiteX3" fmla="*/ 1647825 w 1647825"/>
            <a:gd name="connsiteY3" fmla="*/ 0 h 485775"/>
            <a:gd name="connsiteX4" fmla="*/ 1647825 w 1647825"/>
            <a:gd name="connsiteY4" fmla="*/ 161925 h 485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47825" h="485775">
              <a:moveTo>
                <a:pt x="123825" y="485775"/>
              </a:moveTo>
              <a:lnTo>
                <a:pt x="0" y="485775"/>
              </a:lnTo>
              <a:lnTo>
                <a:pt x="0" y="0"/>
              </a:lnTo>
              <a:lnTo>
                <a:pt x="1647825" y="0"/>
              </a:lnTo>
              <a:lnTo>
                <a:pt x="1647825" y="161925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683172</xdr:colOff>
      <xdr:row>36</xdr:row>
      <xdr:rowOff>13138</xdr:rowOff>
    </xdr:from>
    <xdr:to>
      <xdr:col>19</xdr:col>
      <xdr:colOff>91966</xdr:colOff>
      <xdr:row>36</xdr:row>
      <xdr:rowOff>13138</xdr:rowOff>
    </xdr:to>
    <xdr:sp macro="" textlink="">
      <xdr:nvSpPr>
        <xdr:cNvPr id="47" name="フリーフォーム 46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/>
      </xdr:nvSpPr>
      <xdr:spPr>
        <a:xfrm>
          <a:off x="14399172" y="7265276"/>
          <a:ext cx="170794" cy="0"/>
        </a:xfrm>
        <a:custGeom>
          <a:avLst/>
          <a:gdLst>
            <a:gd name="connsiteX0" fmla="*/ 170794 w 170794"/>
            <a:gd name="connsiteY0" fmla="*/ 0 h 0"/>
            <a:gd name="connsiteX1" fmla="*/ 0 w 170794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70794">
              <a:moveTo>
                <a:pt x="170794" y="0"/>
              </a:moveTo>
              <a:lnTo>
                <a:pt x="0" y="0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413845</xdr:colOff>
      <xdr:row>30</xdr:row>
      <xdr:rowOff>91966</xdr:rowOff>
    </xdr:from>
    <xdr:to>
      <xdr:col>19</xdr:col>
      <xdr:colOff>591207</xdr:colOff>
      <xdr:row>36</xdr:row>
      <xdr:rowOff>6569</xdr:rowOff>
    </xdr:to>
    <xdr:sp macro="" textlink="">
      <xdr:nvSpPr>
        <xdr:cNvPr id="48" name="フリーフォーム 47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/>
      </xdr:nvSpPr>
      <xdr:spPr>
        <a:xfrm>
          <a:off x="13367845" y="6161690"/>
          <a:ext cx="1701362" cy="1097017"/>
        </a:xfrm>
        <a:custGeom>
          <a:avLst/>
          <a:gdLst>
            <a:gd name="connsiteX0" fmla="*/ 998483 w 1701362"/>
            <a:gd name="connsiteY0" fmla="*/ 1097017 h 1097017"/>
            <a:gd name="connsiteX1" fmla="*/ 834258 w 1701362"/>
            <a:gd name="connsiteY1" fmla="*/ 1097017 h 1097017"/>
            <a:gd name="connsiteX2" fmla="*/ 834258 w 1701362"/>
            <a:gd name="connsiteY2" fmla="*/ 899948 h 1097017"/>
            <a:gd name="connsiteX3" fmla="*/ 1701362 w 1701362"/>
            <a:gd name="connsiteY3" fmla="*/ 899948 h 1097017"/>
            <a:gd name="connsiteX4" fmla="*/ 1701362 w 1701362"/>
            <a:gd name="connsiteY4" fmla="*/ 78827 h 1097017"/>
            <a:gd name="connsiteX5" fmla="*/ 0 w 1701362"/>
            <a:gd name="connsiteY5" fmla="*/ 78827 h 1097017"/>
            <a:gd name="connsiteX6" fmla="*/ 0 w 1701362"/>
            <a:gd name="connsiteY6" fmla="*/ 0 h 10970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701362" h="1097017">
              <a:moveTo>
                <a:pt x="998483" y="1097017"/>
              </a:moveTo>
              <a:lnTo>
                <a:pt x="834258" y="1097017"/>
              </a:lnTo>
              <a:lnTo>
                <a:pt x="834258" y="899948"/>
              </a:lnTo>
              <a:lnTo>
                <a:pt x="1701362" y="899948"/>
              </a:lnTo>
              <a:lnTo>
                <a:pt x="1701362" y="78827"/>
              </a:lnTo>
              <a:lnTo>
                <a:pt x="0" y="78827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375559</xdr:colOff>
      <xdr:row>40</xdr:row>
      <xdr:rowOff>8167</xdr:rowOff>
    </xdr:from>
    <xdr:to>
      <xdr:col>0</xdr:col>
      <xdr:colOff>375559</xdr:colOff>
      <xdr:row>53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CxnSpPr/>
      </xdr:nvCxnSpPr>
      <xdr:spPr>
        <a:xfrm>
          <a:off x="375559" y="7961542"/>
          <a:ext cx="0" cy="358276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378282</xdr:colOff>
      <xdr:row>53</xdr:row>
      <xdr:rowOff>24493</xdr:rowOff>
    </xdr:from>
    <xdr:to>
      <xdr:col>0</xdr:col>
      <xdr:colOff>378282</xdr:colOff>
      <xdr:row>68</xdr:row>
      <xdr:rowOff>136072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CxnSpPr/>
      </xdr:nvCxnSpPr>
      <xdr:spPr>
        <a:xfrm>
          <a:off x="378282" y="11578318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69</xdr:row>
      <xdr:rowOff>9525</xdr:rowOff>
    </xdr:from>
    <xdr:to>
      <xdr:col>0</xdr:col>
      <xdr:colOff>391887</xdr:colOff>
      <xdr:row>88</xdr:row>
      <xdr:rowOff>190500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CxnSpPr/>
      </xdr:nvCxnSpPr>
      <xdr:spPr>
        <a:xfrm>
          <a:off x="391887" y="1476375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26</xdr:row>
      <xdr:rowOff>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CxnSpPr/>
      </xdr:nvCxnSpPr>
      <xdr:spPr>
        <a:xfrm>
          <a:off x="353786" y="2979964"/>
          <a:ext cx="0" cy="217306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26</xdr:row>
      <xdr:rowOff>40822</xdr:rowOff>
    </xdr:from>
    <xdr:to>
      <xdr:col>0</xdr:col>
      <xdr:colOff>367393</xdr:colOff>
      <xdr:row>29</xdr:row>
      <xdr:rowOff>198665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30</xdr:row>
      <xdr:rowOff>13607</xdr:rowOff>
    </xdr:from>
    <xdr:to>
      <xdr:col>0</xdr:col>
      <xdr:colOff>367393</xdr:colOff>
      <xdr:row>40</xdr:row>
      <xdr:rowOff>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163286</xdr:colOff>
      <xdr:row>5</xdr:row>
      <xdr:rowOff>176894</xdr:rowOff>
    </xdr:from>
    <xdr:to>
      <xdr:col>38</xdr:col>
      <xdr:colOff>322065</xdr:colOff>
      <xdr:row>37</xdr:row>
      <xdr:rowOff>190053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9286" y="1360715"/>
          <a:ext cx="11584017" cy="6544588"/>
        </a:xfrm>
        <a:prstGeom prst="rect">
          <a:avLst/>
        </a:prstGeom>
      </xdr:spPr>
    </xdr:pic>
    <xdr:clientData/>
  </xdr:twoCellAnchor>
  <xdr:twoCellAnchor>
    <xdr:from>
      <xdr:col>23</xdr:col>
      <xdr:colOff>176893</xdr:colOff>
      <xdr:row>5</xdr:row>
      <xdr:rowOff>190500</xdr:rowOff>
    </xdr:from>
    <xdr:to>
      <xdr:col>26</xdr:col>
      <xdr:colOff>734785</xdr:colOff>
      <xdr:row>7</xdr:row>
      <xdr:rowOff>122464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17702893" y="1374321"/>
          <a:ext cx="2843892" cy="340179"/>
        </a:xfrm>
        <a:prstGeom prst="rect">
          <a:avLst/>
        </a:prstGeom>
        <a:ln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仮（</a:t>
          </a:r>
          <a:r>
            <a:rPr kumimoji="1" lang="en-US" altLang="ja-JP" sz="1800"/>
            <a:t>20210419</a:t>
          </a:r>
          <a:r>
            <a:rPr kumimoji="1" lang="ja-JP" altLang="en-US" sz="1800"/>
            <a:t>現在）</a:t>
          </a:r>
        </a:p>
      </xdr:txBody>
    </xdr:sp>
    <xdr:clientData/>
  </xdr:twoCellAnchor>
  <xdr:twoCellAnchor>
    <xdr:from>
      <xdr:col>11</xdr:col>
      <xdr:colOff>450273</xdr:colOff>
      <xdr:row>7</xdr:row>
      <xdr:rowOff>190501</xdr:rowOff>
    </xdr:from>
    <xdr:to>
      <xdr:col>22</xdr:col>
      <xdr:colOff>86591</xdr:colOff>
      <xdr:row>57</xdr:row>
      <xdr:rowOff>181129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pSpPr/>
      </xdr:nvGrpSpPr>
      <xdr:grpSpPr>
        <a:xfrm rot="16200000">
          <a:off x="8083618" y="2435942"/>
          <a:ext cx="9515628" cy="8018318"/>
          <a:chOff x="1506682" y="7239000"/>
          <a:chExt cx="12261273" cy="8018318"/>
        </a:xfrm>
      </xdr:grpSpPr>
      <xdr:pic>
        <xdr:nvPicPr>
          <xdr:cNvPr id="12" name="図 11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442433</xdr:colOff>
      <xdr:row>19</xdr:row>
      <xdr:rowOff>115955</xdr:rowOff>
    </xdr:from>
    <xdr:to>
      <xdr:col>17</xdr:col>
      <xdr:colOff>621194</xdr:colOff>
      <xdr:row>20</xdr:row>
      <xdr:rowOff>47654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 flipH="1" flipV="1">
          <a:off x="13396433" y="4058477"/>
          <a:ext cx="178761" cy="13048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454029</xdr:colOff>
      <xdr:row>39</xdr:row>
      <xdr:rowOff>185530</xdr:rowOff>
    </xdr:from>
    <xdr:to>
      <xdr:col>16</xdr:col>
      <xdr:colOff>632790</xdr:colOff>
      <xdr:row>40</xdr:row>
      <xdr:rowOff>117228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/>
      </xdr:nvSpPr>
      <xdr:spPr>
        <a:xfrm flipH="1" flipV="1">
          <a:off x="12646029" y="8103704"/>
          <a:ext cx="178761" cy="13048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629478</xdr:colOff>
      <xdr:row>20</xdr:row>
      <xdr:rowOff>24848</xdr:rowOff>
    </xdr:from>
    <xdr:to>
      <xdr:col>17</xdr:col>
      <xdr:colOff>414130</xdr:colOff>
      <xdr:row>40</xdr:row>
      <xdr:rowOff>82826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12821478" y="4166152"/>
          <a:ext cx="546652" cy="4033631"/>
        </a:xfrm>
        <a:custGeom>
          <a:avLst/>
          <a:gdLst>
            <a:gd name="connsiteX0" fmla="*/ 0 w 546652"/>
            <a:gd name="connsiteY0" fmla="*/ 4058479 h 4058479"/>
            <a:gd name="connsiteX1" fmla="*/ 430696 w 546652"/>
            <a:gd name="connsiteY1" fmla="*/ 4058479 h 4058479"/>
            <a:gd name="connsiteX2" fmla="*/ 430696 w 546652"/>
            <a:gd name="connsiteY2" fmla="*/ 0 h 4058479"/>
            <a:gd name="connsiteX3" fmla="*/ 546652 w 546652"/>
            <a:gd name="connsiteY3" fmla="*/ 0 h 40584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46652" h="4058479">
              <a:moveTo>
                <a:pt x="0" y="4058479"/>
              </a:moveTo>
              <a:lnTo>
                <a:pt x="430696" y="4058479"/>
              </a:lnTo>
              <a:lnTo>
                <a:pt x="430696" y="0"/>
              </a:lnTo>
              <a:lnTo>
                <a:pt x="546652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612913</xdr:colOff>
      <xdr:row>19</xdr:row>
      <xdr:rowOff>140804</xdr:rowOff>
    </xdr:from>
    <xdr:to>
      <xdr:col>17</xdr:col>
      <xdr:colOff>422413</xdr:colOff>
      <xdr:row>40</xdr:row>
      <xdr:rowOff>33130</xdr:rowOff>
    </xdr:to>
    <xdr:sp macro="" textlink="">
      <xdr:nvSpPr>
        <xdr:cNvPr id="22" name="フリーフォーム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/>
      </xdr:nvSpPr>
      <xdr:spPr>
        <a:xfrm>
          <a:off x="12804913" y="4083326"/>
          <a:ext cx="571500" cy="4066761"/>
        </a:xfrm>
        <a:custGeom>
          <a:avLst/>
          <a:gdLst>
            <a:gd name="connsiteX0" fmla="*/ 571500 w 571500"/>
            <a:gd name="connsiteY0" fmla="*/ 0 h 4066761"/>
            <a:gd name="connsiteX1" fmla="*/ 248478 w 571500"/>
            <a:gd name="connsiteY1" fmla="*/ 0 h 4066761"/>
            <a:gd name="connsiteX2" fmla="*/ 248478 w 571500"/>
            <a:gd name="connsiteY2" fmla="*/ 4066761 h 4066761"/>
            <a:gd name="connsiteX3" fmla="*/ 0 w 571500"/>
            <a:gd name="connsiteY3" fmla="*/ 4066761 h 40667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71500" h="4066761">
              <a:moveTo>
                <a:pt x="571500" y="0"/>
              </a:moveTo>
              <a:lnTo>
                <a:pt x="248478" y="0"/>
              </a:lnTo>
              <a:lnTo>
                <a:pt x="248478" y="4066761"/>
              </a:lnTo>
              <a:lnTo>
                <a:pt x="0" y="4066761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489858</xdr:colOff>
      <xdr:row>15</xdr:row>
      <xdr:rowOff>27214</xdr:rowOff>
    </xdr:from>
    <xdr:to>
      <xdr:col>0</xdr:col>
      <xdr:colOff>489858</xdr:colOff>
      <xdr:row>22</xdr:row>
      <xdr:rowOff>190500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CxnSpPr/>
      </xdr:nvCxnSpPr>
      <xdr:spPr>
        <a:xfrm>
          <a:off x="489858" y="3252107"/>
          <a:ext cx="0" cy="159203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517071</xdr:colOff>
      <xdr:row>33</xdr:row>
      <xdr:rowOff>54428</xdr:rowOff>
    </xdr:from>
    <xdr:to>
      <xdr:col>0</xdr:col>
      <xdr:colOff>517071</xdr:colOff>
      <xdr:row>39</xdr:row>
      <xdr:rowOff>163286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CxnSpPr/>
      </xdr:nvCxnSpPr>
      <xdr:spPr>
        <a:xfrm>
          <a:off x="517071" y="6749142"/>
          <a:ext cx="0" cy="1129394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272142</xdr:colOff>
      <xdr:row>7</xdr:row>
      <xdr:rowOff>13607</xdr:rowOff>
    </xdr:from>
    <xdr:to>
      <xdr:col>21</xdr:col>
      <xdr:colOff>670460</xdr:colOff>
      <xdr:row>57</xdr:row>
      <xdr:rowOff>4235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pSpPr/>
      </xdr:nvGrpSpPr>
      <xdr:grpSpPr>
        <a:xfrm rot="16200000">
          <a:off x="7905487" y="2257687"/>
          <a:ext cx="9515628" cy="8018318"/>
          <a:chOff x="1506682" y="7239000"/>
          <a:chExt cx="12261273" cy="8018318"/>
        </a:xfrm>
      </xdr:grpSpPr>
      <xdr:pic>
        <xdr:nvPicPr>
          <xdr:cNvPr id="12" name="図 11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238025</xdr:colOff>
      <xdr:row>17</xdr:row>
      <xdr:rowOff>70908</xdr:rowOff>
    </xdr:from>
    <xdr:to>
      <xdr:col>17</xdr:col>
      <xdr:colOff>416786</xdr:colOff>
      <xdr:row>18</xdr:row>
      <xdr:rowOff>131378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/>
      </xdr:nvSpPr>
      <xdr:spPr>
        <a:xfrm flipH="1" flipV="1">
          <a:off x="13192025" y="3578736"/>
          <a:ext cx="178761" cy="257539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98535</xdr:colOff>
      <xdr:row>53</xdr:row>
      <xdr:rowOff>94033</xdr:rowOff>
    </xdr:from>
    <xdr:to>
      <xdr:col>18</xdr:col>
      <xdr:colOff>164223</xdr:colOff>
      <xdr:row>54</xdr:row>
      <xdr:rowOff>52551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/>
      </xdr:nvSpPr>
      <xdr:spPr>
        <a:xfrm flipH="1" flipV="1">
          <a:off x="13052535" y="10696343"/>
          <a:ext cx="827688" cy="155587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672353</xdr:colOff>
      <xdr:row>17</xdr:row>
      <xdr:rowOff>145676</xdr:rowOff>
    </xdr:from>
    <xdr:to>
      <xdr:col>17</xdr:col>
      <xdr:colOff>201706</xdr:colOff>
      <xdr:row>53</xdr:row>
      <xdr:rowOff>89647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2864353" y="3709147"/>
          <a:ext cx="291353" cy="7205382"/>
        </a:xfrm>
        <a:custGeom>
          <a:avLst/>
          <a:gdLst>
            <a:gd name="connsiteX0" fmla="*/ 291353 w 291353"/>
            <a:gd name="connsiteY0" fmla="*/ 0 h 7205382"/>
            <a:gd name="connsiteX1" fmla="*/ 0 w 291353"/>
            <a:gd name="connsiteY1" fmla="*/ 0 h 7205382"/>
            <a:gd name="connsiteX2" fmla="*/ 0 w 291353"/>
            <a:gd name="connsiteY2" fmla="*/ 7093324 h 7205382"/>
            <a:gd name="connsiteX3" fmla="*/ 235323 w 291353"/>
            <a:gd name="connsiteY3" fmla="*/ 7093324 h 7205382"/>
            <a:gd name="connsiteX4" fmla="*/ 235323 w 291353"/>
            <a:gd name="connsiteY4" fmla="*/ 7205382 h 72053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1353" h="7205382">
              <a:moveTo>
                <a:pt x="291353" y="0"/>
              </a:moveTo>
              <a:lnTo>
                <a:pt x="0" y="0"/>
              </a:lnTo>
              <a:lnTo>
                <a:pt x="0" y="7093324"/>
              </a:lnTo>
              <a:lnTo>
                <a:pt x="235323" y="7093324"/>
              </a:lnTo>
              <a:lnTo>
                <a:pt x="235323" y="7205382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403412</xdr:colOff>
      <xdr:row>18</xdr:row>
      <xdr:rowOff>56030</xdr:rowOff>
    </xdr:from>
    <xdr:to>
      <xdr:col>17</xdr:col>
      <xdr:colOff>212912</xdr:colOff>
      <xdr:row>53</xdr:row>
      <xdr:rowOff>0</xdr:rowOff>
    </xdr:to>
    <xdr:sp macro="" textlink="">
      <xdr:nvSpPr>
        <xdr:cNvPr id="18" name="フリーフォーム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SpPr/>
      </xdr:nvSpPr>
      <xdr:spPr>
        <a:xfrm>
          <a:off x="12595412" y="3821206"/>
          <a:ext cx="571500" cy="7003676"/>
        </a:xfrm>
        <a:custGeom>
          <a:avLst/>
          <a:gdLst>
            <a:gd name="connsiteX0" fmla="*/ 0 w 571500"/>
            <a:gd name="connsiteY0" fmla="*/ 7003676 h 7003676"/>
            <a:gd name="connsiteX1" fmla="*/ 0 w 571500"/>
            <a:gd name="connsiteY1" fmla="*/ 6891618 h 7003676"/>
            <a:gd name="connsiteX2" fmla="*/ 459441 w 571500"/>
            <a:gd name="connsiteY2" fmla="*/ 6891618 h 7003676"/>
            <a:gd name="connsiteX3" fmla="*/ 459441 w 571500"/>
            <a:gd name="connsiteY3" fmla="*/ 0 h 7003676"/>
            <a:gd name="connsiteX4" fmla="*/ 571500 w 571500"/>
            <a:gd name="connsiteY4" fmla="*/ 0 h 70036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571500" h="7003676">
              <a:moveTo>
                <a:pt x="0" y="7003676"/>
              </a:moveTo>
              <a:lnTo>
                <a:pt x="0" y="6891618"/>
              </a:lnTo>
              <a:lnTo>
                <a:pt x="459441" y="6891618"/>
              </a:lnTo>
              <a:lnTo>
                <a:pt x="459441" y="0"/>
              </a:lnTo>
              <a:lnTo>
                <a:pt x="57150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265042</xdr:colOff>
      <xdr:row>17</xdr:row>
      <xdr:rowOff>61384</xdr:rowOff>
    </xdr:from>
    <xdr:to>
      <xdr:col>17</xdr:col>
      <xdr:colOff>346893</xdr:colOff>
      <xdr:row>18</xdr:row>
      <xdr:rowOff>147640</xdr:rowOff>
    </xdr:to>
    <xdr:sp macro="" textlink="">
      <xdr:nvSpPr>
        <xdr:cNvPr id="19" name="フリーフォーム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SpPr/>
      </xdr:nvSpPr>
      <xdr:spPr>
        <a:xfrm flipH="1" flipV="1">
          <a:off x="13219042" y="3606341"/>
          <a:ext cx="81851" cy="285038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463826</xdr:colOff>
      <xdr:row>33</xdr:row>
      <xdr:rowOff>173935</xdr:rowOff>
    </xdr:from>
    <xdr:to>
      <xdr:col>19</xdr:col>
      <xdr:colOff>687457</xdr:colOff>
      <xdr:row>53</xdr:row>
      <xdr:rowOff>91109</xdr:rowOff>
    </xdr:to>
    <xdr:sp macro="" textlink="">
      <xdr:nvSpPr>
        <xdr:cNvPr id="20" name="フリーフォーム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/>
      </xdr:nvSpPr>
      <xdr:spPr>
        <a:xfrm>
          <a:off x="12655826" y="6899413"/>
          <a:ext cx="2509631" cy="3892826"/>
        </a:xfrm>
        <a:custGeom>
          <a:avLst/>
          <a:gdLst>
            <a:gd name="connsiteX0" fmla="*/ 1739348 w 2509631"/>
            <a:gd name="connsiteY0" fmla="*/ 248478 h 3892826"/>
            <a:gd name="connsiteX1" fmla="*/ 1648239 w 2509631"/>
            <a:gd name="connsiteY1" fmla="*/ 248478 h 3892826"/>
            <a:gd name="connsiteX2" fmla="*/ 1648239 w 2509631"/>
            <a:gd name="connsiteY2" fmla="*/ 115957 h 3892826"/>
            <a:gd name="connsiteX3" fmla="*/ 2509631 w 2509631"/>
            <a:gd name="connsiteY3" fmla="*/ 115957 h 3892826"/>
            <a:gd name="connsiteX4" fmla="*/ 2509631 w 2509631"/>
            <a:gd name="connsiteY4" fmla="*/ 0 h 3892826"/>
            <a:gd name="connsiteX5" fmla="*/ 140804 w 2509631"/>
            <a:gd name="connsiteY5" fmla="*/ 0 h 3892826"/>
            <a:gd name="connsiteX6" fmla="*/ 140804 w 2509631"/>
            <a:gd name="connsiteY6" fmla="*/ 3760304 h 3892826"/>
            <a:gd name="connsiteX7" fmla="*/ 0 w 2509631"/>
            <a:gd name="connsiteY7" fmla="*/ 3760304 h 3892826"/>
            <a:gd name="connsiteX8" fmla="*/ 0 w 2509631"/>
            <a:gd name="connsiteY8" fmla="*/ 3892826 h 38928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509631" h="3892826">
              <a:moveTo>
                <a:pt x="1739348" y="248478"/>
              </a:moveTo>
              <a:lnTo>
                <a:pt x="1648239" y="248478"/>
              </a:lnTo>
              <a:lnTo>
                <a:pt x="1648239" y="115957"/>
              </a:lnTo>
              <a:lnTo>
                <a:pt x="2509631" y="115957"/>
              </a:lnTo>
              <a:lnTo>
                <a:pt x="2509631" y="0"/>
              </a:lnTo>
              <a:lnTo>
                <a:pt x="140804" y="0"/>
              </a:lnTo>
              <a:lnTo>
                <a:pt x="140804" y="3760304"/>
              </a:lnTo>
              <a:lnTo>
                <a:pt x="0" y="3760304"/>
              </a:lnTo>
              <a:lnTo>
                <a:pt x="0" y="3892826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366911</xdr:colOff>
      <xdr:row>34</xdr:row>
      <xdr:rowOff>61232</xdr:rowOff>
    </xdr:from>
    <xdr:to>
      <xdr:col>19</xdr:col>
      <xdr:colOff>242672</xdr:colOff>
      <xdr:row>34</xdr:row>
      <xdr:rowOff>199085</xdr:rowOff>
    </xdr:to>
    <xdr:sp macro="" textlink="">
      <xdr:nvSpPr>
        <xdr:cNvPr id="21" name="フリーフォーム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/>
      </xdr:nvSpPr>
      <xdr:spPr>
        <a:xfrm>
          <a:off x="13320911" y="7085920"/>
          <a:ext cx="1399761" cy="137853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695369</xdr:colOff>
      <xdr:row>35</xdr:row>
      <xdr:rowOff>30068</xdr:rowOff>
    </xdr:from>
    <xdr:to>
      <xdr:col>19</xdr:col>
      <xdr:colOff>115586</xdr:colOff>
      <xdr:row>35</xdr:row>
      <xdr:rowOff>38351</xdr:rowOff>
    </xdr:to>
    <xdr:sp macro="" textlink="">
      <xdr:nvSpPr>
        <xdr:cNvPr id="22" name="フリーフォーム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/>
      </xdr:nvSpPr>
      <xdr:spPr>
        <a:xfrm>
          <a:off x="14411369" y="7257162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153079</xdr:colOff>
      <xdr:row>35</xdr:row>
      <xdr:rowOff>65483</xdr:rowOff>
    </xdr:from>
    <xdr:to>
      <xdr:col>18</xdr:col>
      <xdr:colOff>47625</xdr:colOff>
      <xdr:row>53</xdr:row>
      <xdr:rowOff>57912</xdr:rowOff>
    </xdr:to>
    <xdr:sp macro="" textlink="">
      <xdr:nvSpPr>
        <xdr:cNvPr id="23" name="フリーフォーム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/>
      </xdr:nvSpPr>
      <xdr:spPr>
        <a:xfrm>
          <a:off x="13107079" y="7292577"/>
          <a:ext cx="656546" cy="3635741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513522</xdr:colOff>
      <xdr:row>16</xdr:row>
      <xdr:rowOff>8283</xdr:rowOff>
    </xdr:from>
    <xdr:to>
      <xdr:col>0</xdr:col>
      <xdr:colOff>513522</xdr:colOff>
      <xdr:row>27</xdr:row>
      <xdr:rowOff>13225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CxnSpPr/>
      </xdr:nvCxnSpPr>
      <xdr:spPr>
        <a:xfrm>
          <a:off x="513522" y="3354457"/>
          <a:ext cx="0" cy="219155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375559</xdr:colOff>
      <xdr:row>41</xdr:row>
      <xdr:rowOff>8167</xdr:rowOff>
    </xdr:from>
    <xdr:to>
      <xdr:col>0</xdr:col>
      <xdr:colOff>375559</xdr:colOff>
      <xdr:row>58</xdr:row>
      <xdr:rowOff>190502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CxnSpPr/>
      </xdr:nvCxnSpPr>
      <xdr:spPr>
        <a:xfrm>
          <a:off x="375559" y="7961542"/>
          <a:ext cx="0" cy="358276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378282</xdr:colOff>
      <xdr:row>59</xdr:row>
      <xdr:rowOff>24493</xdr:rowOff>
    </xdr:from>
    <xdr:to>
      <xdr:col>0</xdr:col>
      <xdr:colOff>378282</xdr:colOff>
      <xdr:row>74</xdr:row>
      <xdr:rowOff>136072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CxnSpPr/>
      </xdr:nvCxnSpPr>
      <xdr:spPr>
        <a:xfrm>
          <a:off x="378282" y="11578318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75</xdr:row>
      <xdr:rowOff>9525</xdr:rowOff>
    </xdr:from>
    <xdr:to>
      <xdr:col>0</xdr:col>
      <xdr:colOff>391887</xdr:colOff>
      <xdr:row>100</xdr:row>
      <xdr:rowOff>173935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CxnSpPr/>
      </xdr:nvCxnSpPr>
      <xdr:spPr>
        <a:xfrm>
          <a:off x="391887" y="15083873"/>
          <a:ext cx="0" cy="5133975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27</xdr:row>
      <xdr:rowOff>40822</xdr:rowOff>
    </xdr:from>
    <xdr:to>
      <xdr:col>0</xdr:col>
      <xdr:colOff>367393</xdr:colOff>
      <xdr:row>30</xdr:row>
      <xdr:rowOff>198665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31</xdr:row>
      <xdr:rowOff>13607</xdr:rowOff>
    </xdr:from>
    <xdr:to>
      <xdr:col>0</xdr:col>
      <xdr:colOff>367393</xdr:colOff>
      <xdr:row>41</xdr:row>
      <xdr:rowOff>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361954</xdr:colOff>
      <xdr:row>7</xdr:row>
      <xdr:rowOff>95251</xdr:rowOff>
    </xdr:from>
    <xdr:to>
      <xdr:col>21</xdr:col>
      <xdr:colOff>760272</xdr:colOff>
      <xdr:row>58</xdr:row>
      <xdr:rowOff>89961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pSpPr/>
      </xdr:nvGrpSpPr>
      <xdr:grpSpPr>
        <a:xfrm rot="16200000">
          <a:off x="7898008" y="2437983"/>
          <a:ext cx="9710210" cy="8018318"/>
          <a:chOff x="1506682" y="7239000"/>
          <a:chExt cx="12261273" cy="8018318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00000000-0008-0000-13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0000000-0008-0000-1300-000012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130009</xdr:colOff>
      <xdr:row>45</xdr:row>
      <xdr:rowOff>29306</xdr:rowOff>
    </xdr:from>
    <xdr:to>
      <xdr:col>16</xdr:col>
      <xdr:colOff>308770</xdr:colOff>
      <xdr:row>45</xdr:row>
      <xdr:rowOff>175130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 flipH="1" flipV="1">
          <a:off x="12322009" y="9107364"/>
          <a:ext cx="178761" cy="14582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188347</xdr:colOff>
      <xdr:row>54</xdr:row>
      <xdr:rowOff>163430</xdr:rowOff>
    </xdr:from>
    <xdr:to>
      <xdr:col>18</xdr:col>
      <xdr:colOff>254035</xdr:colOff>
      <xdr:row>55</xdr:row>
      <xdr:rowOff>126030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 flipH="1" flipV="1">
          <a:off x="13142347" y="11117180"/>
          <a:ext cx="827688" cy="162625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456723</xdr:colOff>
      <xdr:row>35</xdr:row>
      <xdr:rowOff>83342</xdr:rowOff>
    </xdr:from>
    <xdr:to>
      <xdr:col>19</xdr:col>
      <xdr:colOff>315516</xdr:colOff>
      <xdr:row>36</xdr:row>
      <xdr:rowOff>65483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/>
      </xdr:nvSpPr>
      <xdr:spPr>
        <a:xfrm>
          <a:off x="13410723" y="7310436"/>
          <a:ext cx="1382793" cy="184547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23181</xdr:colOff>
      <xdr:row>36</xdr:row>
      <xdr:rowOff>25987</xdr:rowOff>
    </xdr:from>
    <xdr:to>
      <xdr:col>19</xdr:col>
      <xdr:colOff>205398</xdr:colOff>
      <xdr:row>36</xdr:row>
      <xdr:rowOff>34270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>
          <a:off x="14501181" y="7379287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242891</xdr:colOff>
      <xdr:row>36</xdr:row>
      <xdr:rowOff>61402</xdr:rowOff>
    </xdr:from>
    <xdr:to>
      <xdr:col>18</xdr:col>
      <xdr:colOff>137437</xdr:colOff>
      <xdr:row>54</xdr:row>
      <xdr:rowOff>127309</xdr:rowOff>
    </xdr:to>
    <xdr:sp macro="" textlink="">
      <xdr:nvSpPr>
        <xdr:cNvPr id="31" name="フリーフォーム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>
          <a:off x="13196891" y="7414702"/>
          <a:ext cx="656546" cy="3666357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564173</xdr:colOff>
      <xdr:row>34</xdr:row>
      <xdr:rowOff>139211</xdr:rowOff>
    </xdr:from>
    <xdr:to>
      <xdr:col>19</xdr:col>
      <xdr:colOff>754673</xdr:colOff>
      <xdr:row>53</xdr:row>
      <xdr:rowOff>190500</xdr:rowOff>
    </xdr:to>
    <xdr:sp macro="" textlink="">
      <xdr:nvSpPr>
        <xdr:cNvPr id="5" name="フリーフォーム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12756173" y="7041173"/>
          <a:ext cx="2476500" cy="3810000"/>
        </a:xfrm>
        <a:custGeom>
          <a:avLst/>
          <a:gdLst>
            <a:gd name="connsiteX0" fmla="*/ 1743808 w 2491154"/>
            <a:gd name="connsiteY0" fmla="*/ 285750 h 3810000"/>
            <a:gd name="connsiteX1" fmla="*/ 1633904 w 2491154"/>
            <a:gd name="connsiteY1" fmla="*/ 285750 h 3810000"/>
            <a:gd name="connsiteX2" fmla="*/ 1633904 w 2491154"/>
            <a:gd name="connsiteY2" fmla="*/ 80596 h 3810000"/>
            <a:gd name="connsiteX3" fmla="*/ 2491154 w 2491154"/>
            <a:gd name="connsiteY3" fmla="*/ 80596 h 3810000"/>
            <a:gd name="connsiteX4" fmla="*/ 2491154 w 2491154"/>
            <a:gd name="connsiteY4" fmla="*/ 0 h 3810000"/>
            <a:gd name="connsiteX5" fmla="*/ 219808 w 2491154"/>
            <a:gd name="connsiteY5" fmla="*/ 0 h 3810000"/>
            <a:gd name="connsiteX6" fmla="*/ 219808 w 2491154"/>
            <a:gd name="connsiteY6" fmla="*/ 3810000 h 3810000"/>
            <a:gd name="connsiteX7" fmla="*/ 0 w 2491154"/>
            <a:gd name="connsiteY7" fmla="*/ 3810000 h 3810000"/>
            <a:gd name="connsiteX8" fmla="*/ 0 w 2491154"/>
            <a:gd name="connsiteY8" fmla="*/ 3692769 h 38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491154" h="3810000">
              <a:moveTo>
                <a:pt x="1743808" y="285750"/>
              </a:moveTo>
              <a:lnTo>
                <a:pt x="1633904" y="285750"/>
              </a:lnTo>
              <a:lnTo>
                <a:pt x="1633904" y="80596"/>
              </a:lnTo>
              <a:lnTo>
                <a:pt x="2491154" y="80596"/>
              </a:lnTo>
              <a:lnTo>
                <a:pt x="2491154" y="0"/>
              </a:lnTo>
              <a:lnTo>
                <a:pt x="219808" y="0"/>
              </a:lnTo>
              <a:lnTo>
                <a:pt x="219808" y="3810000"/>
              </a:lnTo>
              <a:lnTo>
                <a:pt x="0" y="3810000"/>
              </a:lnTo>
              <a:lnTo>
                <a:pt x="0" y="3692769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315058</xdr:colOff>
      <xdr:row>45</xdr:row>
      <xdr:rowOff>124557</xdr:rowOff>
    </xdr:from>
    <xdr:to>
      <xdr:col>17</xdr:col>
      <xdr:colOff>190500</xdr:colOff>
      <xdr:row>54</xdr:row>
      <xdr:rowOff>51288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12507058" y="9202615"/>
          <a:ext cx="637442" cy="1707173"/>
        </a:xfrm>
        <a:custGeom>
          <a:avLst/>
          <a:gdLst>
            <a:gd name="connsiteX0" fmla="*/ 168519 w 637442"/>
            <a:gd name="connsiteY0" fmla="*/ 1582616 h 1707173"/>
            <a:gd name="connsiteX1" fmla="*/ 168519 w 637442"/>
            <a:gd name="connsiteY1" fmla="*/ 1707173 h 1707173"/>
            <a:gd name="connsiteX2" fmla="*/ 637442 w 637442"/>
            <a:gd name="connsiteY2" fmla="*/ 1707173 h 1707173"/>
            <a:gd name="connsiteX3" fmla="*/ 637442 w 637442"/>
            <a:gd name="connsiteY3" fmla="*/ 0 h 1707173"/>
            <a:gd name="connsiteX4" fmla="*/ 0 w 637442"/>
            <a:gd name="connsiteY4" fmla="*/ 0 h 17071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37442" h="1707173">
              <a:moveTo>
                <a:pt x="168519" y="1582616"/>
              </a:moveTo>
              <a:lnTo>
                <a:pt x="168519" y="1707173"/>
              </a:lnTo>
              <a:lnTo>
                <a:pt x="637442" y="1707173"/>
              </a:lnTo>
              <a:lnTo>
                <a:pt x="637442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344365</xdr:colOff>
      <xdr:row>45</xdr:row>
      <xdr:rowOff>183173</xdr:rowOff>
    </xdr:from>
    <xdr:to>
      <xdr:col>17</xdr:col>
      <xdr:colOff>249115</xdr:colOff>
      <xdr:row>54</xdr:row>
      <xdr:rowOff>190500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12536365" y="9261231"/>
          <a:ext cx="666750" cy="1787769"/>
        </a:xfrm>
        <a:custGeom>
          <a:avLst/>
          <a:gdLst>
            <a:gd name="connsiteX0" fmla="*/ 0 w 666750"/>
            <a:gd name="connsiteY0" fmla="*/ 0 h 1817077"/>
            <a:gd name="connsiteX1" fmla="*/ 373673 w 666750"/>
            <a:gd name="connsiteY1" fmla="*/ 0 h 1817077"/>
            <a:gd name="connsiteX2" fmla="*/ 373673 w 666750"/>
            <a:gd name="connsiteY2" fmla="*/ 1721827 h 1817077"/>
            <a:gd name="connsiteX3" fmla="*/ 666750 w 666750"/>
            <a:gd name="connsiteY3" fmla="*/ 1721827 h 1817077"/>
            <a:gd name="connsiteX4" fmla="*/ 666750 w 666750"/>
            <a:gd name="connsiteY4" fmla="*/ 1817077 h 18170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66750" h="1817077">
              <a:moveTo>
                <a:pt x="0" y="0"/>
              </a:moveTo>
              <a:lnTo>
                <a:pt x="373673" y="0"/>
              </a:lnTo>
              <a:lnTo>
                <a:pt x="373673" y="1721827"/>
              </a:lnTo>
              <a:lnTo>
                <a:pt x="666750" y="1721827"/>
              </a:lnTo>
              <a:lnTo>
                <a:pt x="666750" y="181707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333375</xdr:colOff>
      <xdr:row>44</xdr:row>
      <xdr:rowOff>130969</xdr:rowOff>
    </xdr:from>
    <xdr:to>
      <xdr:col>16</xdr:col>
      <xdr:colOff>458391</xdr:colOff>
      <xdr:row>45</xdr:row>
      <xdr:rowOff>65485</xdr:rowOff>
    </xdr:to>
    <xdr:sp macro="" textlink="">
      <xdr:nvSpPr>
        <xdr:cNvPr id="32" name="フリーフォーム 31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SpPr/>
      </xdr:nvSpPr>
      <xdr:spPr>
        <a:xfrm>
          <a:off x="12525375" y="9179719"/>
          <a:ext cx="125016" cy="136922"/>
        </a:xfrm>
        <a:custGeom>
          <a:avLst/>
          <a:gdLst>
            <a:gd name="connsiteX0" fmla="*/ 0 w 125016"/>
            <a:gd name="connsiteY0" fmla="*/ 136922 h 136922"/>
            <a:gd name="connsiteX1" fmla="*/ 125016 w 125016"/>
            <a:gd name="connsiteY1" fmla="*/ 136922 h 136922"/>
            <a:gd name="connsiteX2" fmla="*/ 125016 w 125016"/>
            <a:gd name="connsiteY2" fmla="*/ 0 h 1369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5016" h="136922">
              <a:moveTo>
                <a:pt x="0" y="136922"/>
              </a:moveTo>
              <a:lnTo>
                <a:pt x="125016" y="136922"/>
              </a:lnTo>
              <a:lnTo>
                <a:pt x="125016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366982</xdr:colOff>
      <xdr:row>16</xdr:row>
      <xdr:rowOff>8283</xdr:rowOff>
    </xdr:from>
    <xdr:to>
      <xdr:col>0</xdr:col>
      <xdr:colOff>366982</xdr:colOff>
      <xdr:row>31</xdr:row>
      <xdr:rowOff>13225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CxnSpPr/>
      </xdr:nvCxnSpPr>
      <xdr:spPr>
        <a:xfrm>
          <a:off x="366982" y="3349360"/>
          <a:ext cx="0" cy="2181038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375559</xdr:colOff>
      <xdr:row>48</xdr:row>
      <xdr:rowOff>8167</xdr:rowOff>
    </xdr:from>
    <xdr:to>
      <xdr:col>0</xdr:col>
      <xdr:colOff>375559</xdr:colOff>
      <xdr:row>65</xdr:row>
      <xdr:rowOff>190502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CxnSpPr/>
      </xdr:nvCxnSpPr>
      <xdr:spPr>
        <a:xfrm>
          <a:off x="375559" y="8361592"/>
          <a:ext cx="0" cy="358276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378282</xdr:colOff>
      <xdr:row>66</xdr:row>
      <xdr:rowOff>24493</xdr:rowOff>
    </xdr:from>
    <xdr:to>
      <xdr:col>0</xdr:col>
      <xdr:colOff>378282</xdr:colOff>
      <xdr:row>81</xdr:row>
      <xdr:rowOff>136072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>
          <a:off x="378282" y="11978368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82</xdr:row>
      <xdr:rowOff>9525</xdr:rowOff>
    </xdr:from>
    <xdr:to>
      <xdr:col>0</xdr:col>
      <xdr:colOff>391887</xdr:colOff>
      <xdr:row>107</xdr:row>
      <xdr:rowOff>173935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CxnSpPr/>
      </xdr:nvCxnSpPr>
      <xdr:spPr>
        <a:xfrm>
          <a:off x="391887" y="15163800"/>
          <a:ext cx="0" cy="5165035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31</xdr:row>
      <xdr:rowOff>40822</xdr:rowOff>
    </xdr:from>
    <xdr:to>
      <xdr:col>0</xdr:col>
      <xdr:colOff>367393</xdr:colOff>
      <xdr:row>34</xdr:row>
      <xdr:rowOff>198665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>
          <a:off x="367393" y="559389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35</xdr:row>
      <xdr:rowOff>13607</xdr:rowOff>
    </xdr:from>
    <xdr:to>
      <xdr:col>0</xdr:col>
      <xdr:colOff>367393</xdr:colOff>
      <xdr:row>48</xdr:row>
      <xdr:rowOff>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CxnSpPr/>
      </xdr:nvCxnSpPr>
      <xdr:spPr>
        <a:xfrm>
          <a:off x="367393" y="636678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95826</xdr:colOff>
      <xdr:row>8</xdr:row>
      <xdr:rowOff>60750</xdr:rowOff>
    </xdr:from>
    <xdr:to>
      <xdr:col>25</xdr:col>
      <xdr:colOff>382064</xdr:colOff>
      <xdr:row>9</xdr:row>
      <xdr:rowOff>151546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18876885" y="1808868"/>
          <a:ext cx="286238" cy="292502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87080</xdr:colOff>
      <xdr:row>8</xdr:row>
      <xdr:rowOff>60750</xdr:rowOff>
    </xdr:from>
    <xdr:to>
      <xdr:col>27</xdr:col>
      <xdr:colOff>373318</xdr:colOff>
      <xdr:row>9</xdr:row>
      <xdr:rowOff>151546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19854256" y="1808868"/>
          <a:ext cx="286238" cy="292502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78335</xdr:colOff>
      <xdr:row>8</xdr:row>
      <xdr:rowOff>60750</xdr:rowOff>
    </xdr:from>
    <xdr:to>
      <xdr:col>29</xdr:col>
      <xdr:colOff>364573</xdr:colOff>
      <xdr:row>9</xdr:row>
      <xdr:rowOff>151546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20831629" y="1808868"/>
          <a:ext cx="286238" cy="292502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69588</xdr:colOff>
      <xdr:row>8</xdr:row>
      <xdr:rowOff>60750</xdr:rowOff>
    </xdr:from>
    <xdr:to>
      <xdr:col>31</xdr:col>
      <xdr:colOff>355826</xdr:colOff>
      <xdr:row>9</xdr:row>
      <xdr:rowOff>151546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21809000" y="1808868"/>
          <a:ext cx="286238" cy="292502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89242</xdr:colOff>
      <xdr:row>8</xdr:row>
      <xdr:rowOff>51114</xdr:rowOff>
    </xdr:from>
    <xdr:to>
      <xdr:col>33</xdr:col>
      <xdr:colOff>375480</xdr:colOff>
      <xdr:row>9</xdr:row>
      <xdr:rowOff>141910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22814771" y="1799232"/>
          <a:ext cx="286238" cy="292502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480657</xdr:colOff>
      <xdr:row>8</xdr:row>
      <xdr:rowOff>199416</xdr:rowOff>
    </xdr:from>
    <xdr:to>
      <xdr:col>26</xdr:col>
      <xdr:colOff>440458</xdr:colOff>
      <xdr:row>9</xdr:row>
      <xdr:rowOff>42705</xdr:rowOff>
    </xdr:to>
    <xdr:sp macro="" textlink="">
      <xdr:nvSpPr>
        <xdr:cNvPr id="18" name="フリーフォーム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19261716" y="1947534"/>
          <a:ext cx="452860" cy="44995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485435</xdr:colOff>
      <xdr:row>9</xdr:row>
      <xdr:rowOff>6089</xdr:rowOff>
    </xdr:from>
    <xdr:to>
      <xdr:col>28</xdr:col>
      <xdr:colOff>445236</xdr:colOff>
      <xdr:row>9</xdr:row>
      <xdr:rowOff>52341</xdr:rowOff>
    </xdr:to>
    <xdr:sp macro="" textlink="">
      <xdr:nvSpPr>
        <xdr:cNvPr id="19" name="フリーフォーム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20252611" y="1955913"/>
          <a:ext cx="452860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6621</xdr:colOff>
      <xdr:row>9</xdr:row>
      <xdr:rowOff>6089</xdr:rowOff>
    </xdr:from>
    <xdr:to>
      <xdr:col>30</xdr:col>
      <xdr:colOff>457925</xdr:colOff>
      <xdr:row>9</xdr:row>
      <xdr:rowOff>52341</xdr:rowOff>
    </xdr:to>
    <xdr:sp macro="" textlink="">
      <xdr:nvSpPr>
        <xdr:cNvPr id="20" name="フリーフォーム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SpPr/>
      </xdr:nvSpPr>
      <xdr:spPr>
        <a:xfrm>
          <a:off x="21252974" y="1955913"/>
          <a:ext cx="451304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485523</xdr:colOff>
      <xdr:row>9</xdr:row>
      <xdr:rowOff>15725</xdr:rowOff>
    </xdr:from>
    <xdr:to>
      <xdr:col>32</xdr:col>
      <xdr:colOff>445324</xdr:colOff>
      <xdr:row>9</xdr:row>
      <xdr:rowOff>61977</xdr:rowOff>
    </xdr:to>
    <xdr:sp macro="" textlink="">
      <xdr:nvSpPr>
        <xdr:cNvPr id="21" name="フリーフォーム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/>
      </xdr:nvSpPr>
      <xdr:spPr>
        <a:xfrm>
          <a:off x="22224935" y="1965549"/>
          <a:ext cx="452860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232190</xdr:colOff>
      <xdr:row>11</xdr:row>
      <xdr:rowOff>27591</xdr:rowOff>
    </xdr:from>
    <xdr:to>
      <xdr:col>28</xdr:col>
      <xdr:colOff>227502</xdr:colOff>
      <xdr:row>16</xdr:row>
      <xdr:rowOff>26927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/>
      </xdr:nvSpPr>
      <xdr:spPr>
        <a:xfrm>
          <a:off x="19506308" y="2380826"/>
          <a:ext cx="981429" cy="1007866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232190</xdr:colOff>
      <xdr:row>9</xdr:row>
      <xdr:rowOff>149269</xdr:rowOff>
    </xdr:from>
    <xdr:to>
      <xdr:col>27</xdr:col>
      <xdr:colOff>78378</xdr:colOff>
      <xdr:row>11</xdr:row>
      <xdr:rowOff>17954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CxnSpPr/>
      </xdr:nvCxnSpPr>
      <xdr:spPr>
        <a:xfrm flipV="1">
          <a:off x="19506308" y="2099093"/>
          <a:ext cx="339246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371846</xdr:colOff>
      <xdr:row>9</xdr:row>
      <xdr:rowOff>149269</xdr:rowOff>
    </xdr:from>
    <xdr:to>
      <xdr:col>28</xdr:col>
      <xdr:colOff>199101</xdr:colOff>
      <xdr:row>11</xdr:row>
      <xdr:rowOff>17954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CxnSpPr/>
      </xdr:nvCxnSpPr>
      <xdr:spPr>
        <a:xfrm flipH="1" flipV="1">
          <a:off x="20139022" y="2099093"/>
          <a:ext cx="320314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227501</xdr:colOff>
      <xdr:row>11</xdr:row>
      <xdr:rowOff>27591</xdr:rowOff>
    </xdr:from>
    <xdr:to>
      <xdr:col>30</xdr:col>
      <xdr:colOff>213345</xdr:colOff>
      <xdr:row>16</xdr:row>
      <xdr:rowOff>26927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/>
      </xdr:nvSpPr>
      <xdr:spPr>
        <a:xfrm>
          <a:off x="20487736" y="2380826"/>
          <a:ext cx="971962" cy="1007866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227502</xdr:colOff>
      <xdr:row>9</xdr:row>
      <xdr:rowOff>149269</xdr:rowOff>
    </xdr:from>
    <xdr:to>
      <xdr:col>29</xdr:col>
      <xdr:colOff>73690</xdr:colOff>
      <xdr:row>11</xdr:row>
      <xdr:rowOff>17954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CxnSpPr/>
      </xdr:nvCxnSpPr>
      <xdr:spPr>
        <a:xfrm flipV="1">
          <a:off x="20487737" y="2099093"/>
          <a:ext cx="339247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367158</xdr:colOff>
      <xdr:row>9</xdr:row>
      <xdr:rowOff>149269</xdr:rowOff>
    </xdr:from>
    <xdr:to>
      <xdr:col>30</xdr:col>
      <xdr:colOff>194412</xdr:colOff>
      <xdr:row>11</xdr:row>
      <xdr:rowOff>17954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CxnSpPr/>
      </xdr:nvCxnSpPr>
      <xdr:spPr>
        <a:xfrm flipH="1" flipV="1">
          <a:off x="21120452" y="2099093"/>
          <a:ext cx="320313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213346</xdr:colOff>
      <xdr:row>11</xdr:row>
      <xdr:rowOff>27591</xdr:rowOff>
    </xdr:from>
    <xdr:to>
      <xdr:col>32</xdr:col>
      <xdr:colOff>208656</xdr:colOff>
      <xdr:row>16</xdr:row>
      <xdr:rowOff>26927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/>
      </xdr:nvSpPr>
      <xdr:spPr>
        <a:xfrm>
          <a:off x="21459699" y="2380826"/>
          <a:ext cx="981428" cy="1007866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213346</xdr:colOff>
      <xdr:row>9</xdr:row>
      <xdr:rowOff>149269</xdr:rowOff>
    </xdr:from>
    <xdr:to>
      <xdr:col>31</xdr:col>
      <xdr:colOff>59533</xdr:colOff>
      <xdr:row>11</xdr:row>
      <xdr:rowOff>17954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 flipV="1">
          <a:off x="21459699" y="2099093"/>
          <a:ext cx="339246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353002</xdr:colOff>
      <xdr:row>9</xdr:row>
      <xdr:rowOff>149269</xdr:rowOff>
    </xdr:from>
    <xdr:to>
      <xdr:col>32</xdr:col>
      <xdr:colOff>218122</xdr:colOff>
      <xdr:row>11</xdr:row>
      <xdr:rowOff>37226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CxnSpPr/>
      </xdr:nvCxnSpPr>
      <xdr:spPr>
        <a:xfrm flipH="1" flipV="1">
          <a:off x="22092414" y="2099093"/>
          <a:ext cx="358179" cy="2913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208657</xdr:colOff>
      <xdr:row>11</xdr:row>
      <xdr:rowOff>27591</xdr:rowOff>
    </xdr:from>
    <xdr:to>
      <xdr:col>34</xdr:col>
      <xdr:colOff>203969</xdr:colOff>
      <xdr:row>16</xdr:row>
      <xdr:rowOff>26927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SpPr/>
      </xdr:nvSpPr>
      <xdr:spPr>
        <a:xfrm>
          <a:off x="22441128" y="2380826"/>
          <a:ext cx="981429" cy="1007866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218122</xdr:colOff>
      <xdr:row>9</xdr:row>
      <xdr:rowOff>139633</xdr:rowOff>
    </xdr:from>
    <xdr:to>
      <xdr:col>33</xdr:col>
      <xdr:colOff>83243</xdr:colOff>
      <xdr:row>11</xdr:row>
      <xdr:rowOff>27590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CxnSpPr/>
      </xdr:nvCxnSpPr>
      <xdr:spPr>
        <a:xfrm flipV="1">
          <a:off x="22450593" y="2089457"/>
          <a:ext cx="358179" cy="2913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376712</xdr:colOff>
      <xdr:row>9</xdr:row>
      <xdr:rowOff>139633</xdr:rowOff>
    </xdr:from>
    <xdr:to>
      <xdr:col>34</xdr:col>
      <xdr:colOff>203967</xdr:colOff>
      <xdr:row>11</xdr:row>
      <xdr:rowOff>8318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CxnSpPr/>
      </xdr:nvCxnSpPr>
      <xdr:spPr>
        <a:xfrm flipH="1" flipV="1">
          <a:off x="23102241" y="2089457"/>
          <a:ext cx="320314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235324</xdr:colOff>
      <xdr:row>11</xdr:row>
      <xdr:rowOff>27591</xdr:rowOff>
    </xdr:from>
    <xdr:to>
      <xdr:col>26</xdr:col>
      <xdr:colOff>232190</xdr:colOff>
      <xdr:row>16</xdr:row>
      <xdr:rowOff>26927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SpPr/>
      </xdr:nvSpPr>
      <xdr:spPr>
        <a:xfrm>
          <a:off x="18523324" y="2380826"/>
          <a:ext cx="982984" cy="1007866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235324</xdr:colOff>
      <xdr:row>9</xdr:row>
      <xdr:rowOff>149269</xdr:rowOff>
    </xdr:from>
    <xdr:to>
      <xdr:col>25</xdr:col>
      <xdr:colOff>83067</xdr:colOff>
      <xdr:row>11</xdr:row>
      <xdr:rowOff>17954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1400-000023000000}"/>
            </a:ext>
          </a:extLst>
        </xdr:cNvPr>
        <xdr:cNvCxnSpPr/>
      </xdr:nvCxnSpPr>
      <xdr:spPr>
        <a:xfrm flipV="1">
          <a:off x="18523324" y="2099093"/>
          <a:ext cx="340802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376535</xdr:colOff>
      <xdr:row>9</xdr:row>
      <xdr:rowOff>149269</xdr:rowOff>
    </xdr:from>
    <xdr:to>
      <xdr:col>26</xdr:col>
      <xdr:colOff>203789</xdr:colOff>
      <xdr:row>11</xdr:row>
      <xdr:rowOff>17954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1400-000024000000}"/>
            </a:ext>
          </a:extLst>
        </xdr:cNvPr>
        <xdr:cNvCxnSpPr/>
      </xdr:nvCxnSpPr>
      <xdr:spPr>
        <a:xfrm flipH="1" flipV="1">
          <a:off x="19157594" y="2099093"/>
          <a:ext cx="320313" cy="27209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204040</xdr:colOff>
      <xdr:row>2</xdr:row>
      <xdr:rowOff>62643</xdr:rowOff>
    </xdr:from>
    <xdr:to>
      <xdr:col>32</xdr:col>
      <xdr:colOff>99117</xdr:colOff>
      <xdr:row>3</xdr:row>
      <xdr:rowOff>150663</xdr:rowOff>
    </xdr:to>
    <xdr:pic>
      <xdr:nvPicPr>
        <xdr:cNvPr id="37" name="Picture 5">
          <a:extLst>
            <a:ext uri="{FF2B5EF4-FFF2-40B4-BE49-F238E27FC236}">
              <a16:creationId xmlns:a16="http://schemas.microsoft.com/office/drawing/2014/main" id="{00000000-0008-0000-14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862" b="79954" l="30386" r="6998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734" t="13373" r="27733" b="16950"/>
        <a:stretch/>
      </xdr:blipFill>
      <xdr:spPr bwMode="auto">
        <a:xfrm>
          <a:off x="21943452" y="533290"/>
          <a:ext cx="388136" cy="323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252059</xdr:colOff>
      <xdr:row>8</xdr:row>
      <xdr:rowOff>60878</xdr:rowOff>
    </xdr:from>
    <xdr:to>
      <xdr:col>27</xdr:col>
      <xdr:colOff>464215</xdr:colOff>
      <xdr:row>9</xdr:row>
      <xdr:rowOff>143906</xdr:rowOff>
    </xdr:to>
    <xdr:pic>
      <xdr:nvPicPr>
        <xdr:cNvPr id="39" name="Picture 5">
          <a:extLst>
            <a:ext uri="{FF2B5EF4-FFF2-40B4-BE49-F238E27FC236}">
              <a16:creationId xmlns:a16="http://schemas.microsoft.com/office/drawing/2014/main" id="{00000000-0008-0000-1400-00002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927" t="53801" r="24309" b="9936"/>
        <a:stretch/>
      </xdr:blipFill>
      <xdr:spPr bwMode="auto">
        <a:xfrm>
          <a:off x="20019235" y="1808996"/>
          <a:ext cx="212156" cy="284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32</xdr:col>
      <xdr:colOff>115980</xdr:colOff>
      <xdr:row>3</xdr:row>
      <xdr:rowOff>133526</xdr:rowOff>
    </xdr:from>
    <xdr:to>
      <xdr:col>32</xdr:col>
      <xdr:colOff>396287</xdr:colOff>
      <xdr:row>5</xdr:row>
      <xdr:rowOff>19917</xdr:rowOff>
    </xdr:to>
    <xdr:pic>
      <xdr:nvPicPr>
        <xdr:cNvPr id="45" name="Picture 13">
          <a:extLst>
            <a:ext uri="{FF2B5EF4-FFF2-40B4-BE49-F238E27FC236}">
              <a16:creationId xmlns:a16="http://schemas.microsoft.com/office/drawing/2014/main" id="{00000000-0008-0000-1400-00002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screen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2348451" y="839497"/>
          <a:ext cx="280307" cy="32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201707</xdr:colOff>
      <xdr:row>8</xdr:row>
      <xdr:rowOff>44823</xdr:rowOff>
    </xdr:from>
    <xdr:to>
      <xdr:col>26</xdr:col>
      <xdr:colOff>40020</xdr:colOff>
      <xdr:row>9</xdr:row>
      <xdr:rowOff>180553</xdr:rowOff>
    </xdr:to>
    <xdr:pic>
      <xdr:nvPicPr>
        <xdr:cNvPr id="52" name="図 51">
          <a:extLst>
            <a:ext uri="{FF2B5EF4-FFF2-40B4-BE49-F238E27FC236}">
              <a16:creationId xmlns:a16="http://schemas.microsoft.com/office/drawing/2014/main" id="{00000000-0008-0000-1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600" b="97920" l="4737" r="94386">
                      <a14:foregroundMark x1="46842" y1="21490" x2="46842" y2="21490"/>
                      <a14:foregroundMark x1="12982" y1="26343" x2="12982" y2="26343"/>
                      <a14:foregroundMark x1="17193" y1="35702" x2="17193" y2="35702"/>
                      <a14:foregroundMark x1="15965" y1="26343" x2="15965" y2="26343"/>
                      <a14:foregroundMark x1="15965" y1="62738" x2="15965" y2="62738"/>
                      <a14:foregroundMark x1="16491" y1="49740" x2="16491" y2="49740"/>
                      <a14:foregroundMark x1="17193" y1="56153" x2="17193" y2="56153"/>
                      <a14:foregroundMark x1="17719" y1="75563" x2="17719" y2="75563"/>
                      <a14:foregroundMark x1="57018" y1="80936" x2="57018" y2="80936"/>
                      <a14:foregroundMark x1="57018" y1="70364" x2="57018" y2="70364"/>
                      <a14:foregroundMark x1="58246" y1="22704" x2="58246" y2="22704"/>
                      <a14:foregroundMark x1="57544" y1="56846" x2="57544" y2="56846"/>
                      <a14:foregroundMark x1="57544" y1="86828" x2="57544" y2="86828"/>
                      <a14:foregroundMark x1="57018" y1="64471" x2="57018" y2="64471"/>
                      <a14:foregroundMark x1="86140" y1="56846" x2="86140" y2="56846"/>
                      <a14:foregroundMark x1="85614" y1="42114" x2="85614" y2="42114"/>
                      <a14:foregroundMark x1="86140" y1="28596" x2="86140" y2="28596"/>
                      <a14:foregroundMark x1="86140" y1="24437" x2="86140" y2="24437"/>
                      <a14:foregroundMark x1="86667" y1="50433" x2="86667" y2="50433"/>
                      <a14:foregroundMark x1="58246" y1="93761" x2="58246" y2="93761"/>
                      <a14:foregroundMark x1="58772" y1="93241" x2="58772" y2="93241"/>
                      <a14:foregroundMark x1="16491" y1="71577" x2="16491" y2="71577"/>
                      <a14:foregroundMark x1="55789" y1="42114" x2="55789" y2="42114"/>
                      <a14:foregroundMark x1="85614" y1="70884" x2="85614" y2="70884"/>
                      <a14:foregroundMark x1="85614" y1="65685" x2="85614" y2="65685"/>
                      <a14:backgroundMark x1="46842" y1="87348" x2="46842" y2="87348"/>
                      <a14:backgroundMark x1="71228" y1="84402" x2="71228" y2="84402"/>
                      <a14:backgroundMark x1="29649" y1="75563" x2="29649" y2="755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82766" y="1792941"/>
          <a:ext cx="326610" cy="337436"/>
        </a:xfrm>
        <a:prstGeom prst="rect">
          <a:avLst/>
        </a:prstGeom>
      </xdr:spPr>
    </xdr:pic>
    <xdr:clientData/>
  </xdr:twoCellAnchor>
  <xdr:twoCellAnchor editAs="oneCell">
    <xdr:from>
      <xdr:col>26</xdr:col>
      <xdr:colOff>425824</xdr:colOff>
      <xdr:row>8</xdr:row>
      <xdr:rowOff>56029</xdr:rowOff>
    </xdr:from>
    <xdr:to>
      <xdr:col>27</xdr:col>
      <xdr:colOff>259376</xdr:colOff>
      <xdr:row>10</xdr:row>
      <xdr:rowOff>1259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00000000-0008-0000-1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600" b="97920" l="4737" r="94386">
                      <a14:foregroundMark x1="46842" y1="21490" x2="46842" y2="21490"/>
                      <a14:foregroundMark x1="12982" y1="26343" x2="12982" y2="26343"/>
                      <a14:foregroundMark x1="17193" y1="35702" x2="17193" y2="35702"/>
                      <a14:foregroundMark x1="15965" y1="26343" x2="15965" y2="26343"/>
                      <a14:foregroundMark x1="15965" y1="62738" x2="15965" y2="62738"/>
                      <a14:foregroundMark x1="16491" y1="49740" x2="16491" y2="49740"/>
                      <a14:foregroundMark x1="17193" y1="56153" x2="17193" y2="56153"/>
                      <a14:foregroundMark x1="17719" y1="75563" x2="17719" y2="75563"/>
                      <a14:foregroundMark x1="57018" y1="80936" x2="57018" y2="80936"/>
                      <a14:foregroundMark x1="57018" y1="70364" x2="57018" y2="70364"/>
                      <a14:foregroundMark x1="58246" y1="22704" x2="58246" y2="22704"/>
                      <a14:foregroundMark x1="57544" y1="56846" x2="57544" y2="56846"/>
                      <a14:foregroundMark x1="57544" y1="86828" x2="57544" y2="86828"/>
                      <a14:foregroundMark x1="57018" y1="64471" x2="57018" y2="64471"/>
                      <a14:foregroundMark x1="86140" y1="56846" x2="86140" y2="56846"/>
                      <a14:foregroundMark x1="85614" y1="42114" x2="85614" y2="42114"/>
                      <a14:foregroundMark x1="86140" y1="28596" x2="86140" y2="28596"/>
                      <a14:foregroundMark x1="86140" y1="24437" x2="86140" y2="24437"/>
                      <a14:foregroundMark x1="86667" y1="50433" x2="86667" y2="50433"/>
                      <a14:foregroundMark x1="58246" y1="93761" x2="58246" y2="93761"/>
                      <a14:foregroundMark x1="58772" y1="93241" x2="58772" y2="93241"/>
                      <a14:foregroundMark x1="16491" y1="71577" x2="16491" y2="71577"/>
                      <a14:foregroundMark x1="55789" y1="42114" x2="55789" y2="42114"/>
                      <a14:foregroundMark x1="85614" y1="70884" x2="85614" y2="70884"/>
                      <a14:foregroundMark x1="85614" y1="65685" x2="85614" y2="65685"/>
                      <a14:backgroundMark x1="46842" y1="87348" x2="46842" y2="87348"/>
                      <a14:backgroundMark x1="71228" y1="84402" x2="71228" y2="84402"/>
                      <a14:backgroundMark x1="29649" y1="75563" x2="29649" y2="755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699942" y="1804147"/>
          <a:ext cx="326610" cy="337436"/>
        </a:xfrm>
        <a:prstGeom prst="rect">
          <a:avLst/>
        </a:prstGeom>
      </xdr:spPr>
    </xdr:pic>
    <xdr:clientData/>
  </xdr:twoCellAnchor>
  <xdr:twoCellAnchor>
    <xdr:from>
      <xdr:col>28</xdr:col>
      <xdr:colOff>476176</xdr:colOff>
      <xdr:row>8</xdr:row>
      <xdr:rowOff>60878</xdr:rowOff>
    </xdr:from>
    <xdr:to>
      <xdr:col>29</xdr:col>
      <xdr:colOff>195273</xdr:colOff>
      <xdr:row>9</xdr:row>
      <xdr:rowOff>143906</xdr:rowOff>
    </xdr:to>
    <xdr:pic>
      <xdr:nvPicPr>
        <xdr:cNvPr id="54" name="Picture 5">
          <a:extLst>
            <a:ext uri="{FF2B5EF4-FFF2-40B4-BE49-F238E27FC236}">
              <a16:creationId xmlns:a16="http://schemas.microsoft.com/office/drawing/2014/main" id="{00000000-0008-0000-1400-00003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927" t="53801" r="24309" b="9936"/>
        <a:stretch/>
      </xdr:blipFill>
      <xdr:spPr bwMode="auto">
        <a:xfrm>
          <a:off x="20736411" y="1808996"/>
          <a:ext cx="212156" cy="2847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29</xdr:col>
      <xdr:colOff>212912</xdr:colOff>
      <xdr:row>8</xdr:row>
      <xdr:rowOff>44823</xdr:rowOff>
    </xdr:from>
    <xdr:to>
      <xdr:col>30</xdr:col>
      <xdr:colOff>46463</xdr:colOff>
      <xdr:row>9</xdr:row>
      <xdr:rowOff>180553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00000000-0008-0000-14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600" b="97920" l="4737" r="94386">
                      <a14:foregroundMark x1="46842" y1="21490" x2="46842" y2="21490"/>
                      <a14:foregroundMark x1="12982" y1="26343" x2="12982" y2="26343"/>
                      <a14:foregroundMark x1="17193" y1="35702" x2="17193" y2="35702"/>
                      <a14:foregroundMark x1="15965" y1="26343" x2="15965" y2="26343"/>
                      <a14:foregroundMark x1="15965" y1="62738" x2="15965" y2="62738"/>
                      <a14:foregroundMark x1="16491" y1="49740" x2="16491" y2="49740"/>
                      <a14:foregroundMark x1="17193" y1="56153" x2="17193" y2="56153"/>
                      <a14:foregroundMark x1="17719" y1="75563" x2="17719" y2="75563"/>
                      <a14:foregroundMark x1="57018" y1="80936" x2="57018" y2="80936"/>
                      <a14:foregroundMark x1="57018" y1="70364" x2="57018" y2="70364"/>
                      <a14:foregroundMark x1="58246" y1="22704" x2="58246" y2="22704"/>
                      <a14:foregroundMark x1="57544" y1="56846" x2="57544" y2="56846"/>
                      <a14:foregroundMark x1="57544" y1="86828" x2="57544" y2="86828"/>
                      <a14:foregroundMark x1="57018" y1="64471" x2="57018" y2="64471"/>
                      <a14:foregroundMark x1="86140" y1="56846" x2="86140" y2="56846"/>
                      <a14:foregroundMark x1="85614" y1="42114" x2="85614" y2="42114"/>
                      <a14:foregroundMark x1="86140" y1="28596" x2="86140" y2="28596"/>
                      <a14:foregroundMark x1="86140" y1="24437" x2="86140" y2="24437"/>
                      <a14:foregroundMark x1="86667" y1="50433" x2="86667" y2="50433"/>
                      <a14:foregroundMark x1="58246" y1="93761" x2="58246" y2="93761"/>
                      <a14:foregroundMark x1="58772" y1="93241" x2="58772" y2="93241"/>
                      <a14:foregroundMark x1="16491" y1="71577" x2="16491" y2="71577"/>
                      <a14:foregroundMark x1="55789" y1="42114" x2="55789" y2="42114"/>
                      <a14:foregroundMark x1="85614" y1="70884" x2="85614" y2="70884"/>
                      <a14:foregroundMark x1="85614" y1="65685" x2="85614" y2="65685"/>
                      <a14:backgroundMark x1="46842" y1="87348" x2="46842" y2="87348"/>
                      <a14:backgroundMark x1="71228" y1="84402" x2="71228" y2="84402"/>
                      <a14:backgroundMark x1="29649" y1="75563" x2="29649" y2="755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966206" y="1792941"/>
          <a:ext cx="326610" cy="337436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381000</xdr:colOff>
      <xdr:row>8</xdr:row>
      <xdr:rowOff>44823</xdr:rowOff>
    </xdr:from>
    <xdr:to>
      <xdr:col>31</xdr:col>
      <xdr:colOff>219313</xdr:colOff>
      <xdr:row>9</xdr:row>
      <xdr:rowOff>180553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00000000-0008-0000-14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2600" b="97920" l="4737" r="94386">
                      <a14:foregroundMark x1="46842" y1="21490" x2="46842" y2="21490"/>
                      <a14:foregroundMark x1="12982" y1="26343" x2="12982" y2="26343"/>
                      <a14:foregroundMark x1="17193" y1="35702" x2="17193" y2="35702"/>
                      <a14:foregroundMark x1="15965" y1="26343" x2="15965" y2="26343"/>
                      <a14:foregroundMark x1="15965" y1="62738" x2="15965" y2="62738"/>
                      <a14:foregroundMark x1="16491" y1="49740" x2="16491" y2="49740"/>
                      <a14:foregroundMark x1="17193" y1="56153" x2="17193" y2="56153"/>
                      <a14:foregroundMark x1="17719" y1="75563" x2="17719" y2="75563"/>
                      <a14:foregroundMark x1="57018" y1="80936" x2="57018" y2="80936"/>
                      <a14:foregroundMark x1="57018" y1="70364" x2="57018" y2="70364"/>
                      <a14:foregroundMark x1="58246" y1="22704" x2="58246" y2="22704"/>
                      <a14:foregroundMark x1="57544" y1="56846" x2="57544" y2="56846"/>
                      <a14:foregroundMark x1="57544" y1="86828" x2="57544" y2="86828"/>
                      <a14:foregroundMark x1="57018" y1="64471" x2="57018" y2="64471"/>
                      <a14:foregroundMark x1="86140" y1="56846" x2="86140" y2="56846"/>
                      <a14:foregroundMark x1="85614" y1="42114" x2="85614" y2="42114"/>
                      <a14:foregroundMark x1="86140" y1="28596" x2="86140" y2="28596"/>
                      <a14:foregroundMark x1="86140" y1="24437" x2="86140" y2="24437"/>
                      <a14:foregroundMark x1="86667" y1="50433" x2="86667" y2="50433"/>
                      <a14:foregroundMark x1="58246" y1="93761" x2="58246" y2="93761"/>
                      <a14:foregroundMark x1="58772" y1="93241" x2="58772" y2="93241"/>
                      <a14:foregroundMark x1="16491" y1="71577" x2="16491" y2="71577"/>
                      <a14:foregroundMark x1="55789" y1="42114" x2="55789" y2="42114"/>
                      <a14:foregroundMark x1="85614" y1="70884" x2="85614" y2="70884"/>
                      <a14:foregroundMark x1="85614" y1="65685" x2="85614" y2="65685"/>
                      <a14:backgroundMark x1="46842" y1="87348" x2="46842" y2="87348"/>
                      <a14:backgroundMark x1="71228" y1="84402" x2="71228" y2="84402"/>
                      <a14:backgroundMark x1="29649" y1="75563" x2="29649" y2="755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627353" y="1792941"/>
          <a:ext cx="326610" cy="337436"/>
        </a:xfrm>
        <a:prstGeom prst="rect">
          <a:avLst/>
        </a:prstGeom>
      </xdr:spPr>
    </xdr:pic>
    <xdr:clientData/>
  </xdr:twoCellAnchor>
  <xdr:twoCellAnchor>
    <xdr:from>
      <xdr:col>11</xdr:col>
      <xdr:colOff>268944</xdr:colOff>
      <xdr:row>6</xdr:row>
      <xdr:rowOff>168089</xdr:rowOff>
    </xdr:from>
    <xdr:to>
      <xdr:col>21</xdr:col>
      <xdr:colOff>667262</xdr:colOff>
      <xdr:row>59</xdr:row>
      <xdr:rowOff>56635</xdr:rowOff>
    </xdr:to>
    <xdr:grpSp>
      <xdr:nvGrpSpPr>
        <xdr:cNvPr id="50" name="グループ化 49">
          <a:extLst>
            <a:ext uri="{FF2B5EF4-FFF2-40B4-BE49-F238E27FC236}">
              <a16:creationId xmlns:a16="http://schemas.microsoft.com/office/drawing/2014/main" id="{00000000-0008-0000-1400-000032000000}"/>
            </a:ext>
          </a:extLst>
        </xdr:cNvPr>
        <xdr:cNvGrpSpPr/>
      </xdr:nvGrpSpPr>
      <xdr:grpSpPr>
        <a:xfrm rot="16200000">
          <a:off x="7667580" y="2462541"/>
          <a:ext cx="9985046" cy="8018318"/>
          <a:chOff x="1506682" y="7239000"/>
          <a:chExt cx="12261273" cy="8018318"/>
        </a:xfrm>
      </xdr:grpSpPr>
      <xdr:pic>
        <xdr:nvPicPr>
          <xdr:cNvPr id="51" name="図 50">
            <a:extLst>
              <a:ext uri="{FF2B5EF4-FFF2-40B4-BE49-F238E27FC236}">
                <a16:creationId xmlns:a16="http://schemas.microsoft.com/office/drawing/2014/main" id="{00000000-0008-0000-14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00000000-0008-0000-1400-000039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188690</xdr:colOff>
      <xdr:row>31</xdr:row>
      <xdr:rowOff>152182</xdr:rowOff>
    </xdr:from>
    <xdr:to>
      <xdr:col>18</xdr:col>
      <xdr:colOff>747346</xdr:colOff>
      <xdr:row>32</xdr:row>
      <xdr:rowOff>73269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0000000-0008-0000-1400-00003A000000}"/>
            </a:ext>
          </a:extLst>
        </xdr:cNvPr>
        <xdr:cNvSpPr/>
      </xdr:nvSpPr>
      <xdr:spPr>
        <a:xfrm>
          <a:off x="13904690" y="6460663"/>
          <a:ext cx="558656" cy="11891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108615</xdr:colOff>
      <xdr:row>55</xdr:row>
      <xdr:rowOff>94822</xdr:rowOff>
    </xdr:from>
    <xdr:to>
      <xdr:col>18</xdr:col>
      <xdr:colOff>158310</xdr:colOff>
      <xdr:row>56</xdr:row>
      <xdr:rowOff>82357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1400-00003B000000}"/>
            </a:ext>
          </a:extLst>
        </xdr:cNvPr>
        <xdr:cNvSpPr/>
      </xdr:nvSpPr>
      <xdr:spPr>
        <a:xfrm>
          <a:off x="13062615" y="11323116"/>
          <a:ext cx="811695" cy="18924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358166</xdr:colOff>
      <xdr:row>35</xdr:row>
      <xdr:rowOff>144485</xdr:rowOff>
    </xdr:from>
    <xdr:to>
      <xdr:col>19</xdr:col>
      <xdr:colOff>233927</xdr:colOff>
      <xdr:row>36</xdr:row>
      <xdr:rowOff>84511</xdr:rowOff>
    </xdr:to>
    <xdr:sp macro="" textlink="">
      <xdr:nvSpPr>
        <xdr:cNvPr id="60" name="フリーフォーム 59">
          <a:extLst>
            <a:ext uri="{FF2B5EF4-FFF2-40B4-BE49-F238E27FC236}">
              <a16:creationId xmlns:a16="http://schemas.microsoft.com/office/drawing/2014/main" id="{00000000-0008-0000-1400-00003C000000}"/>
            </a:ext>
          </a:extLst>
        </xdr:cNvPr>
        <xdr:cNvSpPr/>
      </xdr:nvSpPr>
      <xdr:spPr>
        <a:xfrm>
          <a:off x="13312166" y="7338661"/>
          <a:ext cx="1399761" cy="141732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2014</xdr:colOff>
      <xdr:row>36</xdr:row>
      <xdr:rowOff>76228</xdr:rowOff>
    </xdr:from>
    <xdr:to>
      <xdr:col>19</xdr:col>
      <xdr:colOff>184231</xdr:colOff>
      <xdr:row>36</xdr:row>
      <xdr:rowOff>84511</xdr:rowOff>
    </xdr:to>
    <xdr:sp macro="" textlink="">
      <xdr:nvSpPr>
        <xdr:cNvPr id="61" name="フリーフォーム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SpPr/>
      </xdr:nvSpPr>
      <xdr:spPr>
        <a:xfrm>
          <a:off x="14480014" y="7472110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245014</xdr:colOff>
      <xdr:row>15</xdr:row>
      <xdr:rowOff>61764</xdr:rowOff>
    </xdr:from>
    <xdr:to>
      <xdr:col>17</xdr:col>
      <xdr:colOff>421476</xdr:colOff>
      <xdr:row>16</xdr:row>
      <xdr:rowOff>102577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0000000-0008-0000-1400-00003E000000}"/>
            </a:ext>
          </a:extLst>
        </xdr:cNvPr>
        <xdr:cNvSpPr/>
      </xdr:nvSpPr>
      <xdr:spPr>
        <a:xfrm>
          <a:off x="13199014" y="3205014"/>
          <a:ext cx="176462" cy="238640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291460</xdr:colOff>
      <xdr:row>15</xdr:row>
      <xdr:rowOff>58616</xdr:rowOff>
    </xdr:from>
    <xdr:to>
      <xdr:col>17</xdr:col>
      <xdr:colOff>337179</xdr:colOff>
      <xdr:row>16</xdr:row>
      <xdr:rowOff>107685</xdr:rowOff>
    </xdr:to>
    <xdr:sp macro="" textlink="">
      <xdr:nvSpPr>
        <xdr:cNvPr id="63" name="フリーフォーム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SpPr/>
      </xdr:nvSpPr>
      <xdr:spPr>
        <a:xfrm flipH="1" flipV="1">
          <a:off x="13245460" y="3201866"/>
          <a:ext cx="45719" cy="246896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108615</xdr:colOff>
      <xdr:row>36</xdr:row>
      <xdr:rowOff>100430</xdr:rowOff>
    </xdr:from>
    <xdr:to>
      <xdr:col>18</xdr:col>
      <xdr:colOff>100333</xdr:colOff>
      <xdr:row>55</xdr:row>
      <xdr:rowOff>107736</xdr:rowOff>
    </xdr:to>
    <xdr:sp macro="" textlink="">
      <xdr:nvSpPr>
        <xdr:cNvPr id="66" name="フリーフォーム 6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/>
      </xdr:nvSpPr>
      <xdr:spPr>
        <a:xfrm>
          <a:off x="13062615" y="7496312"/>
          <a:ext cx="753718" cy="3839718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322385</xdr:colOff>
      <xdr:row>31</xdr:row>
      <xdr:rowOff>43961</xdr:rowOff>
    </xdr:from>
    <xdr:to>
      <xdr:col>19</xdr:col>
      <xdr:colOff>674077</xdr:colOff>
      <xdr:row>36</xdr:row>
      <xdr:rowOff>73270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4038385" y="6352442"/>
          <a:ext cx="1113692" cy="1018443"/>
        </a:xfrm>
        <a:custGeom>
          <a:avLst/>
          <a:gdLst>
            <a:gd name="connsiteX0" fmla="*/ 381000 w 1113692"/>
            <a:gd name="connsiteY0" fmla="*/ 1018443 h 1018443"/>
            <a:gd name="connsiteX1" fmla="*/ 263769 w 1113692"/>
            <a:gd name="connsiteY1" fmla="*/ 1018443 h 1018443"/>
            <a:gd name="connsiteX2" fmla="*/ 263769 w 1113692"/>
            <a:gd name="connsiteY2" fmla="*/ 835270 h 1018443"/>
            <a:gd name="connsiteX3" fmla="*/ 1113692 w 1113692"/>
            <a:gd name="connsiteY3" fmla="*/ 835270 h 1018443"/>
            <a:gd name="connsiteX4" fmla="*/ 1113692 w 1113692"/>
            <a:gd name="connsiteY4" fmla="*/ 0 h 1018443"/>
            <a:gd name="connsiteX5" fmla="*/ 0 w 1113692"/>
            <a:gd name="connsiteY5" fmla="*/ 0 h 1018443"/>
            <a:gd name="connsiteX6" fmla="*/ 0 w 1113692"/>
            <a:gd name="connsiteY6" fmla="*/ 87923 h 1018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113692" h="1018443">
              <a:moveTo>
                <a:pt x="381000" y="1018443"/>
              </a:moveTo>
              <a:lnTo>
                <a:pt x="263769" y="1018443"/>
              </a:lnTo>
              <a:lnTo>
                <a:pt x="263769" y="835270"/>
              </a:lnTo>
              <a:lnTo>
                <a:pt x="1113692" y="835270"/>
              </a:lnTo>
              <a:lnTo>
                <a:pt x="1113692" y="0"/>
              </a:lnTo>
              <a:lnTo>
                <a:pt x="0" y="0"/>
              </a:lnTo>
              <a:lnTo>
                <a:pt x="0" y="87923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117231</xdr:colOff>
      <xdr:row>16</xdr:row>
      <xdr:rowOff>43961</xdr:rowOff>
    </xdr:from>
    <xdr:to>
      <xdr:col>18</xdr:col>
      <xdr:colOff>241788</xdr:colOff>
      <xdr:row>31</xdr:row>
      <xdr:rowOff>131884</xdr:rowOff>
    </xdr:to>
    <xdr:sp macro="" textlink="">
      <xdr:nvSpPr>
        <xdr:cNvPr id="7" name="フリーフォーム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3071231" y="3385038"/>
          <a:ext cx="886557" cy="3055327"/>
        </a:xfrm>
        <a:custGeom>
          <a:avLst/>
          <a:gdLst>
            <a:gd name="connsiteX0" fmla="*/ 886557 w 886557"/>
            <a:gd name="connsiteY0" fmla="*/ 3055327 h 3055327"/>
            <a:gd name="connsiteX1" fmla="*/ 886557 w 886557"/>
            <a:gd name="connsiteY1" fmla="*/ 2967404 h 3055327"/>
            <a:gd name="connsiteX2" fmla="*/ 0 w 886557"/>
            <a:gd name="connsiteY2" fmla="*/ 2967404 h 3055327"/>
            <a:gd name="connsiteX3" fmla="*/ 0 w 886557"/>
            <a:gd name="connsiteY3" fmla="*/ 0 h 3055327"/>
            <a:gd name="connsiteX4" fmla="*/ 109904 w 886557"/>
            <a:gd name="connsiteY4" fmla="*/ 0 h 30553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86557" h="3055327">
              <a:moveTo>
                <a:pt x="886557" y="3055327"/>
              </a:moveTo>
              <a:lnTo>
                <a:pt x="886557" y="2967404"/>
              </a:lnTo>
              <a:lnTo>
                <a:pt x="0" y="2967404"/>
              </a:lnTo>
              <a:lnTo>
                <a:pt x="0" y="0"/>
              </a:lnTo>
              <a:lnTo>
                <a:pt x="109904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661147</xdr:colOff>
      <xdr:row>15</xdr:row>
      <xdr:rowOff>100853</xdr:rowOff>
    </xdr:from>
    <xdr:to>
      <xdr:col>17</xdr:col>
      <xdr:colOff>212912</xdr:colOff>
      <xdr:row>55</xdr:row>
      <xdr:rowOff>123265</xdr:rowOff>
    </xdr:to>
    <xdr:sp macro="" textlink="">
      <xdr:nvSpPr>
        <xdr:cNvPr id="10" name="フリーフォーム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12853147" y="3260912"/>
          <a:ext cx="313765" cy="8090647"/>
        </a:xfrm>
        <a:custGeom>
          <a:avLst/>
          <a:gdLst>
            <a:gd name="connsiteX0" fmla="*/ 313765 w 313765"/>
            <a:gd name="connsiteY0" fmla="*/ 0 h 8090647"/>
            <a:gd name="connsiteX1" fmla="*/ 0 w 313765"/>
            <a:gd name="connsiteY1" fmla="*/ 0 h 8090647"/>
            <a:gd name="connsiteX2" fmla="*/ 0 w 313765"/>
            <a:gd name="connsiteY2" fmla="*/ 7956176 h 8090647"/>
            <a:gd name="connsiteX3" fmla="*/ 235324 w 313765"/>
            <a:gd name="connsiteY3" fmla="*/ 7956176 h 8090647"/>
            <a:gd name="connsiteX4" fmla="*/ 235324 w 313765"/>
            <a:gd name="connsiteY4" fmla="*/ 8090647 h 8090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3765" h="8090647">
              <a:moveTo>
                <a:pt x="313765" y="0"/>
              </a:moveTo>
              <a:lnTo>
                <a:pt x="0" y="0"/>
              </a:lnTo>
              <a:lnTo>
                <a:pt x="0" y="7956176"/>
              </a:lnTo>
              <a:lnTo>
                <a:pt x="235324" y="7956176"/>
              </a:lnTo>
              <a:lnTo>
                <a:pt x="235324" y="809064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375559</xdr:colOff>
      <xdr:row>39</xdr:row>
      <xdr:rowOff>8167</xdr:rowOff>
    </xdr:from>
    <xdr:to>
      <xdr:col>0</xdr:col>
      <xdr:colOff>375559</xdr:colOff>
      <xdr:row>56</xdr:row>
      <xdr:rowOff>190502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>
        <a:xfrm>
          <a:off x="375559" y="7961542"/>
          <a:ext cx="0" cy="358276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378282</xdr:colOff>
      <xdr:row>57</xdr:row>
      <xdr:rowOff>24493</xdr:rowOff>
    </xdr:from>
    <xdr:to>
      <xdr:col>0</xdr:col>
      <xdr:colOff>378282</xdr:colOff>
      <xdr:row>72</xdr:row>
      <xdr:rowOff>136072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>
        <a:xfrm>
          <a:off x="378282" y="11578318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73</xdr:row>
      <xdr:rowOff>9525</xdr:rowOff>
    </xdr:from>
    <xdr:to>
      <xdr:col>0</xdr:col>
      <xdr:colOff>391887</xdr:colOff>
      <xdr:row>92</xdr:row>
      <xdr:rowOff>190500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0000000-0008-0000-1400-000049000000}"/>
            </a:ext>
          </a:extLst>
        </xdr:cNvPr>
        <xdr:cNvCxnSpPr/>
      </xdr:nvCxnSpPr>
      <xdr:spPr>
        <a:xfrm>
          <a:off x="391887" y="1476375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25</xdr:row>
      <xdr:rowOff>0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>
        <a:xfrm>
          <a:off x="353786" y="2979964"/>
          <a:ext cx="0" cy="217306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25</xdr:row>
      <xdr:rowOff>40822</xdr:rowOff>
    </xdr:from>
    <xdr:to>
      <xdr:col>0</xdr:col>
      <xdr:colOff>367393</xdr:colOff>
      <xdr:row>28</xdr:row>
      <xdr:rowOff>198665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29</xdr:row>
      <xdr:rowOff>13607</xdr:rowOff>
    </xdr:from>
    <xdr:to>
      <xdr:col>0</xdr:col>
      <xdr:colOff>367393</xdr:colOff>
      <xdr:row>39</xdr:row>
      <xdr:rowOff>0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184055</xdr:colOff>
      <xdr:row>6</xdr:row>
      <xdr:rowOff>122464</xdr:rowOff>
    </xdr:from>
    <xdr:to>
      <xdr:col>21</xdr:col>
      <xdr:colOff>582373</xdr:colOff>
      <xdr:row>58</xdr:row>
      <xdr:rowOff>87851</xdr:rowOff>
    </xdr:to>
    <xdr:grpSp>
      <xdr:nvGrpSpPr>
        <xdr:cNvPr id="16" name="グループ化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GrpSpPr/>
      </xdr:nvGrpSpPr>
      <xdr:grpSpPr>
        <a:xfrm rot="16200000">
          <a:off x="7639520" y="2358687"/>
          <a:ext cx="9871387" cy="8018318"/>
          <a:chOff x="1506682" y="7239000"/>
          <a:chExt cx="12261273" cy="8018318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00000000-0008-0000-15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00000000-0008-0000-1500-000012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737150</xdr:colOff>
      <xdr:row>31</xdr:row>
      <xdr:rowOff>46527</xdr:rowOff>
    </xdr:from>
    <xdr:to>
      <xdr:col>19</xdr:col>
      <xdr:colOff>132521</xdr:colOff>
      <xdr:row>32</xdr:row>
      <xdr:rowOff>82826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1500-000013000000}"/>
            </a:ext>
          </a:extLst>
        </xdr:cNvPr>
        <xdr:cNvSpPr/>
      </xdr:nvSpPr>
      <xdr:spPr>
        <a:xfrm flipH="1">
          <a:off x="14453150" y="6374440"/>
          <a:ext cx="157371" cy="23508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43778</xdr:colOff>
      <xdr:row>54</xdr:row>
      <xdr:rowOff>135643</xdr:rowOff>
    </xdr:from>
    <xdr:to>
      <xdr:col>18</xdr:col>
      <xdr:colOff>93473</xdr:colOff>
      <xdr:row>55</xdr:row>
      <xdr:rowOff>120776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1500-000014000000}"/>
            </a:ext>
          </a:extLst>
        </xdr:cNvPr>
        <xdr:cNvSpPr/>
      </xdr:nvSpPr>
      <xdr:spPr>
        <a:xfrm>
          <a:off x="12997778" y="11320714"/>
          <a:ext cx="811695" cy="18924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293329</xdr:colOff>
      <xdr:row>35</xdr:row>
      <xdr:rowOff>29223</xdr:rowOff>
    </xdr:from>
    <xdr:to>
      <xdr:col>19</xdr:col>
      <xdr:colOff>169090</xdr:colOff>
      <xdr:row>35</xdr:row>
      <xdr:rowOff>170955</xdr:rowOff>
    </xdr:to>
    <xdr:sp macro="" textlink="">
      <xdr:nvSpPr>
        <xdr:cNvPr id="21" name="フリーフォーム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SpPr/>
      </xdr:nvSpPr>
      <xdr:spPr>
        <a:xfrm>
          <a:off x="13247329" y="7336259"/>
          <a:ext cx="1399761" cy="141732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699177</xdr:colOff>
      <xdr:row>35</xdr:row>
      <xdr:rowOff>162672</xdr:rowOff>
    </xdr:from>
    <xdr:to>
      <xdr:col>19</xdr:col>
      <xdr:colOff>119394</xdr:colOff>
      <xdr:row>35</xdr:row>
      <xdr:rowOff>170955</xdr:rowOff>
    </xdr:to>
    <xdr:sp macro="" textlink="">
      <xdr:nvSpPr>
        <xdr:cNvPr id="22" name="フリーフォーム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SpPr/>
      </xdr:nvSpPr>
      <xdr:spPr>
        <a:xfrm>
          <a:off x="14415177" y="7469708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180177</xdr:colOff>
      <xdr:row>14</xdr:row>
      <xdr:rowOff>198635</xdr:rowOff>
    </xdr:from>
    <xdr:to>
      <xdr:col>17</xdr:col>
      <xdr:colOff>356639</xdr:colOff>
      <xdr:row>16</xdr:row>
      <xdr:rowOff>32940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SpPr/>
      </xdr:nvSpPr>
      <xdr:spPr>
        <a:xfrm>
          <a:off x="13134177" y="3219421"/>
          <a:ext cx="176462" cy="242519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226623</xdr:colOff>
      <xdr:row>14</xdr:row>
      <xdr:rowOff>195487</xdr:rowOff>
    </xdr:from>
    <xdr:to>
      <xdr:col>17</xdr:col>
      <xdr:colOff>272342</xdr:colOff>
      <xdr:row>16</xdr:row>
      <xdr:rowOff>38048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SpPr/>
      </xdr:nvSpPr>
      <xdr:spPr>
        <a:xfrm flipH="1" flipV="1">
          <a:off x="13180623" y="3216273"/>
          <a:ext cx="45719" cy="250775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43778</xdr:colOff>
      <xdr:row>35</xdr:row>
      <xdr:rowOff>124810</xdr:rowOff>
    </xdr:from>
    <xdr:to>
      <xdr:col>18</xdr:col>
      <xdr:colOff>35496</xdr:colOff>
      <xdr:row>54</xdr:row>
      <xdr:rowOff>148557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1500-000019000000}"/>
            </a:ext>
          </a:extLst>
        </xdr:cNvPr>
        <xdr:cNvSpPr/>
      </xdr:nvSpPr>
      <xdr:spPr>
        <a:xfrm>
          <a:off x="12997778" y="7179879"/>
          <a:ext cx="753718" cy="3768057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527036</xdr:colOff>
      <xdr:row>30</xdr:row>
      <xdr:rowOff>138082</xdr:rowOff>
    </xdr:from>
    <xdr:to>
      <xdr:col>19</xdr:col>
      <xdr:colOff>609239</xdr:colOff>
      <xdr:row>35</xdr:row>
      <xdr:rowOff>159713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SpPr/>
      </xdr:nvSpPr>
      <xdr:spPr>
        <a:xfrm>
          <a:off x="14243036" y="6268718"/>
          <a:ext cx="844203" cy="1017427"/>
        </a:xfrm>
        <a:custGeom>
          <a:avLst/>
          <a:gdLst>
            <a:gd name="connsiteX0" fmla="*/ 381000 w 1113692"/>
            <a:gd name="connsiteY0" fmla="*/ 1018443 h 1018443"/>
            <a:gd name="connsiteX1" fmla="*/ 263769 w 1113692"/>
            <a:gd name="connsiteY1" fmla="*/ 1018443 h 1018443"/>
            <a:gd name="connsiteX2" fmla="*/ 263769 w 1113692"/>
            <a:gd name="connsiteY2" fmla="*/ 835270 h 1018443"/>
            <a:gd name="connsiteX3" fmla="*/ 1113692 w 1113692"/>
            <a:gd name="connsiteY3" fmla="*/ 835270 h 1018443"/>
            <a:gd name="connsiteX4" fmla="*/ 1113692 w 1113692"/>
            <a:gd name="connsiteY4" fmla="*/ 0 h 1018443"/>
            <a:gd name="connsiteX5" fmla="*/ 0 w 1113692"/>
            <a:gd name="connsiteY5" fmla="*/ 0 h 1018443"/>
            <a:gd name="connsiteX6" fmla="*/ 0 w 1113692"/>
            <a:gd name="connsiteY6" fmla="*/ 87923 h 1018443"/>
            <a:gd name="connsiteX0" fmla="*/ 381000 w 1113692"/>
            <a:gd name="connsiteY0" fmla="*/ 1022795 h 1022795"/>
            <a:gd name="connsiteX1" fmla="*/ 263769 w 1113692"/>
            <a:gd name="connsiteY1" fmla="*/ 1022795 h 1022795"/>
            <a:gd name="connsiteX2" fmla="*/ 263769 w 1113692"/>
            <a:gd name="connsiteY2" fmla="*/ 839622 h 1022795"/>
            <a:gd name="connsiteX3" fmla="*/ 1113692 w 1113692"/>
            <a:gd name="connsiteY3" fmla="*/ 839622 h 1022795"/>
            <a:gd name="connsiteX4" fmla="*/ 1113692 w 1113692"/>
            <a:gd name="connsiteY4" fmla="*/ 4352 h 1022795"/>
            <a:gd name="connsiteX5" fmla="*/ 579731 w 1113692"/>
            <a:gd name="connsiteY5" fmla="*/ 0 h 1022795"/>
            <a:gd name="connsiteX6" fmla="*/ 0 w 1113692"/>
            <a:gd name="connsiteY6" fmla="*/ 92275 h 1022795"/>
            <a:gd name="connsiteX0" fmla="*/ 117231 w 849923"/>
            <a:gd name="connsiteY0" fmla="*/ 1022795 h 1022795"/>
            <a:gd name="connsiteX1" fmla="*/ 0 w 849923"/>
            <a:gd name="connsiteY1" fmla="*/ 1022795 h 1022795"/>
            <a:gd name="connsiteX2" fmla="*/ 0 w 849923"/>
            <a:gd name="connsiteY2" fmla="*/ 839622 h 1022795"/>
            <a:gd name="connsiteX3" fmla="*/ 849923 w 849923"/>
            <a:gd name="connsiteY3" fmla="*/ 839622 h 1022795"/>
            <a:gd name="connsiteX4" fmla="*/ 849923 w 849923"/>
            <a:gd name="connsiteY4" fmla="*/ 4352 h 1022795"/>
            <a:gd name="connsiteX5" fmla="*/ 315962 w 849923"/>
            <a:gd name="connsiteY5" fmla="*/ 0 h 1022795"/>
            <a:gd name="connsiteX6" fmla="*/ 320321 w 849923"/>
            <a:gd name="connsiteY6" fmla="*/ 153209 h 102279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849923" h="1022795">
              <a:moveTo>
                <a:pt x="117231" y="1022795"/>
              </a:moveTo>
              <a:lnTo>
                <a:pt x="0" y="1022795"/>
              </a:lnTo>
              <a:lnTo>
                <a:pt x="0" y="839622"/>
              </a:lnTo>
              <a:lnTo>
                <a:pt x="849923" y="839622"/>
              </a:lnTo>
              <a:lnTo>
                <a:pt x="849923" y="4352"/>
              </a:lnTo>
              <a:lnTo>
                <a:pt x="315962" y="0"/>
              </a:lnTo>
              <a:lnTo>
                <a:pt x="320321" y="153209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52394</xdr:colOff>
      <xdr:row>15</xdr:row>
      <xdr:rowOff>178431</xdr:rowOff>
    </xdr:from>
    <xdr:to>
      <xdr:col>18</xdr:col>
      <xdr:colOff>741947</xdr:colOff>
      <xdr:row>31</xdr:row>
      <xdr:rowOff>26228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SpPr/>
      </xdr:nvSpPr>
      <xdr:spPr>
        <a:xfrm>
          <a:off x="13006394" y="3346747"/>
          <a:ext cx="1451553" cy="3056218"/>
        </a:xfrm>
        <a:custGeom>
          <a:avLst/>
          <a:gdLst>
            <a:gd name="connsiteX0" fmla="*/ 886557 w 886557"/>
            <a:gd name="connsiteY0" fmla="*/ 3055327 h 3055327"/>
            <a:gd name="connsiteX1" fmla="*/ 886557 w 886557"/>
            <a:gd name="connsiteY1" fmla="*/ 2967404 h 3055327"/>
            <a:gd name="connsiteX2" fmla="*/ 0 w 886557"/>
            <a:gd name="connsiteY2" fmla="*/ 2967404 h 3055327"/>
            <a:gd name="connsiteX3" fmla="*/ 0 w 886557"/>
            <a:gd name="connsiteY3" fmla="*/ 0 h 3055327"/>
            <a:gd name="connsiteX4" fmla="*/ 109904 w 886557"/>
            <a:gd name="connsiteY4" fmla="*/ 0 h 30553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886557" h="3055327">
              <a:moveTo>
                <a:pt x="886557" y="3055327"/>
              </a:moveTo>
              <a:lnTo>
                <a:pt x="886557" y="2967404"/>
              </a:lnTo>
              <a:lnTo>
                <a:pt x="0" y="2967404"/>
              </a:lnTo>
              <a:lnTo>
                <a:pt x="0" y="0"/>
              </a:lnTo>
              <a:lnTo>
                <a:pt x="109904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596310</xdr:colOff>
      <xdr:row>15</xdr:row>
      <xdr:rowOff>33617</xdr:rowOff>
    </xdr:from>
    <xdr:to>
      <xdr:col>17</xdr:col>
      <xdr:colOff>148075</xdr:colOff>
      <xdr:row>54</xdr:row>
      <xdr:rowOff>164086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SpPr/>
      </xdr:nvSpPr>
      <xdr:spPr>
        <a:xfrm>
          <a:off x="12788310" y="3258510"/>
          <a:ext cx="313765" cy="8090647"/>
        </a:xfrm>
        <a:custGeom>
          <a:avLst/>
          <a:gdLst>
            <a:gd name="connsiteX0" fmla="*/ 313765 w 313765"/>
            <a:gd name="connsiteY0" fmla="*/ 0 h 8090647"/>
            <a:gd name="connsiteX1" fmla="*/ 0 w 313765"/>
            <a:gd name="connsiteY1" fmla="*/ 0 h 8090647"/>
            <a:gd name="connsiteX2" fmla="*/ 0 w 313765"/>
            <a:gd name="connsiteY2" fmla="*/ 7956176 h 8090647"/>
            <a:gd name="connsiteX3" fmla="*/ 235324 w 313765"/>
            <a:gd name="connsiteY3" fmla="*/ 7956176 h 8090647"/>
            <a:gd name="connsiteX4" fmla="*/ 235324 w 313765"/>
            <a:gd name="connsiteY4" fmla="*/ 8090647 h 8090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3765" h="8090647">
              <a:moveTo>
                <a:pt x="313765" y="0"/>
              </a:moveTo>
              <a:lnTo>
                <a:pt x="0" y="0"/>
              </a:lnTo>
              <a:lnTo>
                <a:pt x="0" y="7956176"/>
              </a:lnTo>
              <a:lnTo>
                <a:pt x="235324" y="7956176"/>
              </a:lnTo>
              <a:lnTo>
                <a:pt x="235324" y="809064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362421</xdr:colOff>
      <xdr:row>39</xdr:row>
      <xdr:rowOff>21305</xdr:rowOff>
    </xdr:from>
    <xdr:to>
      <xdr:col>0</xdr:col>
      <xdr:colOff>362421</xdr:colOff>
      <xdr:row>57</xdr:row>
      <xdr:rowOff>6571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CxnSpPr/>
      </xdr:nvCxnSpPr>
      <xdr:spPr>
        <a:xfrm>
          <a:off x="362421" y="7864650"/>
          <a:ext cx="0" cy="3532507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365145</xdr:colOff>
      <xdr:row>57</xdr:row>
      <xdr:rowOff>11355</xdr:rowOff>
    </xdr:from>
    <xdr:to>
      <xdr:col>0</xdr:col>
      <xdr:colOff>365145</xdr:colOff>
      <xdr:row>72</xdr:row>
      <xdr:rowOff>122934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CxnSpPr/>
      </xdr:nvCxnSpPr>
      <xdr:spPr>
        <a:xfrm>
          <a:off x="365145" y="11401941"/>
          <a:ext cx="0" cy="306761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73</xdr:row>
      <xdr:rowOff>9525</xdr:rowOff>
    </xdr:from>
    <xdr:to>
      <xdr:col>0</xdr:col>
      <xdr:colOff>391887</xdr:colOff>
      <xdr:row>92</xdr:row>
      <xdr:rowOff>190500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1500-00001F000000}"/>
            </a:ext>
          </a:extLst>
        </xdr:cNvPr>
        <xdr:cNvCxnSpPr/>
      </xdr:nvCxnSpPr>
      <xdr:spPr>
        <a:xfrm>
          <a:off x="391887" y="1476375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25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1500-000020000000}"/>
            </a:ext>
          </a:extLst>
        </xdr:cNvPr>
        <xdr:cNvCxnSpPr/>
      </xdr:nvCxnSpPr>
      <xdr:spPr>
        <a:xfrm>
          <a:off x="353786" y="2979964"/>
          <a:ext cx="0" cy="217306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25</xdr:row>
      <xdr:rowOff>40822</xdr:rowOff>
    </xdr:from>
    <xdr:to>
      <xdr:col>0</xdr:col>
      <xdr:colOff>367393</xdr:colOff>
      <xdr:row>28</xdr:row>
      <xdr:rowOff>198665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1500-000021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29</xdr:row>
      <xdr:rowOff>13607</xdr:rowOff>
    </xdr:from>
    <xdr:to>
      <xdr:col>0</xdr:col>
      <xdr:colOff>367393</xdr:colOff>
      <xdr:row>39</xdr:row>
      <xdr:rowOff>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1500-000022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517072</xdr:colOff>
      <xdr:row>14</xdr:row>
      <xdr:rowOff>1</xdr:rowOff>
    </xdr:from>
    <xdr:to>
      <xdr:col>0</xdr:col>
      <xdr:colOff>517072</xdr:colOff>
      <xdr:row>27</xdr:row>
      <xdr:rowOff>190500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517072" y="3020787"/>
          <a:ext cx="0" cy="2843892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506185</xdr:colOff>
      <xdr:row>28</xdr:row>
      <xdr:rowOff>29935</xdr:rowOff>
    </xdr:from>
    <xdr:to>
      <xdr:col>0</xdr:col>
      <xdr:colOff>506185</xdr:colOff>
      <xdr:row>32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506185" y="5908221"/>
          <a:ext cx="0" cy="786493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508908</xdr:colOff>
      <xdr:row>32</xdr:row>
      <xdr:rowOff>32657</xdr:rowOff>
    </xdr:from>
    <xdr:to>
      <xdr:col>0</xdr:col>
      <xdr:colOff>508908</xdr:colOff>
      <xdr:row>45</xdr:row>
      <xdr:rowOff>13607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508908" y="6727371"/>
          <a:ext cx="0" cy="26343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498022</xdr:colOff>
      <xdr:row>45</xdr:row>
      <xdr:rowOff>8167</xdr:rowOff>
    </xdr:from>
    <xdr:to>
      <xdr:col>0</xdr:col>
      <xdr:colOff>498022</xdr:colOff>
      <xdr:row>62</xdr:row>
      <xdr:rowOff>190502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498022" y="9356274"/>
          <a:ext cx="0" cy="3652157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500745</xdr:colOff>
      <xdr:row>63</xdr:row>
      <xdr:rowOff>24493</xdr:rowOff>
    </xdr:from>
    <xdr:to>
      <xdr:col>0</xdr:col>
      <xdr:colOff>500745</xdr:colOff>
      <xdr:row>78</xdr:row>
      <xdr:rowOff>136072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>
          <a:off x="500745" y="13046529"/>
          <a:ext cx="0" cy="3173186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734786</xdr:colOff>
      <xdr:row>63</xdr:row>
      <xdr:rowOff>136071</xdr:rowOff>
    </xdr:from>
    <xdr:to>
      <xdr:col>24</xdr:col>
      <xdr:colOff>734786</xdr:colOff>
      <xdr:row>84</xdr:row>
      <xdr:rowOff>54429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19022786" y="13158107"/>
          <a:ext cx="0" cy="4204608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233798</xdr:colOff>
      <xdr:row>6</xdr:row>
      <xdr:rowOff>77931</xdr:rowOff>
    </xdr:from>
    <xdr:to>
      <xdr:col>21</xdr:col>
      <xdr:colOff>632116</xdr:colOff>
      <xdr:row>65</xdr:row>
      <xdr:rowOff>77932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 rot="16200000">
          <a:off x="7005206" y="2994809"/>
          <a:ext cx="11239501" cy="8018318"/>
          <a:chOff x="1506682" y="7239000"/>
          <a:chExt cx="12261273" cy="8018318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323022</xdr:colOff>
      <xdr:row>37</xdr:row>
      <xdr:rowOff>24849</xdr:rowOff>
    </xdr:from>
    <xdr:to>
      <xdr:col>17</xdr:col>
      <xdr:colOff>704022</xdr:colOff>
      <xdr:row>37</xdr:row>
      <xdr:rowOff>140805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3277022" y="7545458"/>
          <a:ext cx="381000" cy="11595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99391</xdr:colOff>
      <xdr:row>37</xdr:row>
      <xdr:rowOff>149087</xdr:rowOff>
    </xdr:from>
    <xdr:to>
      <xdr:col>17</xdr:col>
      <xdr:colOff>414130</xdr:colOff>
      <xdr:row>51</xdr:row>
      <xdr:rowOff>66261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2291391" y="7669696"/>
          <a:ext cx="1076739" cy="2700130"/>
        </a:xfrm>
        <a:custGeom>
          <a:avLst/>
          <a:gdLst>
            <a:gd name="connsiteX0" fmla="*/ 1076739 w 1076739"/>
            <a:gd name="connsiteY0" fmla="*/ 0 h 2700130"/>
            <a:gd name="connsiteX1" fmla="*/ 1076739 w 1076739"/>
            <a:gd name="connsiteY1" fmla="*/ 74543 h 2700130"/>
            <a:gd name="connsiteX2" fmla="*/ 530087 w 1076739"/>
            <a:gd name="connsiteY2" fmla="*/ 74543 h 2700130"/>
            <a:gd name="connsiteX3" fmla="*/ 530087 w 1076739"/>
            <a:gd name="connsiteY3" fmla="*/ 2700130 h 2700130"/>
            <a:gd name="connsiteX4" fmla="*/ 0 w 1076739"/>
            <a:gd name="connsiteY4" fmla="*/ 2700130 h 2700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76739" h="2700130">
              <a:moveTo>
                <a:pt x="1076739" y="0"/>
              </a:moveTo>
              <a:lnTo>
                <a:pt x="1076739" y="74543"/>
              </a:lnTo>
              <a:lnTo>
                <a:pt x="530087" y="74543"/>
              </a:lnTo>
              <a:lnTo>
                <a:pt x="530087" y="2700130"/>
              </a:lnTo>
              <a:lnTo>
                <a:pt x="0" y="270013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747320</xdr:colOff>
      <xdr:row>51</xdr:row>
      <xdr:rowOff>11671</xdr:rowOff>
    </xdr:from>
    <xdr:to>
      <xdr:col>16</xdr:col>
      <xdr:colOff>203035</xdr:colOff>
      <xdr:row>52</xdr:row>
      <xdr:rowOff>66262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177320" y="10315236"/>
          <a:ext cx="217715" cy="25337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53672</xdr:colOff>
      <xdr:row>51</xdr:row>
      <xdr:rowOff>39484</xdr:rowOff>
    </xdr:from>
    <xdr:to>
      <xdr:col>16</xdr:col>
      <xdr:colOff>107673</xdr:colOff>
      <xdr:row>52</xdr:row>
      <xdr:rowOff>24848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flipH="1">
          <a:off x="12245672" y="10343049"/>
          <a:ext cx="54001" cy="184147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61292</xdr:colOff>
      <xdr:row>61</xdr:row>
      <xdr:rowOff>19880</xdr:rowOff>
    </xdr:from>
    <xdr:to>
      <xdr:col>18</xdr:col>
      <xdr:colOff>132522</xdr:colOff>
      <xdr:row>62</xdr:row>
      <xdr:rowOff>8283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3015292" y="12311271"/>
          <a:ext cx="833230" cy="18718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157370</xdr:colOff>
      <xdr:row>51</xdr:row>
      <xdr:rowOff>182218</xdr:rowOff>
    </xdr:from>
    <xdr:to>
      <xdr:col>17</xdr:col>
      <xdr:colOff>91109</xdr:colOff>
      <xdr:row>61</xdr:row>
      <xdr:rowOff>8283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2349370" y="10485783"/>
          <a:ext cx="695739" cy="1813891"/>
        </a:xfrm>
        <a:custGeom>
          <a:avLst/>
          <a:gdLst>
            <a:gd name="connsiteX0" fmla="*/ 0 w 695739"/>
            <a:gd name="connsiteY0" fmla="*/ 0 h 1813891"/>
            <a:gd name="connsiteX1" fmla="*/ 480391 w 695739"/>
            <a:gd name="connsiteY1" fmla="*/ 0 h 1813891"/>
            <a:gd name="connsiteX2" fmla="*/ 480391 w 695739"/>
            <a:gd name="connsiteY2" fmla="*/ 1731065 h 1813891"/>
            <a:gd name="connsiteX3" fmla="*/ 695739 w 695739"/>
            <a:gd name="connsiteY3" fmla="*/ 1731065 h 1813891"/>
            <a:gd name="connsiteX4" fmla="*/ 695739 w 695739"/>
            <a:gd name="connsiteY4" fmla="*/ 1813891 h 18138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95739" h="1813891">
              <a:moveTo>
                <a:pt x="0" y="0"/>
              </a:moveTo>
              <a:lnTo>
                <a:pt x="480391" y="0"/>
              </a:lnTo>
              <a:lnTo>
                <a:pt x="480391" y="1731065"/>
              </a:lnTo>
              <a:lnTo>
                <a:pt x="695739" y="1731065"/>
              </a:lnTo>
              <a:lnTo>
                <a:pt x="695739" y="1813891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74543</xdr:colOff>
      <xdr:row>39</xdr:row>
      <xdr:rowOff>140804</xdr:rowOff>
    </xdr:from>
    <xdr:to>
      <xdr:col>18</xdr:col>
      <xdr:colOff>66261</xdr:colOff>
      <xdr:row>60</xdr:row>
      <xdr:rowOff>190500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3028543" y="8058978"/>
          <a:ext cx="753718" cy="4224131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323022</xdr:colOff>
      <xdr:row>38</xdr:row>
      <xdr:rowOff>157370</xdr:rowOff>
    </xdr:from>
    <xdr:to>
      <xdr:col>19</xdr:col>
      <xdr:colOff>198783</xdr:colOff>
      <xdr:row>39</xdr:row>
      <xdr:rowOff>124239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3277022" y="7876761"/>
          <a:ext cx="1399761" cy="165652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728870</xdr:colOff>
      <xdr:row>39</xdr:row>
      <xdr:rowOff>115956</xdr:rowOff>
    </xdr:from>
    <xdr:to>
      <xdr:col>19</xdr:col>
      <xdr:colOff>149087</xdr:colOff>
      <xdr:row>39</xdr:row>
      <xdr:rowOff>124239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14444870" y="8034130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483577</xdr:colOff>
      <xdr:row>37</xdr:row>
      <xdr:rowOff>87923</xdr:rowOff>
    </xdr:from>
    <xdr:to>
      <xdr:col>19</xdr:col>
      <xdr:colOff>637442</xdr:colOff>
      <xdr:row>39</xdr:row>
      <xdr:rowOff>109904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13437577" y="7583365"/>
          <a:ext cx="1677865" cy="417635"/>
        </a:xfrm>
        <a:custGeom>
          <a:avLst/>
          <a:gdLst>
            <a:gd name="connsiteX0" fmla="*/ 989135 w 1677865"/>
            <a:gd name="connsiteY0" fmla="*/ 417635 h 417635"/>
            <a:gd name="connsiteX1" fmla="*/ 827942 w 1677865"/>
            <a:gd name="connsiteY1" fmla="*/ 417635 h 417635"/>
            <a:gd name="connsiteX2" fmla="*/ 827942 w 1677865"/>
            <a:gd name="connsiteY2" fmla="*/ 227135 h 417635"/>
            <a:gd name="connsiteX3" fmla="*/ 1677865 w 1677865"/>
            <a:gd name="connsiteY3" fmla="*/ 227135 h 417635"/>
            <a:gd name="connsiteX4" fmla="*/ 1677865 w 1677865"/>
            <a:gd name="connsiteY4" fmla="*/ 102577 h 417635"/>
            <a:gd name="connsiteX5" fmla="*/ 0 w 1677865"/>
            <a:gd name="connsiteY5" fmla="*/ 102577 h 417635"/>
            <a:gd name="connsiteX6" fmla="*/ 0 w 1677865"/>
            <a:gd name="connsiteY6" fmla="*/ 0 h 417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77865" h="417635">
              <a:moveTo>
                <a:pt x="989135" y="417635"/>
              </a:moveTo>
              <a:lnTo>
                <a:pt x="827942" y="417635"/>
              </a:lnTo>
              <a:lnTo>
                <a:pt x="827942" y="227135"/>
              </a:lnTo>
              <a:lnTo>
                <a:pt x="1677865" y="227135"/>
              </a:lnTo>
              <a:lnTo>
                <a:pt x="1677865" y="102577"/>
              </a:lnTo>
              <a:lnTo>
                <a:pt x="0" y="102577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462645</xdr:colOff>
      <xdr:row>79</xdr:row>
      <xdr:rowOff>16329</xdr:rowOff>
    </xdr:from>
    <xdr:to>
      <xdr:col>0</xdr:col>
      <xdr:colOff>462645</xdr:colOff>
      <xdr:row>98</xdr:row>
      <xdr:rowOff>190500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>
          <a:off x="462645" y="15970704"/>
          <a:ext cx="0" cy="3974646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7</xdr:row>
      <xdr:rowOff>23812</xdr:rowOff>
    </xdr:from>
    <xdr:to>
      <xdr:col>21</xdr:col>
      <xdr:colOff>684068</xdr:colOff>
      <xdr:row>63</xdr:row>
      <xdr:rowOff>127744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1600-000012000000}"/>
            </a:ext>
          </a:extLst>
        </xdr:cNvPr>
        <xdr:cNvGrpSpPr/>
      </xdr:nvGrpSpPr>
      <xdr:grpSpPr>
        <a:xfrm rot="16200000">
          <a:off x="7290943" y="2902207"/>
          <a:ext cx="10771932" cy="8018318"/>
          <a:chOff x="1506682" y="7239000"/>
          <a:chExt cx="12261273" cy="8018318"/>
        </a:xfrm>
      </xdr:grpSpPr>
      <xdr:pic>
        <xdr:nvPicPr>
          <xdr:cNvPr id="19" name="図 18">
            <a:extLst>
              <a:ext uri="{FF2B5EF4-FFF2-40B4-BE49-F238E27FC236}">
                <a16:creationId xmlns:a16="http://schemas.microsoft.com/office/drawing/2014/main" id="{00000000-0008-0000-16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1600-000014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358453</xdr:colOff>
      <xdr:row>33</xdr:row>
      <xdr:rowOff>198612</xdr:rowOff>
    </xdr:from>
    <xdr:to>
      <xdr:col>18</xdr:col>
      <xdr:colOff>207064</xdr:colOff>
      <xdr:row>34</xdr:row>
      <xdr:rowOff>124239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SpPr/>
      </xdr:nvSpPr>
      <xdr:spPr>
        <a:xfrm flipH="1">
          <a:off x="13312453" y="6924090"/>
          <a:ext cx="610611" cy="124410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145473</xdr:colOff>
      <xdr:row>59</xdr:row>
      <xdr:rowOff>106263</xdr:rowOff>
    </xdr:from>
    <xdr:to>
      <xdr:col>18</xdr:col>
      <xdr:colOff>195168</xdr:colOff>
      <xdr:row>60</xdr:row>
      <xdr:rowOff>108714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SpPr/>
      </xdr:nvSpPr>
      <xdr:spPr>
        <a:xfrm>
          <a:off x="13099473" y="11536263"/>
          <a:ext cx="811695" cy="19295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395024</xdr:colOff>
      <xdr:row>38</xdr:row>
      <xdr:rowOff>51798</xdr:rowOff>
    </xdr:from>
    <xdr:to>
      <xdr:col>19</xdr:col>
      <xdr:colOff>270785</xdr:colOff>
      <xdr:row>39</xdr:row>
      <xdr:rowOff>3030</xdr:rowOff>
    </xdr:to>
    <xdr:sp macro="" textlink="">
      <xdr:nvSpPr>
        <xdr:cNvPr id="23" name="フリーフォーム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SpPr/>
      </xdr:nvSpPr>
      <xdr:spPr>
        <a:xfrm>
          <a:off x="13349024" y="7481298"/>
          <a:ext cx="1399761" cy="141732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38872</xdr:colOff>
      <xdr:row>38</xdr:row>
      <xdr:rowOff>185247</xdr:rowOff>
    </xdr:from>
    <xdr:to>
      <xdr:col>19</xdr:col>
      <xdr:colOff>221089</xdr:colOff>
      <xdr:row>39</xdr:row>
      <xdr:rowOff>3030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SpPr/>
      </xdr:nvSpPr>
      <xdr:spPr>
        <a:xfrm>
          <a:off x="14516872" y="7614747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265306</xdr:colOff>
      <xdr:row>17</xdr:row>
      <xdr:rowOff>114288</xdr:rowOff>
    </xdr:from>
    <xdr:to>
      <xdr:col>17</xdr:col>
      <xdr:colOff>441768</xdr:colOff>
      <xdr:row>18</xdr:row>
      <xdr:rowOff>173730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1600-000019000000}"/>
            </a:ext>
          </a:extLst>
        </xdr:cNvPr>
        <xdr:cNvSpPr/>
      </xdr:nvSpPr>
      <xdr:spPr>
        <a:xfrm>
          <a:off x="13219306" y="3690245"/>
          <a:ext cx="176462" cy="260828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301104</xdr:colOff>
      <xdr:row>17</xdr:row>
      <xdr:rowOff>108301</xdr:rowOff>
    </xdr:from>
    <xdr:to>
      <xdr:col>17</xdr:col>
      <xdr:colOff>346823</xdr:colOff>
      <xdr:row>18</xdr:row>
      <xdr:rowOff>175999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1600-00001A000000}"/>
            </a:ext>
          </a:extLst>
        </xdr:cNvPr>
        <xdr:cNvSpPr/>
      </xdr:nvSpPr>
      <xdr:spPr>
        <a:xfrm flipH="1" flipV="1">
          <a:off x="13255104" y="3684258"/>
          <a:ext cx="45719" cy="269084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145473</xdr:colOff>
      <xdr:row>38</xdr:row>
      <xdr:rowOff>147385</xdr:rowOff>
    </xdr:from>
    <xdr:to>
      <xdr:col>18</xdr:col>
      <xdr:colOff>137191</xdr:colOff>
      <xdr:row>59</xdr:row>
      <xdr:rowOff>119177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1600-00001B000000}"/>
            </a:ext>
          </a:extLst>
        </xdr:cNvPr>
        <xdr:cNvSpPr/>
      </xdr:nvSpPr>
      <xdr:spPr>
        <a:xfrm>
          <a:off x="13099473" y="7576885"/>
          <a:ext cx="753718" cy="3972292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489696</xdr:colOff>
      <xdr:row>33</xdr:row>
      <xdr:rowOff>78811</xdr:rowOff>
    </xdr:from>
    <xdr:to>
      <xdr:col>19</xdr:col>
      <xdr:colOff>710934</xdr:colOff>
      <xdr:row>38</xdr:row>
      <xdr:rowOff>182288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1600-00001C000000}"/>
            </a:ext>
          </a:extLst>
        </xdr:cNvPr>
        <xdr:cNvSpPr/>
      </xdr:nvSpPr>
      <xdr:spPr>
        <a:xfrm>
          <a:off x="13443696" y="6876940"/>
          <a:ext cx="1745238" cy="1110405"/>
        </a:xfrm>
        <a:custGeom>
          <a:avLst/>
          <a:gdLst>
            <a:gd name="connsiteX0" fmla="*/ 381000 w 1113692"/>
            <a:gd name="connsiteY0" fmla="*/ 1018443 h 1018443"/>
            <a:gd name="connsiteX1" fmla="*/ 263769 w 1113692"/>
            <a:gd name="connsiteY1" fmla="*/ 1018443 h 1018443"/>
            <a:gd name="connsiteX2" fmla="*/ 263769 w 1113692"/>
            <a:gd name="connsiteY2" fmla="*/ 835270 h 1018443"/>
            <a:gd name="connsiteX3" fmla="*/ 1113692 w 1113692"/>
            <a:gd name="connsiteY3" fmla="*/ 835270 h 1018443"/>
            <a:gd name="connsiteX4" fmla="*/ 1113692 w 1113692"/>
            <a:gd name="connsiteY4" fmla="*/ 0 h 1018443"/>
            <a:gd name="connsiteX5" fmla="*/ 0 w 1113692"/>
            <a:gd name="connsiteY5" fmla="*/ 0 h 1018443"/>
            <a:gd name="connsiteX6" fmla="*/ 0 w 1113692"/>
            <a:gd name="connsiteY6" fmla="*/ 87923 h 1018443"/>
            <a:gd name="connsiteX0" fmla="*/ 381000 w 1113692"/>
            <a:gd name="connsiteY0" fmla="*/ 1022795 h 1022795"/>
            <a:gd name="connsiteX1" fmla="*/ 263769 w 1113692"/>
            <a:gd name="connsiteY1" fmla="*/ 1022795 h 1022795"/>
            <a:gd name="connsiteX2" fmla="*/ 263769 w 1113692"/>
            <a:gd name="connsiteY2" fmla="*/ 839622 h 1022795"/>
            <a:gd name="connsiteX3" fmla="*/ 1113692 w 1113692"/>
            <a:gd name="connsiteY3" fmla="*/ 839622 h 1022795"/>
            <a:gd name="connsiteX4" fmla="*/ 1113692 w 1113692"/>
            <a:gd name="connsiteY4" fmla="*/ 4352 h 1022795"/>
            <a:gd name="connsiteX5" fmla="*/ 579731 w 1113692"/>
            <a:gd name="connsiteY5" fmla="*/ 0 h 1022795"/>
            <a:gd name="connsiteX6" fmla="*/ 0 w 1113692"/>
            <a:gd name="connsiteY6" fmla="*/ 92275 h 1022795"/>
            <a:gd name="connsiteX0" fmla="*/ 117231 w 849923"/>
            <a:gd name="connsiteY0" fmla="*/ 1022795 h 1022795"/>
            <a:gd name="connsiteX1" fmla="*/ 0 w 849923"/>
            <a:gd name="connsiteY1" fmla="*/ 1022795 h 1022795"/>
            <a:gd name="connsiteX2" fmla="*/ 0 w 849923"/>
            <a:gd name="connsiteY2" fmla="*/ 839622 h 1022795"/>
            <a:gd name="connsiteX3" fmla="*/ 849923 w 849923"/>
            <a:gd name="connsiteY3" fmla="*/ 839622 h 1022795"/>
            <a:gd name="connsiteX4" fmla="*/ 849923 w 849923"/>
            <a:gd name="connsiteY4" fmla="*/ 4352 h 1022795"/>
            <a:gd name="connsiteX5" fmla="*/ 315962 w 849923"/>
            <a:gd name="connsiteY5" fmla="*/ 0 h 1022795"/>
            <a:gd name="connsiteX6" fmla="*/ 320321 w 849923"/>
            <a:gd name="connsiteY6" fmla="*/ 153209 h 1022795"/>
            <a:gd name="connsiteX0" fmla="*/ 1023250 w 1755942"/>
            <a:gd name="connsiteY0" fmla="*/ 1018443 h 1018443"/>
            <a:gd name="connsiteX1" fmla="*/ 906019 w 1755942"/>
            <a:gd name="connsiteY1" fmla="*/ 1018443 h 1018443"/>
            <a:gd name="connsiteX2" fmla="*/ 906019 w 1755942"/>
            <a:gd name="connsiteY2" fmla="*/ 835270 h 1018443"/>
            <a:gd name="connsiteX3" fmla="*/ 1755942 w 1755942"/>
            <a:gd name="connsiteY3" fmla="*/ 835270 h 1018443"/>
            <a:gd name="connsiteX4" fmla="*/ 1755942 w 1755942"/>
            <a:gd name="connsiteY4" fmla="*/ 0 h 1018443"/>
            <a:gd name="connsiteX5" fmla="*/ 0 w 1755942"/>
            <a:gd name="connsiteY5" fmla="*/ 10624 h 1018443"/>
            <a:gd name="connsiteX6" fmla="*/ 1226340 w 1755942"/>
            <a:gd name="connsiteY6" fmla="*/ 148857 h 1018443"/>
            <a:gd name="connsiteX0" fmla="*/ 1024372 w 1757064"/>
            <a:gd name="connsiteY0" fmla="*/ 1018443 h 1018443"/>
            <a:gd name="connsiteX1" fmla="*/ 907141 w 1757064"/>
            <a:gd name="connsiteY1" fmla="*/ 1018443 h 1018443"/>
            <a:gd name="connsiteX2" fmla="*/ 907141 w 1757064"/>
            <a:gd name="connsiteY2" fmla="*/ 835270 h 1018443"/>
            <a:gd name="connsiteX3" fmla="*/ 1757064 w 1757064"/>
            <a:gd name="connsiteY3" fmla="*/ 835270 h 1018443"/>
            <a:gd name="connsiteX4" fmla="*/ 1757064 w 1757064"/>
            <a:gd name="connsiteY4" fmla="*/ 0 h 1018443"/>
            <a:gd name="connsiteX5" fmla="*/ 1122 w 1757064"/>
            <a:gd name="connsiteY5" fmla="*/ 10624 h 1018443"/>
            <a:gd name="connsiteX6" fmla="*/ 0 w 1757064"/>
            <a:gd name="connsiteY6" fmla="*/ 123897 h 1018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757064" h="1018443">
              <a:moveTo>
                <a:pt x="1024372" y="1018443"/>
              </a:moveTo>
              <a:lnTo>
                <a:pt x="907141" y="1018443"/>
              </a:lnTo>
              <a:lnTo>
                <a:pt x="907141" y="835270"/>
              </a:lnTo>
              <a:lnTo>
                <a:pt x="1757064" y="835270"/>
              </a:lnTo>
              <a:lnTo>
                <a:pt x="1757064" y="0"/>
              </a:lnTo>
              <a:lnTo>
                <a:pt x="1122" y="10624"/>
              </a:lnTo>
              <a:lnTo>
                <a:pt x="0" y="123897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154088</xdr:colOff>
      <xdr:row>18</xdr:row>
      <xdr:rowOff>99391</xdr:rowOff>
    </xdr:from>
    <xdr:to>
      <xdr:col>17</xdr:col>
      <xdr:colOff>414557</xdr:colOff>
      <xdr:row>34</xdr:row>
      <xdr:rowOff>12187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1600-00001D000000}"/>
            </a:ext>
          </a:extLst>
        </xdr:cNvPr>
        <xdr:cNvSpPr/>
      </xdr:nvSpPr>
      <xdr:spPr>
        <a:xfrm>
          <a:off x="13108088" y="3876734"/>
          <a:ext cx="260469" cy="3134967"/>
        </a:xfrm>
        <a:custGeom>
          <a:avLst/>
          <a:gdLst>
            <a:gd name="connsiteX0" fmla="*/ 886557 w 886557"/>
            <a:gd name="connsiteY0" fmla="*/ 3055327 h 3055327"/>
            <a:gd name="connsiteX1" fmla="*/ 886557 w 886557"/>
            <a:gd name="connsiteY1" fmla="*/ 2967404 h 3055327"/>
            <a:gd name="connsiteX2" fmla="*/ 0 w 886557"/>
            <a:gd name="connsiteY2" fmla="*/ 2967404 h 3055327"/>
            <a:gd name="connsiteX3" fmla="*/ 0 w 886557"/>
            <a:gd name="connsiteY3" fmla="*/ 0 h 3055327"/>
            <a:gd name="connsiteX4" fmla="*/ 109904 w 886557"/>
            <a:gd name="connsiteY4" fmla="*/ 0 h 3055327"/>
            <a:gd name="connsiteX0" fmla="*/ 886557 w 886557"/>
            <a:gd name="connsiteY0" fmla="*/ 3055327 h 3055327"/>
            <a:gd name="connsiteX1" fmla="*/ 168289 w 886557"/>
            <a:gd name="connsiteY1" fmla="*/ 2975694 h 3055327"/>
            <a:gd name="connsiteX2" fmla="*/ 0 w 886557"/>
            <a:gd name="connsiteY2" fmla="*/ 2967404 h 3055327"/>
            <a:gd name="connsiteX3" fmla="*/ 0 w 886557"/>
            <a:gd name="connsiteY3" fmla="*/ 0 h 3055327"/>
            <a:gd name="connsiteX4" fmla="*/ 109904 w 886557"/>
            <a:gd name="connsiteY4" fmla="*/ 0 h 3055327"/>
            <a:gd name="connsiteX0" fmla="*/ 171506 w 171506"/>
            <a:gd name="connsiteY0" fmla="*/ 3092982 h 3092982"/>
            <a:gd name="connsiteX1" fmla="*/ 168289 w 171506"/>
            <a:gd name="connsiteY1" fmla="*/ 2975694 h 3092982"/>
            <a:gd name="connsiteX2" fmla="*/ 0 w 171506"/>
            <a:gd name="connsiteY2" fmla="*/ 2967404 h 3092982"/>
            <a:gd name="connsiteX3" fmla="*/ 0 w 171506"/>
            <a:gd name="connsiteY3" fmla="*/ 0 h 3092982"/>
            <a:gd name="connsiteX4" fmla="*/ 109904 w 171506"/>
            <a:gd name="connsiteY4" fmla="*/ 0 h 3092982"/>
            <a:gd name="connsiteX0" fmla="*/ 167983 w 168566"/>
            <a:gd name="connsiteY0" fmla="*/ 3098360 h 3098360"/>
            <a:gd name="connsiteX1" fmla="*/ 168289 w 168566"/>
            <a:gd name="connsiteY1" fmla="*/ 2975694 h 3098360"/>
            <a:gd name="connsiteX2" fmla="*/ 0 w 168566"/>
            <a:gd name="connsiteY2" fmla="*/ 2967404 h 3098360"/>
            <a:gd name="connsiteX3" fmla="*/ 0 w 168566"/>
            <a:gd name="connsiteY3" fmla="*/ 0 h 3098360"/>
            <a:gd name="connsiteX4" fmla="*/ 109904 w 168566"/>
            <a:gd name="connsiteY4" fmla="*/ 0 h 30983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8566" h="3098360">
              <a:moveTo>
                <a:pt x="167983" y="3098360"/>
              </a:moveTo>
              <a:cubicBezTo>
                <a:pt x="166911" y="3059264"/>
                <a:pt x="169361" y="3014790"/>
                <a:pt x="168289" y="2975694"/>
              </a:cubicBezTo>
              <a:lnTo>
                <a:pt x="0" y="2967404"/>
              </a:lnTo>
              <a:lnTo>
                <a:pt x="0" y="0"/>
              </a:lnTo>
              <a:lnTo>
                <a:pt x="109904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698005</xdr:colOff>
      <xdr:row>17</xdr:row>
      <xdr:rowOff>182217</xdr:rowOff>
    </xdr:from>
    <xdr:to>
      <xdr:col>17</xdr:col>
      <xdr:colOff>249770</xdr:colOff>
      <xdr:row>59</xdr:row>
      <xdr:rowOff>134706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1600-00001E000000}"/>
            </a:ext>
          </a:extLst>
        </xdr:cNvPr>
        <xdr:cNvSpPr/>
      </xdr:nvSpPr>
      <xdr:spPr>
        <a:xfrm>
          <a:off x="12890005" y="3727174"/>
          <a:ext cx="313765" cy="8301358"/>
        </a:xfrm>
        <a:custGeom>
          <a:avLst/>
          <a:gdLst>
            <a:gd name="connsiteX0" fmla="*/ 313765 w 313765"/>
            <a:gd name="connsiteY0" fmla="*/ 0 h 8090647"/>
            <a:gd name="connsiteX1" fmla="*/ 0 w 313765"/>
            <a:gd name="connsiteY1" fmla="*/ 0 h 8090647"/>
            <a:gd name="connsiteX2" fmla="*/ 0 w 313765"/>
            <a:gd name="connsiteY2" fmla="*/ 7956176 h 8090647"/>
            <a:gd name="connsiteX3" fmla="*/ 235324 w 313765"/>
            <a:gd name="connsiteY3" fmla="*/ 7956176 h 8090647"/>
            <a:gd name="connsiteX4" fmla="*/ 235324 w 313765"/>
            <a:gd name="connsiteY4" fmla="*/ 8090647 h 8090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3765" h="8090647">
              <a:moveTo>
                <a:pt x="313765" y="0"/>
              </a:moveTo>
              <a:lnTo>
                <a:pt x="0" y="0"/>
              </a:lnTo>
              <a:lnTo>
                <a:pt x="0" y="7956176"/>
              </a:lnTo>
              <a:lnTo>
                <a:pt x="235324" y="7956176"/>
              </a:lnTo>
              <a:lnTo>
                <a:pt x="235324" y="809064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362421</xdr:colOff>
      <xdr:row>39</xdr:row>
      <xdr:rowOff>21305</xdr:rowOff>
    </xdr:from>
    <xdr:to>
      <xdr:col>0</xdr:col>
      <xdr:colOff>362421</xdr:colOff>
      <xdr:row>57</xdr:row>
      <xdr:rowOff>6571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1600-00001F000000}"/>
            </a:ext>
          </a:extLst>
        </xdr:cNvPr>
        <xdr:cNvCxnSpPr/>
      </xdr:nvCxnSpPr>
      <xdr:spPr>
        <a:xfrm>
          <a:off x="362421" y="7974680"/>
          <a:ext cx="0" cy="358571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365145</xdr:colOff>
      <xdr:row>57</xdr:row>
      <xdr:rowOff>11355</xdr:rowOff>
    </xdr:from>
    <xdr:to>
      <xdr:col>0</xdr:col>
      <xdr:colOff>365145</xdr:colOff>
      <xdr:row>72</xdr:row>
      <xdr:rowOff>122934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1600-000020000000}"/>
            </a:ext>
          </a:extLst>
        </xdr:cNvPr>
        <xdr:cNvCxnSpPr/>
      </xdr:nvCxnSpPr>
      <xdr:spPr>
        <a:xfrm>
          <a:off x="365145" y="11565180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73</xdr:row>
      <xdr:rowOff>9525</xdr:rowOff>
    </xdr:from>
    <xdr:to>
      <xdr:col>0</xdr:col>
      <xdr:colOff>391887</xdr:colOff>
      <xdr:row>92</xdr:row>
      <xdr:rowOff>190500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1600-000021000000}"/>
            </a:ext>
          </a:extLst>
        </xdr:cNvPr>
        <xdr:cNvCxnSpPr/>
      </xdr:nvCxnSpPr>
      <xdr:spPr>
        <a:xfrm>
          <a:off x="391887" y="1476375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25</xdr:row>
      <xdr:rowOff>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1600-000022000000}"/>
            </a:ext>
          </a:extLst>
        </xdr:cNvPr>
        <xdr:cNvCxnSpPr/>
      </xdr:nvCxnSpPr>
      <xdr:spPr>
        <a:xfrm>
          <a:off x="353786" y="2979964"/>
          <a:ext cx="0" cy="217306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25</xdr:row>
      <xdr:rowOff>40822</xdr:rowOff>
    </xdr:from>
    <xdr:to>
      <xdr:col>0</xdr:col>
      <xdr:colOff>367393</xdr:colOff>
      <xdr:row>28</xdr:row>
      <xdr:rowOff>198665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1600-000023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29</xdr:row>
      <xdr:rowOff>13607</xdr:rowOff>
    </xdr:from>
    <xdr:to>
      <xdr:col>0</xdr:col>
      <xdr:colOff>367393</xdr:colOff>
      <xdr:row>39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1600-000024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340178</xdr:colOff>
      <xdr:row>6</xdr:row>
      <xdr:rowOff>176892</xdr:rowOff>
    </xdr:from>
    <xdr:to>
      <xdr:col>21</xdr:col>
      <xdr:colOff>738496</xdr:colOff>
      <xdr:row>59</xdr:row>
      <xdr:rowOff>131146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GrpSpPr/>
      </xdr:nvGrpSpPr>
      <xdr:grpSpPr>
        <a:xfrm rot="16200000">
          <a:off x="7705960" y="2494860"/>
          <a:ext cx="10050754" cy="8018318"/>
          <a:chOff x="1506682" y="7239000"/>
          <a:chExt cx="12261273" cy="8018318"/>
        </a:xfrm>
      </xdr:grpSpPr>
      <xdr:pic>
        <xdr:nvPicPr>
          <xdr:cNvPr id="19" name="図 18">
            <a:extLst>
              <a:ext uri="{FF2B5EF4-FFF2-40B4-BE49-F238E27FC236}">
                <a16:creationId xmlns:a16="http://schemas.microsoft.com/office/drawing/2014/main" id="{00000000-0008-0000-17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00000000-0008-0000-1700-000014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458864</xdr:colOff>
      <xdr:row>32</xdr:row>
      <xdr:rowOff>103480</xdr:rowOff>
    </xdr:from>
    <xdr:to>
      <xdr:col>19</xdr:col>
      <xdr:colOff>65690</xdr:colOff>
      <xdr:row>33</xdr:row>
      <xdr:rowOff>13139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 flipH="1">
          <a:off x="14174864" y="6567342"/>
          <a:ext cx="368826" cy="106728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183572</xdr:colOff>
      <xdr:row>55</xdr:row>
      <xdr:rowOff>164093</xdr:rowOff>
    </xdr:from>
    <xdr:to>
      <xdr:col>18</xdr:col>
      <xdr:colOff>233267</xdr:colOff>
      <xdr:row>56</xdr:row>
      <xdr:rowOff>136071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13137572" y="11392707"/>
          <a:ext cx="811695" cy="17336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449452</xdr:colOff>
      <xdr:row>35</xdr:row>
      <xdr:rowOff>191271</xdr:rowOff>
    </xdr:from>
    <xdr:to>
      <xdr:col>19</xdr:col>
      <xdr:colOff>325213</xdr:colOff>
      <xdr:row>36</xdr:row>
      <xdr:rowOff>128896</xdr:rowOff>
    </xdr:to>
    <xdr:sp macro="" textlink="">
      <xdr:nvSpPr>
        <xdr:cNvPr id="23" name="フリーフォーム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13403452" y="7498307"/>
          <a:ext cx="1399761" cy="141732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93300</xdr:colOff>
      <xdr:row>36</xdr:row>
      <xdr:rowOff>120613</xdr:rowOff>
    </xdr:from>
    <xdr:to>
      <xdr:col>19</xdr:col>
      <xdr:colOff>275517</xdr:colOff>
      <xdr:row>36</xdr:row>
      <xdr:rowOff>128896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14571300" y="7631756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319734</xdr:colOff>
      <xdr:row>16</xdr:row>
      <xdr:rowOff>131297</xdr:rowOff>
    </xdr:from>
    <xdr:to>
      <xdr:col>17</xdr:col>
      <xdr:colOff>496196</xdr:colOff>
      <xdr:row>17</xdr:row>
      <xdr:rowOff>177132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SpPr/>
      </xdr:nvSpPr>
      <xdr:spPr>
        <a:xfrm>
          <a:off x="13273734" y="3560297"/>
          <a:ext cx="176462" cy="24994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355532</xdr:colOff>
      <xdr:row>16</xdr:row>
      <xdr:rowOff>125310</xdr:rowOff>
    </xdr:from>
    <xdr:to>
      <xdr:col>17</xdr:col>
      <xdr:colOff>401251</xdr:colOff>
      <xdr:row>17</xdr:row>
      <xdr:rowOff>179401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>
        <a:xfrm flipH="1" flipV="1">
          <a:off x="13309532" y="3554310"/>
          <a:ext cx="45719" cy="258198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199901</xdr:colOff>
      <xdr:row>36</xdr:row>
      <xdr:rowOff>141513</xdr:rowOff>
    </xdr:from>
    <xdr:to>
      <xdr:col>18</xdr:col>
      <xdr:colOff>136071</xdr:colOff>
      <xdr:row>55</xdr:row>
      <xdr:rowOff>177006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SpPr/>
      </xdr:nvSpPr>
      <xdr:spPr>
        <a:xfrm>
          <a:off x="13153901" y="7543799"/>
          <a:ext cx="698170" cy="3861821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590107</xdr:colOff>
      <xdr:row>32</xdr:row>
      <xdr:rowOff>160412</xdr:rowOff>
    </xdr:from>
    <xdr:to>
      <xdr:col>20</xdr:col>
      <xdr:colOff>3362</xdr:colOff>
      <xdr:row>36</xdr:row>
      <xdr:rowOff>117654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SpPr/>
      </xdr:nvSpPr>
      <xdr:spPr>
        <a:xfrm>
          <a:off x="14306107" y="6624274"/>
          <a:ext cx="937255" cy="745518"/>
        </a:xfrm>
        <a:custGeom>
          <a:avLst/>
          <a:gdLst>
            <a:gd name="connsiteX0" fmla="*/ 381000 w 1113692"/>
            <a:gd name="connsiteY0" fmla="*/ 1018443 h 1018443"/>
            <a:gd name="connsiteX1" fmla="*/ 263769 w 1113692"/>
            <a:gd name="connsiteY1" fmla="*/ 1018443 h 1018443"/>
            <a:gd name="connsiteX2" fmla="*/ 263769 w 1113692"/>
            <a:gd name="connsiteY2" fmla="*/ 835270 h 1018443"/>
            <a:gd name="connsiteX3" fmla="*/ 1113692 w 1113692"/>
            <a:gd name="connsiteY3" fmla="*/ 835270 h 1018443"/>
            <a:gd name="connsiteX4" fmla="*/ 1113692 w 1113692"/>
            <a:gd name="connsiteY4" fmla="*/ 0 h 1018443"/>
            <a:gd name="connsiteX5" fmla="*/ 0 w 1113692"/>
            <a:gd name="connsiteY5" fmla="*/ 0 h 1018443"/>
            <a:gd name="connsiteX6" fmla="*/ 0 w 1113692"/>
            <a:gd name="connsiteY6" fmla="*/ 87923 h 1018443"/>
            <a:gd name="connsiteX0" fmla="*/ 381000 w 1113692"/>
            <a:gd name="connsiteY0" fmla="*/ 1022795 h 1022795"/>
            <a:gd name="connsiteX1" fmla="*/ 263769 w 1113692"/>
            <a:gd name="connsiteY1" fmla="*/ 1022795 h 1022795"/>
            <a:gd name="connsiteX2" fmla="*/ 263769 w 1113692"/>
            <a:gd name="connsiteY2" fmla="*/ 839622 h 1022795"/>
            <a:gd name="connsiteX3" fmla="*/ 1113692 w 1113692"/>
            <a:gd name="connsiteY3" fmla="*/ 839622 h 1022795"/>
            <a:gd name="connsiteX4" fmla="*/ 1113692 w 1113692"/>
            <a:gd name="connsiteY4" fmla="*/ 4352 h 1022795"/>
            <a:gd name="connsiteX5" fmla="*/ 579731 w 1113692"/>
            <a:gd name="connsiteY5" fmla="*/ 0 h 1022795"/>
            <a:gd name="connsiteX6" fmla="*/ 0 w 1113692"/>
            <a:gd name="connsiteY6" fmla="*/ 92275 h 1022795"/>
            <a:gd name="connsiteX0" fmla="*/ 117231 w 849923"/>
            <a:gd name="connsiteY0" fmla="*/ 1022795 h 1022795"/>
            <a:gd name="connsiteX1" fmla="*/ 0 w 849923"/>
            <a:gd name="connsiteY1" fmla="*/ 1022795 h 1022795"/>
            <a:gd name="connsiteX2" fmla="*/ 0 w 849923"/>
            <a:gd name="connsiteY2" fmla="*/ 839622 h 1022795"/>
            <a:gd name="connsiteX3" fmla="*/ 849923 w 849923"/>
            <a:gd name="connsiteY3" fmla="*/ 839622 h 1022795"/>
            <a:gd name="connsiteX4" fmla="*/ 849923 w 849923"/>
            <a:gd name="connsiteY4" fmla="*/ 4352 h 1022795"/>
            <a:gd name="connsiteX5" fmla="*/ 315962 w 849923"/>
            <a:gd name="connsiteY5" fmla="*/ 0 h 1022795"/>
            <a:gd name="connsiteX6" fmla="*/ 320321 w 849923"/>
            <a:gd name="connsiteY6" fmla="*/ 153209 h 1022795"/>
            <a:gd name="connsiteX0" fmla="*/ 1023250 w 1755942"/>
            <a:gd name="connsiteY0" fmla="*/ 1018443 h 1018443"/>
            <a:gd name="connsiteX1" fmla="*/ 906019 w 1755942"/>
            <a:gd name="connsiteY1" fmla="*/ 1018443 h 1018443"/>
            <a:gd name="connsiteX2" fmla="*/ 906019 w 1755942"/>
            <a:gd name="connsiteY2" fmla="*/ 835270 h 1018443"/>
            <a:gd name="connsiteX3" fmla="*/ 1755942 w 1755942"/>
            <a:gd name="connsiteY3" fmla="*/ 835270 h 1018443"/>
            <a:gd name="connsiteX4" fmla="*/ 1755942 w 1755942"/>
            <a:gd name="connsiteY4" fmla="*/ 0 h 1018443"/>
            <a:gd name="connsiteX5" fmla="*/ 0 w 1755942"/>
            <a:gd name="connsiteY5" fmla="*/ 10624 h 1018443"/>
            <a:gd name="connsiteX6" fmla="*/ 1226340 w 1755942"/>
            <a:gd name="connsiteY6" fmla="*/ 148857 h 1018443"/>
            <a:gd name="connsiteX0" fmla="*/ 1024372 w 1757064"/>
            <a:gd name="connsiteY0" fmla="*/ 1018443 h 1018443"/>
            <a:gd name="connsiteX1" fmla="*/ 907141 w 1757064"/>
            <a:gd name="connsiteY1" fmla="*/ 1018443 h 1018443"/>
            <a:gd name="connsiteX2" fmla="*/ 907141 w 1757064"/>
            <a:gd name="connsiteY2" fmla="*/ 835270 h 1018443"/>
            <a:gd name="connsiteX3" fmla="*/ 1757064 w 1757064"/>
            <a:gd name="connsiteY3" fmla="*/ 835270 h 1018443"/>
            <a:gd name="connsiteX4" fmla="*/ 1757064 w 1757064"/>
            <a:gd name="connsiteY4" fmla="*/ 0 h 1018443"/>
            <a:gd name="connsiteX5" fmla="*/ 1122 w 1757064"/>
            <a:gd name="connsiteY5" fmla="*/ 10624 h 1018443"/>
            <a:gd name="connsiteX6" fmla="*/ 0 w 1757064"/>
            <a:gd name="connsiteY6" fmla="*/ 123897 h 1018443"/>
            <a:gd name="connsiteX0" fmla="*/ 1023250 w 1755942"/>
            <a:gd name="connsiteY0" fmla="*/ 1018443 h 1018443"/>
            <a:gd name="connsiteX1" fmla="*/ 906019 w 1755942"/>
            <a:gd name="connsiteY1" fmla="*/ 1018443 h 1018443"/>
            <a:gd name="connsiteX2" fmla="*/ 906019 w 1755942"/>
            <a:gd name="connsiteY2" fmla="*/ 835270 h 1018443"/>
            <a:gd name="connsiteX3" fmla="*/ 1755942 w 1755942"/>
            <a:gd name="connsiteY3" fmla="*/ 835270 h 1018443"/>
            <a:gd name="connsiteX4" fmla="*/ 1755942 w 1755942"/>
            <a:gd name="connsiteY4" fmla="*/ 0 h 1018443"/>
            <a:gd name="connsiteX5" fmla="*/ 0 w 1755942"/>
            <a:gd name="connsiteY5" fmla="*/ 10624 h 1018443"/>
            <a:gd name="connsiteX6" fmla="*/ 812336 w 1755942"/>
            <a:gd name="connsiteY6" fmla="*/ 333621 h 1018443"/>
            <a:gd name="connsiteX0" fmla="*/ 210914 w 943606"/>
            <a:gd name="connsiteY0" fmla="*/ 1018443 h 1018443"/>
            <a:gd name="connsiteX1" fmla="*/ 93683 w 943606"/>
            <a:gd name="connsiteY1" fmla="*/ 1018443 h 1018443"/>
            <a:gd name="connsiteX2" fmla="*/ 93683 w 943606"/>
            <a:gd name="connsiteY2" fmla="*/ 835270 h 1018443"/>
            <a:gd name="connsiteX3" fmla="*/ 943606 w 943606"/>
            <a:gd name="connsiteY3" fmla="*/ 835270 h 1018443"/>
            <a:gd name="connsiteX4" fmla="*/ 943606 w 943606"/>
            <a:gd name="connsiteY4" fmla="*/ 0 h 1018443"/>
            <a:gd name="connsiteX5" fmla="*/ 7735 w 943606"/>
            <a:gd name="connsiteY5" fmla="*/ 462841 h 1018443"/>
            <a:gd name="connsiteX6" fmla="*/ 0 w 943606"/>
            <a:gd name="connsiteY6" fmla="*/ 333621 h 1018443"/>
            <a:gd name="connsiteX0" fmla="*/ 210914 w 943606"/>
            <a:gd name="connsiteY0" fmla="*/ 684822 h 684822"/>
            <a:gd name="connsiteX1" fmla="*/ 93683 w 943606"/>
            <a:gd name="connsiteY1" fmla="*/ 684822 h 684822"/>
            <a:gd name="connsiteX2" fmla="*/ 93683 w 943606"/>
            <a:gd name="connsiteY2" fmla="*/ 501649 h 684822"/>
            <a:gd name="connsiteX3" fmla="*/ 943606 w 943606"/>
            <a:gd name="connsiteY3" fmla="*/ 501649 h 684822"/>
            <a:gd name="connsiteX4" fmla="*/ 943606 w 943606"/>
            <a:gd name="connsiteY4" fmla="*/ 53058 h 684822"/>
            <a:gd name="connsiteX5" fmla="*/ 7735 w 943606"/>
            <a:gd name="connsiteY5" fmla="*/ 129220 h 684822"/>
            <a:gd name="connsiteX6" fmla="*/ 0 w 943606"/>
            <a:gd name="connsiteY6" fmla="*/ 0 h 684822"/>
            <a:gd name="connsiteX0" fmla="*/ 210914 w 943606"/>
            <a:gd name="connsiteY0" fmla="*/ 684822 h 684822"/>
            <a:gd name="connsiteX1" fmla="*/ 93683 w 943606"/>
            <a:gd name="connsiteY1" fmla="*/ 684822 h 684822"/>
            <a:gd name="connsiteX2" fmla="*/ 93683 w 943606"/>
            <a:gd name="connsiteY2" fmla="*/ 501649 h 684822"/>
            <a:gd name="connsiteX3" fmla="*/ 943606 w 943606"/>
            <a:gd name="connsiteY3" fmla="*/ 501649 h 684822"/>
            <a:gd name="connsiteX4" fmla="*/ 943606 w 943606"/>
            <a:gd name="connsiteY4" fmla="*/ 53058 h 684822"/>
            <a:gd name="connsiteX5" fmla="*/ 7735 w 943606"/>
            <a:gd name="connsiteY5" fmla="*/ 70234 h 684822"/>
            <a:gd name="connsiteX6" fmla="*/ 0 w 943606"/>
            <a:gd name="connsiteY6" fmla="*/ 0 h 684822"/>
            <a:gd name="connsiteX0" fmla="*/ 210914 w 943606"/>
            <a:gd name="connsiteY0" fmla="*/ 743807 h 743807"/>
            <a:gd name="connsiteX1" fmla="*/ 93683 w 943606"/>
            <a:gd name="connsiteY1" fmla="*/ 743807 h 743807"/>
            <a:gd name="connsiteX2" fmla="*/ 93683 w 943606"/>
            <a:gd name="connsiteY2" fmla="*/ 560634 h 743807"/>
            <a:gd name="connsiteX3" fmla="*/ 943606 w 943606"/>
            <a:gd name="connsiteY3" fmla="*/ 560634 h 743807"/>
            <a:gd name="connsiteX4" fmla="*/ 943606 w 943606"/>
            <a:gd name="connsiteY4" fmla="*/ 112043 h 743807"/>
            <a:gd name="connsiteX5" fmla="*/ 7735 w 943606"/>
            <a:gd name="connsiteY5" fmla="*/ 129219 h 743807"/>
            <a:gd name="connsiteX6" fmla="*/ 0 w 943606"/>
            <a:gd name="connsiteY6" fmla="*/ 0 h 7438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43606" h="743807">
              <a:moveTo>
                <a:pt x="210914" y="743807"/>
              </a:moveTo>
              <a:lnTo>
                <a:pt x="93683" y="743807"/>
              </a:lnTo>
              <a:lnTo>
                <a:pt x="93683" y="560634"/>
              </a:lnTo>
              <a:lnTo>
                <a:pt x="943606" y="560634"/>
              </a:lnTo>
              <a:lnTo>
                <a:pt x="943606" y="112043"/>
              </a:lnTo>
              <a:lnTo>
                <a:pt x="7735" y="129219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752433</xdr:colOff>
      <xdr:row>16</xdr:row>
      <xdr:rowOff>199226</xdr:rowOff>
    </xdr:from>
    <xdr:to>
      <xdr:col>17</xdr:col>
      <xdr:colOff>304198</xdr:colOff>
      <xdr:row>55</xdr:row>
      <xdr:rowOff>192536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SpPr/>
      </xdr:nvSpPr>
      <xdr:spPr>
        <a:xfrm>
          <a:off x="12944433" y="3628226"/>
          <a:ext cx="313765" cy="7953489"/>
        </a:xfrm>
        <a:custGeom>
          <a:avLst/>
          <a:gdLst>
            <a:gd name="connsiteX0" fmla="*/ 313765 w 313765"/>
            <a:gd name="connsiteY0" fmla="*/ 0 h 8090647"/>
            <a:gd name="connsiteX1" fmla="*/ 0 w 313765"/>
            <a:gd name="connsiteY1" fmla="*/ 0 h 8090647"/>
            <a:gd name="connsiteX2" fmla="*/ 0 w 313765"/>
            <a:gd name="connsiteY2" fmla="*/ 7956176 h 8090647"/>
            <a:gd name="connsiteX3" fmla="*/ 235324 w 313765"/>
            <a:gd name="connsiteY3" fmla="*/ 7956176 h 8090647"/>
            <a:gd name="connsiteX4" fmla="*/ 235324 w 313765"/>
            <a:gd name="connsiteY4" fmla="*/ 8090647 h 8090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13765" h="8090647">
              <a:moveTo>
                <a:pt x="313765" y="0"/>
              </a:moveTo>
              <a:lnTo>
                <a:pt x="0" y="0"/>
              </a:lnTo>
              <a:lnTo>
                <a:pt x="0" y="7956176"/>
              </a:lnTo>
              <a:lnTo>
                <a:pt x="235324" y="7956176"/>
              </a:lnTo>
              <a:lnTo>
                <a:pt x="235324" y="8090647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190500</xdr:colOff>
      <xdr:row>17</xdr:row>
      <xdr:rowOff>108857</xdr:rowOff>
    </xdr:from>
    <xdr:to>
      <xdr:col>18</xdr:col>
      <xdr:colOff>500743</xdr:colOff>
      <xdr:row>33</xdr:row>
      <xdr:rowOff>103414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3144500" y="3684814"/>
          <a:ext cx="1072243" cy="3216729"/>
        </a:xfrm>
        <a:custGeom>
          <a:avLst/>
          <a:gdLst>
            <a:gd name="connsiteX0" fmla="*/ 1072243 w 1072243"/>
            <a:gd name="connsiteY0" fmla="*/ 3140529 h 3216729"/>
            <a:gd name="connsiteX1" fmla="*/ 1072243 w 1072243"/>
            <a:gd name="connsiteY1" fmla="*/ 3216729 h 3216729"/>
            <a:gd name="connsiteX2" fmla="*/ 0 w 1072243"/>
            <a:gd name="connsiteY2" fmla="*/ 3216729 h 3216729"/>
            <a:gd name="connsiteX3" fmla="*/ 0 w 1072243"/>
            <a:gd name="connsiteY3" fmla="*/ 0 h 3216729"/>
            <a:gd name="connsiteX4" fmla="*/ 108857 w 1072243"/>
            <a:gd name="connsiteY4" fmla="*/ 0 h 321672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72243" h="3216729">
              <a:moveTo>
                <a:pt x="1072243" y="3140529"/>
              </a:moveTo>
              <a:lnTo>
                <a:pt x="1072243" y="3216729"/>
              </a:lnTo>
              <a:lnTo>
                <a:pt x="0" y="3216729"/>
              </a:lnTo>
              <a:lnTo>
                <a:pt x="0" y="0"/>
              </a:lnTo>
              <a:lnTo>
                <a:pt x="108857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362421</xdr:colOff>
      <xdr:row>39</xdr:row>
      <xdr:rowOff>21305</xdr:rowOff>
    </xdr:from>
    <xdr:to>
      <xdr:col>0</xdr:col>
      <xdr:colOff>362421</xdr:colOff>
      <xdr:row>57</xdr:row>
      <xdr:rowOff>6571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CxnSpPr/>
      </xdr:nvCxnSpPr>
      <xdr:spPr>
        <a:xfrm>
          <a:off x="362421" y="7974680"/>
          <a:ext cx="0" cy="358571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365145</xdr:colOff>
      <xdr:row>57</xdr:row>
      <xdr:rowOff>11355</xdr:rowOff>
    </xdr:from>
    <xdr:to>
      <xdr:col>0</xdr:col>
      <xdr:colOff>365145</xdr:colOff>
      <xdr:row>72</xdr:row>
      <xdr:rowOff>122934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CxnSpPr/>
      </xdr:nvCxnSpPr>
      <xdr:spPr>
        <a:xfrm>
          <a:off x="365145" y="11565180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73</xdr:row>
      <xdr:rowOff>9525</xdr:rowOff>
    </xdr:from>
    <xdr:to>
      <xdr:col>0</xdr:col>
      <xdr:colOff>391887</xdr:colOff>
      <xdr:row>92</xdr:row>
      <xdr:rowOff>190500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CxnSpPr/>
      </xdr:nvCxnSpPr>
      <xdr:spPr>
        <a:xfrm>
          <a:off x="391887" y="1476375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25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CxnSpPr/>
      </xdr:nvCxnSpPr>
      <xdr:spPr>
        <a:xfrm>
          <a:off x="353786" y="2979964"/>
          <a:ext cx="0" cy="2173061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25</xdr:row>
      <xdr:rowOff>40822</xdr:rowOff>
    </xdr:from>
    <xdr:to>
      <xdr:col>0</xdr:col>
      <xdr:colOff>367393</xdr:colOff>
      <xdr:row>28</xdr:row>
      <xdr:rowOff>198665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CxnSpPr/>
      </xdr:nvCxnSpPr>
      <xdr:spPr>
        <a:xfrm>
          <a:off x="367393" y="5193847"/>
          <a:ext cx="0" cy="757918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29</xdr:row>
      <xdr:rowOff>13607</xdr:rowOff>
    </xdr:from>
    <xdr:to>
      <xdr:col>0</xdr:col>
      <xdr:colOff>367393</xdr:colOff>
      <xdr:row>39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CxnSpPr/>
      </xdr:nvCxnSpPr>
      <xdr:spPr>
        <a:xfrm>
          <a:off x="367393" y="5966732"/>
          <a:ext cx="0" cy="1986643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28575</xdr:rowOff>
    </xdr:from>
    <xdr:to>
      <xdr:col>0</xdr:col>
      <xdr:colOff>400050</xdr:colOff>
      <xdr:row>15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CxnSpPr/>
      </xdr:nvCxnSpPr>
      <xdr:spPr>
        <a:xfrm>
          <a:off x="400050" y="1381125"/>
          <a:ext cx="0" cy="1771650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390525</xdr:colOff>
      <xdr:row>15</xdr:row>
      <xdr:rowOff>9525</xdr:rowOff>
    </xdr:from>
    <xdr:to>
      <xdr:col>0</xdr:col>
      <xdr:colOff>400050</xdr:colOff>
      <xdr:row>30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CxnSpPr/>
      </xdr:nvCxnSpPr>
      <xdr:spPr>
        <a:xfrm flipH="1">
          <a:off x="390525" y="3162300"/>
          <a:ext cx="9525" cy="3009900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389289</xdr:colOff>
      <xdr:row>30</xdr:row>
      <xdr:rowOff>19050</xdr:rowOff>
    </xdr:from>
    <xdr:to>
      <xdr:col>0</xdr:col>
      <xdr:colOff>390526</xdr:colOff>
      <xdr:row>32</xdr:row>
      <xdr:rowOff>9525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CxnSpPr/>
      </xdr:nvCxnSpPr>
      <xdr:spPr>
        <a:xfrm flipH="1">
          <a:off x="389289" y="6172200"/>
          <a:ext cx="1237" cy="390525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95251</xdr:colOff>
      <xdr:row>6</xdr:row>
      <xdr:rowOff>128585</xdr:rowOff>
    </xdr:from>
    <xdr:to>
      <xdr:col>22</xdr:col>
      <xdr:colOff>689403</xdr:colOff>
      <xdr:row>76</xdr:row>
      <xdr:rowOff>95249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314495" y="3624841"/>
          <a:ext cx="13301664" cy="8976152"/>
        </a:xfrm>
        <a:prstGeom prst="rect">
          <a:avLst/>
        </a:prstGeom>
      </xdr:spPr>
    </xdr:pic>
    <xdr:clientData/>
  </xdr:twoCellAnchor>
  <xdr:twoCellAnchor>
    <xdr:from>
      <xdr:col>11</xdr:col>
      <xdr:colOff>108858</xdr:colOff>
      <xdr:row>6</xdr:row>
      <xdr:rowOff>46942</xdr:rowOff>
    </xdr:from>
    <xdr:to>
      <xdr:col>22</xdr:col>
      <xdr:colOff>734786</xdr:colOff>
      <xdr:row>75</xdr:row>
      <xdr:rowOff>136072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SpPr/>
      </xdr:nvSpPr>
      <xdr:spPr>
        <a:xfrm>
          <a:off x="8490858" y="1434871"/>
          <a:ext cx="9007928" cy="14172522"/>
        </a:xfrm>
        <a:prstGeom prst="rect">
          <a:avLst/>
        </a:prstGeom>
        <a:solidFill>
          <a:srgbClr val="FFFFFF">
            <a:alpha val="69804"/>
          </a:srgb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398318</xdr:colOff>
      <xdr:row>53</xdr:row>
      <xdr:rowOff>170607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pSpPr/>
      </xdr:nvGrpSpPr>
      <xdr:grpSpPr>
        <a:xfrm rot="16200000">
          <a:off x="-1124395" y="1124395"/>
          <a:ext cx="10267107" cy="8018318"/>
          <a:chOff x="1506682" y="7239000"/>
          <a:chExt cx="12261273" cy="8018318"/>
        </a:xfrm>
      </xdr:grpSpPr>
      <xdr:pic>
        <xdr:nvPicPr>
          <xdr:cNvPr id="6" name="図 5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204108</xdr:colOff>
      <xdr:row>6</xdr:row>
      <xdr:rowOff>163286</xdr:rowOff>
    </xdr:from>
    <xdr:to>
      <xdr:col>21</xdr:col>
      <xdr:colOff>602426</xdr:colOff>
      <xdr:row>61</xdr:row>
      <xdr:rowOff>176895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pSpPr/>
      </xdr:nvGrpSpPr>
      <xdr:grpSpPr>
        <a:xfrm rot="16200000">
          <a:off x="7349712" y="2705968"/>
          <a:ext cx="10491109" cy="8018318"/>
          <a:chOff x="1506682" y="7239000"/>
          <a:chExt cx="12261273" cy="8018318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694041</xdr:colOff>
      <xdr:row>35</xdr:row>
      <xdr:rowOff>96597</xdr:rowOff>
    </xdr:from>
    <xdr:to>
      <xdr:col>18</xdr:col>
      <xdr:colOff>313041</xdr:colOff>
      <xdr:row>36</xdr:row>
      <xdr:rowOff>8446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3648041" y="7151666"/>
          <a:ext cx="381000" cy="108918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717630</xdr:colOff>
      <xdr:row>48</xdr:row>
      <xdr:rowOff>97026</xdr:rowOff>
    </xdr:from>
    <xdr:to>
      <xdr:col>16</xdr:col>
      <xdr:colOff>173345</xdr:colOff>
      <xdr:row>49</xdr:row>
      <xdr:rowOff>138010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12147630" y="10057455"/>
          <a:ext cx="217715" cy="24509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23982</xdr:colOff>
      <xdr:row>48</xdr:row>
      <xdr:rowOff>124839</xdr:rowOff>
    </xdr:from>
    <xdr:to>
      <xdr:col>16</xdr:col>
      <xdr:colOff>77983</xdr:colOff>
      <xdr:row>49</xdr:row>
      <xdr:rowOff>96596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 flipH="1">
          <a:off x="12215982" y="10085268"/>
          <a:ext cx="54001" cy="175864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31602</xdr:colOff>
      <xdr:row>57</xdr:row>
      <xdr:rowOff>173271</xdr:rowOff>
    </xdr:from>
    <xdr:to>
      <xdr:col>18</xdr:col>
      <xdr:colOff>102832</xdr:colOff>
      <xdr:row>58</xdr:row>
      <xdr:rowOff>148067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12985602" y="11970664"/>
          <a:ext cx="833230" cy="178903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127680</xdr:colOff>
      <xdr:row>49</xdr:row>
      <xdr:rowOff>63466</xdr:rowOff>
    </xdr:from>
    <xdr:to>
      <xdr:col>17</xdr:col>
      <xdr:colOff>61419</xdr:colOff>
      <xdr:row>57</xdr:row>
      <xdr:rowOff>161674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12319680" y="10228002"/>
          <a:ext cx="695739" cy="1731065"/>
        </a:xfrm>
        <a:custGeom>
          <a:avLst/>
          <a:gdLst>
            <a:gd name="connsiteX0" fmla="*/ 0 w 695739"/>
            <a:gd name="connsiteY0" fmla="*/ 0 h 1813891"/>
            <a:gd name="connsiteX1" fmla="*/ 480391 w 695739"/>
            <a:gd name="connsiteY1" fmla="*/ 0 h 1813891"/>
            <a:gd name="connsiteX2" fmla="*/ 480391 w 695739"/>
            <a:gd name="connsiteY2" fmla="*/ 1731065 h 1813891"/>
            <a:gd name="connsiteX3" fmla="*/ 695739 w 695739"/>
            <a:gd name="connsiteY3" fmla="*/ 1731065 h 1813891"/>
            <a:gd name="connsiteX4" fmla="*/ 695739 w 695739"/>
            <a:gd name="connsiteY4" fmla="*/ 1813891 h 18138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95739" h="1813891">
              <a:moveTo>
                <a:pt x="0" y="0"/>
              </a:moveTo>
              <a:lnTo>
                <a:pt x="480391" y="0"/>
              </a:lnTo>
              <a:lnTo>
                <a:pt x="480391" y="1731065"/>
              </a:lnTo>
              <a:lnTo>
                <a:pt x="695739" y="1731065"/>
              </a:lnTo>
              <a:lnTo>
                <a:pt x="695739" y="1813891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44853</xdr:colOff>
      <xdr:row>37</xdr:row>
      <xdr:rowOff>185338</xdr:rowOff>
    </xdr:from>
    <xdr:to>
      <xdr:col>18</xdr:col>
      <xdr:colOff>36571</xdr:colOff>
      <xdr:row>57</xdr:row>
      <xdr:rowOff>153391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12998853" y="7900588"/>
          <a:ext cx="753718" cy="4050196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293332</xdr:colOff>
      <xdr:row>37</xdr:row>
      <xdr:rowOff>11404</xdr:rowOff>
    </xdr:from>
    <xdr:to>
      <xdr:col>19</xdr:col>
      <xdr:colOff>169093</xdr:colOff>
      <xdr:row>37</xdr:row>
      <xdr:rowOff>168773</xdr:rowOff>
    </xdr:to>
    <xdr:sp macro="" textlink="">
      <xdr:nvSpPr>
        <xdr:cNvPr id="31" name="フリーフォーム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13247332" y="7726654"/>
          <a:ext cx="1399761" cy="157369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699180</xdr:colOff>
      <xdr:row>37</xdr:row>
      <xdr:rowOff>160490</xdr:rowOff>
    </xdr:from>
    <xdr:to>
      <xdr:col>19</xdr:col>
      <xdr:colOff>119397</xdr:colOff>
      <xdr:row>37</xdr:row>
      <xdr:rowOff>168773</xdr:rowOff>
    </xdr:to>
    <xdr:sp macro="" textlink="">
      <xdr:nvSpPr>
        <xdr:cNvPr id="32" name="フリーフォーム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14415180" y="7875740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118241</xdr:colOff>
      <xdr:row>36</xdr:row>
      <xdr:rowOff>19707</xdr:rowOff>
    </xdr:from>
    <xdr:to>
      <xdr:col>18</xdr:col>
      <xdr:colOff>19707</xdr:colOff>
      <xdr:row>48</xdr:row>
      <xdr:rowOff>151086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2310241" y="7271845"/>
          <a:ext cx="1425466" cy="2496207"/>
        </a:xfrm>
        <a:custGeom>
          <a:avLst/>
          <a:gdLst>
            <a:gd name="connsiteX0" fmla="*/ 1425466 w 1425466"/>
            <a:gd name="connsiteY0" fmla="*/ 0 h 2496207"/>
            <a:gd name="connsiteX1" fmla="*/ 1425466 w 1425466"/>
            <a:gd name="connsiteY1" fmla="*/ 59121 h 2496207"/>
            <a:gd name="connsiteX2" fmla="*/ 499242 w 1425466"/>
            <a:gd name="connsiteY2" fmla="*/ 59121 h 2496207"/>
            <a:gd name="connsiteX3" fmla="*/ 499242 w 1425466"/>
            <a:gd name="connsiteY3" fmla="*/ 2496207 h 2496207"/>
            <a:gd name="connsiteX4" fmla="*/ 0 w 1425466"/>
            <a:gd name="connsiteY4" fmla="*/ 2496207 h 24962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425466" h="2496207">
              <a:moveTo>
                <a:pt x="1425466" y="0"/>
              </a:moveTo>
              <a:lnTo>
                <a:pt x="1425466" y="59121"/>
              </a:lnTo>
              <a:lnTo>
                <a:pt x="499242" y="59121"/>
              </a:lnTo>
              <a:lnTo>
                <a:pt x="499242" y="2496207"/>
              </a:lnTo>
              <a:lnTo>
                <a:pt x="0" y="2496207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65690</xdr:colOff>
      <xdr:row>35</xdr:row>
      <xdr:rowOff>170793</xdr:rowOff>
    </xdr:from>
    <xdr:to>
      <xdr:col>19</xdr:col>
      <xdr:colOff>604345</xdr:colOff>
      <xdr:row>37</xdr:row>
      <xdr:rowOff>151086</xdr:rowOff>
    </xdr:to>
    <xdr:sp macro="" textlink="">
      <xdr:nvSpPr>
        <xdr:cNvPr id="7" name="フリーフォーム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3781690" y="7225862"/>
          <a:ext cx="1300655" cy="374431"/>
        </a:xfrm>
        <a:custGeom>
          <a:avLst/>
          <a:gdLst>
            <a:gd name="connsiteX0" fmla="*/ 597776 w 1300655"/>
            <a:gd name="connsiteY0" fmla="*/ 374431 h 374431"/>
            <a:gd name="connsiteX1" fmla="*/ 453258 w 1300655"/>
            <a:gd name="connsiteY1" fmla="*/ 374431 h 374431"/>
            <a:gd name="connsiteX2" fmla="*/ 453258 w 1300655"/>
            <a:gd name="connsiteY2" fmla="*/ 183931 h 374431"/>
            <a:gd name="connsiteX3" fmla="*/ 1300655 w 1300655"/>
            <a:gd name="connsiteY3" fmla="*/ 183931 h 374431"/>
            <a:gd name="connsiteX4" fmla="*/ 1300655 w 1300655"/>
            <a:gd name="connsiteY4" fmla="*/ 98535 h 374431"/>
            <a:gd name="connsiteX5" fmla="*/ 0 w 1300655"/>
            <a:gd name="connsiteY5" fmla="*/ 98535 h 374431"/>
            <a:gd name="connsiteX6" fmla="*/ 0 w 1300655"/>
            <a:gd name="connsiteY6" fmla="*/ 0 h 3744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300655" h="374431">
              <a:moveTo>
                <a:pt x="597776" y="374431"/>
              </a:moveTo>
              <a:lnTo>
                <a:pt x="453258" y="374431"/>
              </a:lnTo>
              <a:lnTo>
                <a:pt x="453258" y="183931"/>
              </a:lnTo>
              <a:lnTo>
                <a:pt x="1300655" y="183931"/>
              </a:lnTo>
              <a:lnTo>
                <a:pt x="1300655" y="98535"/>
              </a:lnTo>
              <a:lnTo>
                <a:pt x="0" y="98535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517072</xdr:colOff>
      <xdr:row>14</xdr:row>
      <xdr:rowOff>1</xdr:rowOff>
    </xdr:from>
    <xdr:to>
      <xdr:col>0</xdr:col>
      <xdr:colOff>517072</xdr:colOff>
      <xdr:row>27</xdr:row>
      <xdr:rowOff>190500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>
          <a:off x="517072" y="2952751"/>
          <a:ext cx="0" cy="2790824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506185</xdr:colOff>
      <xdr:row>28</xdr:row>
      <xdr:rowOff>29935</xdr:rowOff>
    </xdr:from>
    <xdr:to>
      <xdr:col>0</xdr:col>
      <xdr:colOff>506185</xdr:colOff>
      <xdr:row>32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506185" y="5783035"/>
          <a:ext cx="0" cy="770165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508908</xdr:colOff>
      <xdr:row>32</xdr:row>
      <xdr:rowOff>32657</xdr:rowOff>
    </xdr:from>
    <xdr:to>
      <xdr:col>0</xdr:col>
      <xdr:colOff>508908</xdr:colOff>
      <xdr:row>45</xdr:row>
      <xdr:rowOff>13607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508908" y="6585857"/>
          <a:ext cx="0" cy="2581275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498022</xdr:colOff>
      <xdr:row>45</xdr:row>
      <xdr:rowOff>8167</xdr:rowOff>
    </xdr:from>
    <xdr:to>
      <xdr:col>0</xdr:col>
      <xdr:colOff>498022</xdr:colOff>
      <xdr:row>62</xdr:row>
      <xdr:rowOff>190502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>
          <a:off x="498022" y="9161692"/>
          <a:ext cx="0" cy="358276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500745</xdr:colOff>
      <xdr:row>63</xdr:row>
      <xdr:rowOff>24493</xdr:rowOff>
    </xdr:from>
    <xdr:to>
      <xdr:col>0</xdr:col>
      <xdr:colOff>500745</xdr:colOff>
      <xdr:row>78</xdr:row>
      <xdr:rowOff>136072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500745" y="12778468"/>
          <a:ext cx="0" cy="3111954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514350</xdr:colOff>
      <xdr:row>79</xdr:row>
      <xdr:rowOff>9525</xdr:rowOff>
    </xdr:from>
    <xdr:to>
      <xdr:col>0</xdr:col>
      <xdr:colOff>514350</xdr:colOff>
      <xdr:row>98</xdr:row>
      <xdr:rowOff>190500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514350" y="15963900"/>
          <a:ext cx="0" cy="3981450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163285</xdr:colOff>
      <xdr:row>6</xdr:row>
      <xdr:rowOff>149679</xdr:rowOff>
    </xdr:from>
    <xdr:to>
      <xdr:col>21</xdr:col>
      <xdr:colOff>561603</xdr:colOff>
      <xdr:row>61</xdr:row>
      <xdr:rowOff>163288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pSpPr/>
      </xdr:nvGrpSpPr>
      <xdr:grpSpPr>
        <a:xfrm rot="16200000">
          <a:off x="7308889" y="2692361"/>
          <a:ext cx="10491109" cy="8018318"/>
          <a:chOff x="1506682" y="7239000"/>
          <a:chExt cx="12261273" cy="8018318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260791</xdr:colOff>
      <xdr:row>33</xdr:row>
      <xdr:rowOff>116120</xdr:rowOff>
    </xdr:from>
    <xdr:to>
      <xdr:col>17</xdr:col>
      <xdr:colOff>641791</xdr:colOff>
      <xdr:row>34</xdr:row>
      <xdr:rowOff>33293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3214791" y="6841598"/>
          <a:ext cx="381000" cy="11595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752779</xdr:colOff>
      <xdr:row>57</xdr:row>
      <xdr:rowOff>159664</xdr:rowOff>
    </xdr:from>
    <xdr:to>
      <xdr:col>18</xdr:col>
      <xdr:colOff>62009</xdr:colOff>
      <xdr:row>58</xdr:row>
      <xdr:rowOff>134460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2944779" y="11957057"/>
          <a:ext cx="833230" cy="178903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4030</xdr:colOff>
      <xdr:row>37</xdr:row>
      <xdr:rowOff>171731</xdr:rowOff>
    </xdr:from>
    <xdr:to>
      <xdr:col>17</xdr:col>
      <xdr:colOff>757748</xdr:colOff>
      <xdr:row>57</xdr:row>
      <xdr:rowOff>139784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12958030" y="7886981"/>
          <a:ext cx="753718" cy="4050196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252509</xdr:colOff>
      <xdr:row>36</xdr:row>
      <xdr:rowOff>201904</xdr:rowOff>
    </xdr:from>
    <xdr:to>
      <xdr:col>19</xdr:col>
      <xdr:colOff>128270</xdr:colOff>
      <xdr:row>37</xdr:row>
      <xdr:rowOff>155166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13206509" y="7713047"/>
          <a:ext cx="1399761" cy="157369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658357</xdr:colOff>
      <xdr:row>37</xdr:row>
      <xdr:rowOff>146883</xdr:rowOff>
    </xdr:from>
    <xdr:to>
      <xdr:col>19</xdr:col>
      <xdr:colOff>78574</xdr:colOff>
      <xdr:row>37</xdr:row>
      <xdr:rowOff>155166</xdr:rowOff>
    </xdr:to>
    <xdr:sp macro="" textlink="">
      <xdr:nvSpPr>
        <xdr:cNvPr id="31" name="フリーフォーム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14374357" y="7862133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381000</xdr:colOff>
      <xdr:row>33</xdr:row>
      <xdr:rowOff>182218</xdr:rowOff>
    </xdr:from>
    <xdr:to>
      <xdr:col>19</xdr:col>
      <xdr:colOff>563217</xdr:colOff>
      <xdr:row>37</xdr:row>
      <xdr:rowOff>140804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3335000" y="6907696"/>
          <a:ext cx="1706217" cy="753717"/>
        </a:xfrm>
        <a:custGeom>
          <a:avLst/>
          <a:gdLst>
            <a:gd name="connsiteX0" fmla="*/ 1043609 w 1731065"/>
            <a:gd name="connsiteY0" fmla="*/ 753717 h 753717"/>
            <a:gd name="connsiteX1" fmla="*/ 894522 w 1731065"/>
            <a:gd name="connsiteY1" fmla="*/ 753717 h 753717"/>
            <a:gd name="connsiteX2" fmla="*/ 894522 w 1731065"/>
            <a:gd name="connsiteY2" fmla="*/ 554934 h 753717"/>
            <a:gd name="connsiteX3" fmla="*/ 1731065 w 1731065"/>
            <a:gd name="connsiteY3" fmla="*/ 554934 h 753717"/>
            <a:gd name="connsiteX4" fmla="*/ 1731065 w 1731065"/>
            <a:gd name="connsiteY4" fmla="*/ 107674 h 753717"/>
            <a:gd name="connsiteX5" fmla="*/ 0 w 1731065"/>
            <a:gd name="connsiteY5" fmla="*/ 107674 h 753717"/>
            <a:gd name="connsiteX6" fmla="*/ 0 w 1731065"/>
            <a:gd name="connsiteY6" fmla="*/ 0 h 7537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731065" h="753717">
              <a:moveTo>
                <a:pt x="1043609" y="753717"/>
              </a:moveTo>
              <a:lnTo>
                <a:pt x="894522" y="753717"/>
              </a:lnTo>
              <a:lnTo>
                <a:pt x="894522" y="554934"/>
              </a:lnTo>
              <a:lnTo>
                <a:pt x="1731065" y="554934"/>
              </a:lnTo>
              <a:lnTo>
                <a:pt x="1731065" y="107674"/>
              </a:lnTo>
              <a:lnTo>
                <a:pt x="0" y="107674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307398</xdr:colOff>
      <xdr:row>27</xdr:row>
      <xdr:rowOff>151534</xdr:rowOff>
    </xdr:from>
    <xdr:to>
      <xdr:col>17</xdr:col>
      <xdr:colOff>298739</xdr:colOff>
      <xdr:row>34</xdr:row>
      <xdr:rowOff>99579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2499398" y="5684693"/>
          <a:ext cx="753341" cy="1342159"/>
        </a:xfrm>
        <a:custGeom>
          <a:avLst/>
          <a:gdLst>
            <a:gd name="connsiteX0" fmla="*/ 753341 w 753341"/>
            <a:gd name="connsiteY0" fmla="*/ 1285875 h 1342159"/>
            <a:gd name="connsiteX1" fmla="*/ 753341 w 753341"/>
            <a:gd name="connsiteY1" fmla="*/ 1342159 h 1342159"/>
            <a:gd name="connsiteX2" fmla="*/ 458932 w 753341"/>
            <a:gd name="connsiteY2" fmla="*/ 1342159 h 1342159"/>
            <a:gd name="connsiteX3" fmla="*/ 458932 w 753341"/>
            <a:gd name="connsiteY3" fmla="*/ 0 h 1342159"/>
            <a:gd name="connsiteX4" fmla="*/ 0 w 753341"/>
            <a:gd name="connsiteY4" fmla="*/ 0 h 13421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53341" h="1342159">
              <a:moveTo>
                <a:pt x="753341" y="1285875"/>
              </a:moveTo>
              <a:lnTo>
                <a:pt x="753341" y="1342159"/>
              </a:lnTo>
              <a:lnTo>
                <a:pt x="458932" y="1342159"/>
              </a:lnTo>
              <a:lnTo>
                <a:pt x="458932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164523</xdr:colOff>
      <xdr:row>27</xdr:row>
      <xdr:rowOff>97725</xdr:rowOff>
    </xdr:from>
    <xdr:to>
      <xdr:col>16</xdr:col>
      <xdr:colOff>324716</xdr:colOff>
      <xdr:row>28</xdr:row>
      <xdr:rowOff>136618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/>
      </xdr:nvSpPr>
      <xdr:spPr>
        <a:xfrm>
          <a:off x="12356523" y="5630884"/>
          <a:ext cx="160193" cy="23805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201331</xdr:colOff>
      <xdr:row>27</xdr:row>
      <xdr:rowOff>142856</xdr:rowOff>
    </xdr:from>
    <xdr:to>
      <xdr:col>16</xdr:col>
      <xdr:colOff>255332</xdr:colOff>
      <xdr:row>28</xdr:row>
      <xdr:rowOff>112522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 flipH="1">
          <a:off x="12393331" y="5676015"/>
          <a:ext cx="54001" cy="168825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336176</xdr:colOff>
      <xdr:row>28</xdr:row>
      <xdr:rowOff>78441</xdr:rowOff>
    </xdr:from>
    <xdr:to>
      <xdr:col>17</xdr:col>
      <xdr:colOff>22412</xdr:colOff>
      <xdr:row>57</xdr:row>
      <xdr:rowOff>179294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12528176" y="5860676"/>
          <a:ext cx="448236" cy="5950324"/>
        </a:xfrm>
        <a:custGeom>
          <a:avLst/>
          <a:gdLst>
            <a:gd name="connsiteX0" fmla="*/ 0 w 448236"/>
            <a:gd name="connsiteY0" fmla="*/ 0 h 5950324"/>
            <a:gd name="connsiteX1" fmla="*/ 224118 w 448236"/>
            <a:gd name="connsiteY1" fmla="*/ 0 h 5950324"/>
            <a:gd name="connsiteX2" fmla="*/ 224118 w 448236"/>
            <a:gd name="connsiteY2" fmla="*/ 5849471 h 5950324"/>
            <a:gd name="connsiteX3" fmla="*/ 448236 w 448236"/>
            <a:gd name="connsiteY3" fmla="*/ 5849471 h 5950324"/>
            <a:gd name="connsiteX4" fmla="*/ 448236 w 448236"/>
            <a:gd name="connsiteY4" fmla="*/ 5950324 h 59503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48236" h="5950324">
              <a:moveTo>
                <a:pt x="0" y="0"/>
              </a:moveTo>
              <a:lnTo>
                <a:pt x="224118" y="0"/>
              </a:lnTo>
              <a:lnTo>
                <a:pt x="224118" y="5849471"/>
              </a:lnTo>
              <a:lnTo>
                <a:pt x="448236" y="5849471"/>
              </a:lnTo>
              <a:lnTo>
                <a:pt x="448236" y="5950324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375559</xdr:colOff>
      <xdr:row>39</xdr:row>
      <xdr:rowOff>8167</xdr:rowOff>
    </xdr:from>
    <xdr:to>
      <xdr:col>0</xdr:col>
      <xdr:colOff>375559</xdr:colOff>
      <xdr:row>56</xdr:row>
      <xdr:rowOff>190502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CxnSpPr/>
      </xdr:nvCxnSpPr>
      <xdr:spPr>
        <a:xfrm>
          <a:off x="375559" y="8131631"/>
          <a:ext cx="0" cy="3652157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378282</xdr:colOff>
      <xdr:row>57</xdr:row>
      <xdr:rowOff>24493</xdr:rowOff>
    </xdr:from>
    <xdr:to>
      <xdr:col>0</xdr:col>
      <xdr:colOff>378282</xdr:colOff>
      <xdr:row>72</xdr:row>
      <xdr:rowOff>136072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/>
      </xdr:nvCxnSpPr>
      <xdr:spPr>
        <a:xfrm>
          <a:off x="378282" y="11821886"/>
          <a:ext cx="0" cy="3173186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391887</xdr:colOff>
      <xdr:row>73</xdr:row>
      <xdr:rowOff>9525</xdr:rowOff>
    </xdr:from>
    <xdr:to>
      <xdr:col>0</xdr:col>
      <xdr:colOff>391887</xdr:colOff>
      <xdr:row>92</xdr:row>
      <xdr:rowOff>190500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>
          <a:off x="391887" y="15072632"/>
          <a:ext cx="0" cy="4059011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14</xdr:row>
      <xdr:rowOff>27214</xdr:rowOff>
    </xdr:from>
    <xdr:to>
      <xdr:col>0</xdr:col>
      <xdr:colOff>353786</xdr:colOff>
      <xdr:row>25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53786" y="3048000"/>
          <a:ext cx="0" cy="2217964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25</xdr:row>
      <xdr:rowOff>40822</xdr:rowOff>
    </xdr:from>
    <xdr:to>
      <xdr:col>0</xdr:col>
      <xdr:colOff>367393</xdr:colOff>
      <xdr:row>28</xdr:row>
      <xdr:rowOff>198665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CxnSpPr/>
      </xdr:nvCxnSpPr>
      <xdr:spPr>
        <a:xfrm>
          <a:off x="367393" y="5306786"/>
          <a:ext cx="0" cy="770165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29</xdr:row>
      <xdr:rowOff>13607</xdr:rowOff>
    </xdr:from>
    <xdr:to>
      <xdr:col>0</xdr:col>
      <xdr:colOff>367393</xdr:colOff>
      <xdr:row>39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/>
      </xdr:nvCxnSpPr>
      <xdr:spPr>
        <a:xfrm>
          <a:off x="367393" y="6096000"/>
          <a:ext cx="0" cy="2027464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294409</xdr:colOff>
      <xdr:row>7</xdr:row>
      <xdr:rowOff>34637</xdr:rowOff>
    </xdr:from>
    <xdr:to>
      <xdr:col>21</xdr:col>
      <xdr:colOff>692727</xdr:colOff>
      <xdr:row>61</xdr:row>
      <xdr:rowOff>51956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pSpPr/>
      </xdr:nvGrpSpPr>
      <xdr:grpSpPr>
        <a:xfrm rot="16200000">
          <a:off x="7533408" y="2684320"/>
          <a:ext cx="10304319" cy="8018318"/>
          <a:chOff x="1506682" y="7239000"/>
          <a:chExt cx="12261273" cy="8018318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375349</xdr:colOff>
      <xdr:row>34</xdr:row>
      <xdr:rowOff>150110</xdr:rowOff>
    </xdr:from>
    <xdr:to>
      <xdr:col>19</xdr:col>
      <xdr:colOff>16565</xdr:colOff>
      <xdr:row>35</xdr:row>
      <xdr:rowOff>57979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3329349" y="7074371"/>
          <a:ext cx="1165216" cy="106651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662609</xdr:colOff>
      <xdr:row>57</xdr:row>
      <xdr:rowOff>63176</xdr:rowOff>
    </xdr:from>
    <xdr:to>
      <xdr:col>17</xdr:col>
      <xdr:colOff>40733</xdr:colOff>
      <xdr:row>58</xdr:row>
      <xdr:rowOff>41413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12854609" y="11559437"/>
          <a:ext cx="140124" cy="177019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383633</xdr:colOff>
      <xdr:row>36</xdr:row>
      <xdr:rowOff>183349</xdr:rowOff>
    </xdr:from>
    <xdr:to>
      <xdr:col>19</xdr:col>
      <xdr:colOff>259394</xdr:colOff>
      <xdr:row>37</xdr:row>
      <xdr:rowOff>132900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13337633" y="7803349"/>
          <a:ext cx="1399761" cy="157369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27481</xdr:colOff>
      <xdr:row>37</xdr:row>
      <xdr:rowOff>124617</xdr:rowOff>
    </xdr:from>
    <xdr:to>
      <xdr:col>19</xdr:col>
      <xdr:colOff>209698</xdr:colOff>
      <xdr:row>37</xdr:row>
      <xdr:rowOff>132900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14505481" y="7952435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204538</xdr:colOff>
      <xdr:row>11</xdr:row>
      <xdr:rowOff>4896</xdr:rowOff>
    </xdr:from>
    <xdr:to>
      <xdr:col>14</xdr:col>
      <xdr:colOff>381000</xdr:colOff>
      <xdr:row>12</xdr:row>
      <xdr:rowOff>40077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10872538" y="2357157"/>
          <a:ext cx="176462" cy="233963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241345</xdr:colOff>
      <xdr:row>11</xdr:row>
      <xdr:rowOff>50027</xdr:rowOff>
    </xdr:from>
    <xdr:to>
      <xdr:col>14</xdr:col>
      <xdr:colOff>300830</xdr:colOff>
      <xdr:row>12</xdr:row>
      <xdr:rowOff>15981</xdr:rowOff>
    </xdr:to>
    <xdr:sp macro="" textlink="">
      <xdr:nvSpPr>
        <xdr:cNvPr id="33" name="フリーフォーム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 flipH="1">
          <a:off x="10909345" y="2402288"/>
          <a:ext cx="59485" cy="164736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273326</xdr:colOff>
      <xdr:row>13</xdr:row>
      <xdr:rowOff>91109</xdr:rowOff>
    </xdr:from>
    <xdr:to>
      <xdr:col>17</xdr:col>
      <xdr:colOff>430696</xdr:colOff>
      <xdr:row>34</xdr:row>
      <xdr:rowOff>140804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703326" y="2840935"/>
          <a:ext cx="1681370" cy="4224130"/>
        </a:xfrm>
        <a:custGeom>
          <a:avLst/>
          <a:gdLst>
            <a:gd name="connsiteX0" fmla="*/ 1681370 w 1681370"/>
            <a:gd name="connsiteY0" fmla="*/ 4224130 h 4224130"/>
            <a:gd name="connsiteX1" fmla="*/ 1681370 w 1681370"/>
            <a:gd name="connsiteY1" fmla="*/ 4149587 h 4224130"/>
            <a:gd name="connsiteX2" fmla="*/ 1383196 w 1681370"/>
            <a:gd name="connsiteY2" fmla="*/ 4149587 h 4224130"/>
            <a:gd name="connsiteX3" fmla="*/ 1383196 w 1681370"/>
            <a:gd name="connsiteY3" fmla="*/ 0 h 4224130"/>
            <a:gd name="connsiteX4" fmla="*/ 0 w 1681370"/>
            <a:gd name="connsiteY4" fmla="*/ 0 h 4224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681370" h="4224130">
              <a:moveTo>
                <a:pt x="1681370" y="4224130"/>
              </a:moveTo>
              <a:lnTo>
                <a:pt x="1681370" y="4149587"/>
              </a:lnTo>
              <a:lnTo>
                <a:pt x="1383196" y="4149587"/>
              </a:lnTo>
              <a:lnTo>
                <a:pt x="1383196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728870</xdr:colOff>
      <xdr:row>13</xdr:row>
      <xdr:rowOff>91109</xdr:rowOff>
    </xdr:from>
    <xdr:to>
      <xdr:col>15</xdr:col>
      <xdr:colOff>231913</xdr:colOff>
      <xdr:row>13</xdr:row>
      <xdr:rowOff>91109</xdr:rowOff>
    </xdr:to>
    <xdr:sp macro="" textlink="">
      <xdr:nvSpPr>
        <xdr:cNvPr id="7" name="フリーフォーム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1396870" y="2840935"/>
          <a:ext cx="265043" cy="0"/>
        </a:xfrm>
        <a:custGeom>
          <a:avLst/>
          <a:gdLst>
            <a:gd name="connsiteX0" fmla="*/ 265043 w 265043"/>
            <a:gd name="connsiteY0" fmla="*/ 0 h 0"/>
            <a:gd name="connsiteX1" fmla="*/ 0 w 265043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65043">
              <a:moveTo>
                <a:pt x="265043" y="0"/>
              </a:move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372717</xdr:colOff>
      <xdr:row>11</xdr:row>
      <xdr:rowOff>57978</xdr:rowOff>
    </xdr:from>
    <xdr:to>
      <xdr:col>14</xdr:col>
      <xdr:colOff>704022</xdr:colOff>
      <xdr:row>13</xdr:row>
      <xdr:rowOff>99391</xdr:rowOff>
    </xdr:to>
    <xdr:sp macro="" textlink="">
      <xdr:nvSpPr>
        <xdr:cNvPr id="35" name="フリーフォーム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11040717" y="2410239"/>
          <a:ext cx="331305" cy="438978"/>
        </a:xfrm>
        <a:custGeom>
          <a:avLst/>
          <a:gdLst>
            <a:gd name="connsiteX0" fmla="*/ 331305 w 331305"/>
            <a:gd name="connsiteY0" fmla="*/ 438978 h 438978"/>
            <a:gd name="connsiteX1" fmla="*/ 149087 w 331305"/>
            <a:gd name="connsiteY1" fmla="*/ 438978 h 438978"/>
            <a:gd name="connsiteX2" fmla="*/ 149087 w 331305"/>
            <a:gd name="connsiteY2" fmla="*/ 0 h 438978"/>
            <a:gd name="connsiteX3" fmla="*/ 0 w 331305"/>
            <a:gd name="connsiteY3" fmla="*/ 0 h 4389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1305" h="438978">
              <a:moveTo>
                <a:pt x="331305" y="438978"/>
              </a:moveTo>
              <a:lnTo>
                <a:pt x="149087" y="438978"/>
              </a:lnTo>
              <a:lnTo>
                <a:pt x="149087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381000</xdr:colOff>
      <xdr:row>11</xdr:row>
      <xdr:rowOff>173935</xdr:rowOff>
    </xdr:from>
    <xdr:to>
      <xdr:col>14</xdr:col>
      <xdr:colOff>728870</xdr:colOff>
      <xdr:row>14</xdr:row>
      <xdr:rowOff>24848</xdr:rowOff>
    </xdr:to>
    <xdr:sp macro="" textlink="">
      <xdr:nvSpPr>
        <xdr:cNvPr id="36" name="フリーフォーム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11049000" y="2526196"/>
          <a:ext cx="347870" cy="447261"/>
        </a:xfrm>
        <a:custGeom>
          <a:avLst/>
          <a:gdLst>
            <a:gd name="connsiteX0" fmla="*/ 0 w 347870"/>
            <a:gd name="connsiteY0" fmla="*/ 0 h 447261"/>
            <a:gd name="connsiteX1" fmla="*/ 91109 w 347870"/>
            <a:gd name="connsiteY1" fmla="*/ 0 h 447261"/>
            <a:gd name="connsiteX2" fmla="*/ 91109 w 347870"/>
            <a:gd name="connsiteY2" fmla="*/ 447261 h 447261"/>
            <a:gd name="connsiteX3" fmla="*/ 347870 w 347870"/>
            <a:gd name="connsiteY3" fmla="*/ 447261 h 4472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47870" h="447261">
              <a:moveTo>
                <a:pt x="0" y="0"/>
              </a:moveTo>
              <a:lnTo>
                <a:pt x="91109" y="0"/>
              </a:lnTo>
              <a:lnTo>
                <a:pt x="91109" y="447261"/>
              </a:lnTo>
              <a:lnTo>
                <a:pt x="347870" y="447261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13607</xdr:colOff>
      <xdr:row>14</xdr:row>
      <xdr:rowOff>27214</xdr:rowOff>
    </xdr:from>
    <xdr:to>
      <xdr:col>15</xdr:col>
      <xdr:colOff>272143</xdr:colOff>
      <xdr:row>14</xdr:row>
      <xdr:rowOff>27214</xdr:rowOff>
    </xdr:to>
    <xdr:sp macro="" textlink="">
      <xdr:nvSpPr>
        <xdr:cNvPr id="37" name="フリーフォーム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11443607" y="3048000"/>
          <a:ext cx="258536" cy="0"/>
        </a:xfrm>
        <a:custGeom>
          <a:avLst/>
          <a:gdLst>
            <a:gd name="connsiteX0" fmla="*/ 0 w 258536"/>
            <a:gd name="connsiteY0" fmla="*/ 0 h 0"/>
            <a:gd name="connsiteX1" fmla="*/ 258536 w 25853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8536">
              <a:moveTo>
                <a:pt x="0" y="0"/>
              </a:moveTo>
              <a:lnTo>
                <a:pt x="258536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20570</xdr:colOff>
      <xdr:row>37</xdr:row>
      <xdr:rowOff>149087</xdr:rowOff>
    </xdr:from>
    <xdr:to>
      <xdr:col>18</xdr:col>
      <xdr:colOff>132523</xdr:colOff>
      <xdr:row>57</xdr:row>
      <xdr:rowOff>97046</xdr:rowOff>
    </xdr:to>
    <xdr:sp macro="" textlink="">
      <xdr:nvSpPr>
        <xdr:cNvPr id="39" name="フリーフォーム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12974570" y="7740332"/>
          <a:ext cx="873953" cy="3973620"/>
        </a:xfrm>
        <a:custGeom>
          <a:avLst/>
          <a:gdLst>
            <a:gd name="connsiteX0" fmla="*/ 0 w 902805"/>
            <a:gd name="connsiteY0" fmla="*/ 3867978 h 3867978"/>
            <a:gd name="connsiteX1" fmla="*/ 41413 w 902805"/>
            <a:gd name="connsiteY1" fmla="*/ 3826565 h 3867978"/>
            <a:gd name="connsiteX2" fmla="*/ 902805 w 902805"/>
            <a:gd name="connsiteY2" fmla="*/ 3826565 h 3867978"/>
            <a:gd name="connsiteX3" fmla="*/ 902805 w 902805"/>
            <a:gd name="connsiteY3" fmla="*/ 3536674 h 3867978"/>
            <a:gd name="connsiteX4" fmla="*/ 140805 w 902805"/>
            <a:gd name="connsiteY4" fmla="*/ 3536674 h 3867978"/>
            <a:gd name="connsiteX5" fmla="*/ 140805 w 902805"/>
            <a:gd name="connsiteY5" fmla="*/ 231913 h 3867978"/>
            <a:gd name="connsiteX6" fmla="*/ 381000 w 902805"/>
            <a:gd name="connsiteY6" fmla="*/ 231913 h 3867978"/>
            <a:gd name="connsiteX7" fmla="*/ 381000 w 902805"/>
            <a:gd name="connsiteY7" fmla="*/ 0 h 3867978"/>
            <a:gd name="connsiteX0" fmla="*/ 0 w 870281"/>
            <a:gd name="connsiteY0" fmla="*/ 3937311 h 3937311"/>
            <a:gd name="connsiteX1" fmla="*/ 8889 w 870281"/>
            <a:gd name="connsiteY1" fmla="*/ 3826565 h 3937311"/>
            <a:gd name="connsiteX2" fmla="*/ 870281 w 870281"/>
            <a:gd name="connsiteY2" fmla="*/ 3826565 h 3937311"/>
            <a:gd name="connsiteX3" fmla="*/ 870281 w 870281"/>
            <a:gd name="connsiteY3" fmla="*/ 3536674 h 3937311"/>
            <a:gd name="connsiteX4" fmla="*/ 108281 w 870281"/>
            <a:gd name="connsiteY4" fmla="*/ 3536674 h 3937311"/>
            <a:gd name="connsiteX5" fmla="*/ 108281 w 870281"/>
            <a:gd name="connsiteY5" fmla="*/ 231913 h 3937311"/>
            <a:gd name="connsiteX6" fmla="*/ 348476 w 870281"/>
            <a:gd name="connsiteY6" fmla="*/ 231913 h 3937311"/>
            <a:gd name="connsiteX7" fmla="*/ 348476 w 870281"/>
            <a:gd name="connsiteY7" fmla="*/ 0 h 3937311"/>
            <a:gd name="connsiteX0" fmla="*/ 9697 w 861392"/>
            <a:gd name="connsiteY0" fmla="*/ 3941933 h 3941933"/>
            <a:gd name="connsiteX1" fmla="*/ 0 w 861392"/>
            <a:gd name="connsiteY1" fmla="*/ 3826565 h 3941933"/>
            <a:gd name="connsiteX2" fmla="*/ 861392 w 861392"/>
            <a:gd name="connsiteY2" fmla="*/ 3826565 h 3941933"/>
            <a:gd name="connsiteX3" fmla="*/ 861392 w 861392"/>
            <a:gd name="connsiteY3" fmla="*/ 3536674 h 3941933"/>
            <a:gd name="connsiteX4" fmla="*/ 99392 w 861392"/>
            <a:gd name="connsiteY4" fmla="*/ 3536674 h 3941933"/>
            <a:gd name="connsiteX5" fmla="*/ 99392 w 861392"/>
            <a:gd name="connsiteY5" fmla="*/ 231913 h 3941933"/>
            <a:gd name="connsiteX6" fmla="*/ 339587 w 861392"/>
            <a:gd name="connsiteY6" fmla="*/ 231913 h 3941933"/>
            <a:gd name="connsiteX7" fmla="*/ 339587 w 861392"/>
            <a:gd name="connsiteY7" fmla="*/ 0 h 3941933"/>
            <a:gd name="connsiteX0" fmla="*/ 0 w 865940"/>
            <a:gd name="connsiteY0" fmla="*/ 3938370 h 3938370"/>
            <a:gd name="connsiteX1" fmla="*/ 4548 w 865940"/>
            <a:gd name="connsiteY1" fmla="*/ 3826565 h 3938370"/>
            <a:gd name="connsiteX2" fmla="*/ 865940 w 865940"/>
            <a:gd name="connsiteY2" fmla="*/ 3826565 h 3938370"/>
            <a:gd name="connsiteX3" fmla="*/ 865940 w 865940"/>
            <a:gd name="connsiteY3" fmla="*/ 3536674 h 3938370"/>
            <a:gd name="connsiteX4" fmla="*/ 103940 w 865940"/>
            <a:gd name="connsiteY4" fmla="*/ 3536674 h 3938370"/>
            <a:gd name="connsiteX5" fmla="*/ 103940 w 865940"/>
            <a:gd name="connsiteY5" fmla="*/ 231913 h 3938370"/>
            <a:gd name="connsiteX6" fmla="*/ 344135 w 865940"/>
            <a:gd name="connsiteY6" fmla="*/ 231913 h 3938370"/>
            <a:gd name="connsiteX7" fmla="*/ 344135 w 865940"/>
            <a:gd name="connsiteY7" fmla="*/ 0 h 3938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865940" h="3938370">
              <a:moveTo>
                <a:pt x="0" y="3938370"/>
              </a:moveTo>
              <a:lnTo>
                <a:pt x="4548" y="3826565"/>
              </a:lnTo>
              <a:lnTo>
                <a:pt x="865940" y="3826565"/>
              </a:lnTo>
              <a:lnTo>
                <a:pt x="865940" y="3536674"/>
              </a:lnTo>
              <a:lnTo>
                <a:pt x="103940" y="3536674"/>
              </a:lnTo>
              <a:lnTo>
                <a:pt x="103940" y="231913"/>
              </a:lnTo>
              <a:lnTo>
                <a:pt x="344135" y="231913"/>
              </a:lnTo>
              <a:lnTo>
                <a:pt x="344135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353786</xdr:colOff>
      <xdr:row>14</xdr:row>
      <xdr:rowOff>13607</xdr:rowOff>
    </xdr:from>
    <xdr:to>
      <xdr:col>16</xdr:col>
      <xdr:colOff>707571</xdr:colOff>
      <xdr:row>57</xdr:row>
      <xdr:rowOff>40821</xdr:rowOff>
    </xdr:to>
    <xdr:sp macro="" textlink="">
      <xdr:nvSpPr>
        <xdr:cNvPr id="40" name="フリーフォーム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11783786" y="3034393"/>
          <a:ext cx="1115785" cy="8803821"/>
        </a:xfrm>
        <a:custGeom>
          <a:avLst/>
          <a:gdLst>
            <a:gd name="connsiteX0" fmla="*/ 0 w 1115785"/>
            <a:gd name="connsiteY0" fmla="*/ 0 h 8803821"/>
            <a:gd name="connsiteX1" fmla="*/ 1115785 w 1115785"/>
            <a:gd name="connsiteY1" fmla="*/ 0 h 8803821"/>
            <a:gd name="connsiteX2" fmla="*/ 1115785 w 1115785"/>
            <a:gd name="connsiteY2" fmla="*/ 8803821 h 88038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115785" h="8803821">
              <a:moveTo>
                <a:pt x="0" y="0"/>
              </a:moveTo>
              <a:lnTo>
                <a:pt x="1115785" y="0"/>
              </a:lnTo>
              <a:lnTo>
                <a:pt x="1115785" y="8803821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593912</xdr:colOff>
      <xdr:row>14</xdr:row>
      <xdr:rowOff>22411</xdr:rowOff>
    </xdr:from>
    <xdr:to>
      <xdr:col>0</xdr:col>
      <xdr:colOff>593912</xdr:colOff>
      <xdr:row>33</xdr:row>
      <xdr:rowOff>11206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>
          <a:off x="593912" y="2975161"/>
          <a:ext cx="0" cy="3789270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596633</xdr:colOff>
      <xdr:row>33</xdr:row>
      <xdr:rowOff>36339</xdr:rowOff>
    </xdr:from>
    <xdr:to>
      <xdr:col>0</xdr:col>
      <xdr:colOff>596633</xdr:colOff>
      <xdr:row>37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CxnSpPr/>
      </xdr:nvCxnSpPr>
      <xdr:spPr>
        <a:xfrm>
          <a:off x="596633" y="6789564"/>
          <a:ext cx="0" cy="763761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610560</xdr:colOff>
      <xdr:row>37</xdr:row>
      <xdr:rowOff>21451</xdr:rowOff>
    </xdr:from>
    <xdr:to>
      <xdr:col>0</xdr:col>
      <xdr:colOff>610560</xdr:colOff>
      <xdr:row>53</xdr:row>
      <xdr:rowOff>156883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610560" y="7574776"/>
          <a:ext cx="0" cy="3335832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599676</xdr:colOff>
      <xdr:row>53</xdr:row>
      <xdr:rowOff>201067</xdr:rowOff>
    </xdr:from>
    <xdr:to>
      <xdr:col>0</xdr:col>
      <xdr:colOff>599676</xdr:colOff>
      <xdr:row>71</xdr:row>
      <xdr:rowOff>179295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>
          <a:off x="599676" y="10954792"/>
          <a:ext cx="0" cy="3578678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591192</xdr:colOff>
      <xdr:row>72</xdr:row>
      <xdr:rowOff>15689</xdr:rowOff>
    </xdr:from>
    <xdr:to>
      <xdr:col>0</xdr:col>
      <xdr:colOff>591192</xdr:colOff>
      <xdr:row>87</xdr:row>
      <xdr:rowOff>190500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>
          <a:off x="591192" y="14569889"/>
          <a:ext cx="0" cy="3175186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582706</xdr:colOff>
      <xdr:row>88</xdr:row>
      <xdr:rowOff>38420</xdr:rowOff>
    </xdr:from>
    <xdr:to>
      <xdr:col>0</xdr:col>
      <xdr:colOff>582706</xdr:colOff>
      <xdr:row>107</xdr:row>
      <xdr:rowOff>156882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CxnSpPr/>
      </xdr:nvCxnSpPr>
      <xdr:spPr>
        <a:xfrm>
          <a:off x="582706" y="17793020"/>
          <a:ext cx="0" cy="3918937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488674</xdr:colOff>
      <xdr:row>34</xdr:row>
      <xdr:rowOff>74543</xdr:rowOff>
    </xdr:from>
    <xdr:to>
      <xdr:col>19</xdr:col>
      <xdr:colOff>687457</xdr:colOff>
      <xdr:row>37</xdr:row>
      <xdr:rowOff>107674</xdr:rowOff>
    </xdr:to>
    <xdr:sp macro="" textlink="">
      <xdr:nvSpPr>
        <xdr:cNvPr id="3" name="フリーフォーム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3442674" y="6998804"/>
          <a:ext cx="1722783" cy="629479"/>
        </a:xfrm>
        <a:custGeom>
          <a:avLst/>
          <a:gdLst>
            <a:gd name="connsiteX0" fmla="*/ 985630 w 1722783"/>
            <a:gd name="connsiteY0" fmla="*/ 629479 h 629479"/>
            <a:gd name="connsiteX1" fmla="*/ 886239 w 1722783"/>
            <a:gd name="connsiteY1" fmla="*/ 629479 h 629479"/>
            <a:gd name="connsiteX2" fmla="*/ 886239 w 1722783"/>
            <a:gd name="connsiteY2" fmla="*/ 480392 h 629479"/>
            <a:gd name="connsiteX3" fmla="*/ 1722783 w 1722783"/>
            <a:gd name="connsiteY3" fmla="*/ 480392 h 629479"/>
            <a:gd name="connsiteX4" fmla="*/ 1722783 w 1722783"/>
            <a:gd name="connsiteY4" fmla="*/ 0 h 629479"/>
            <a:gd name="connsiteX5" fmla="*/ 0 w 1722783"/>
            <a:gd name="connsiteY5" fmla="*/ 0 h 629479"/>
            <a:gd name="connsiteX6" fmla="*/ 0 w 1722783"/>
            <a:gd name="connsiteY6" fmla="*/ 124239 h 6294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722783" h="629479">
              <a:moveTo>
                <a:pt x="985630" y="629479"/>
              </a:moveTo>
              <a:lnTo>
                <a:pt x="886239" y="629479"/>
              </a:lnTo>
              <a:lnTo>
                <a:pt x="886239" y="480392"/>
              </a:lnTo>
              <a:lnTo>
                <a:pt x="1722783" y="480392"/>
              </a:lnTo>
              <a:lnTo>
                <a:pt x="1722783" y="0"/>
              </a:lnTo>
              <a:lnTo>
                <a:pt x="0" y="0"/>
              </a:lnTo>
              <a:lnTo>
                <a:pt x="0" y="124239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367392</xdr:colOff>
      <xdr:row>7</xdr:row>
      <xdr:rowOff>68036</xdr:rowOff>
    </xdr:from>
    <xdr:to>
      <xdr:col>22</xdr:col>
      <xdr:colOff>3710</xdr:colOff>
      <xdr:row>57</xdr:row>
      <xdr:rowOff>166998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pSpPr/>
      </xdr:nvGrpSpPr>
      <xdr:grpSpPr>
        <a:xfrm rot="16200000">
          <a:off x="7946570" y="2372446"/>
          <a:ext cx="9623962" cy="8018318"/>
          <a:chOff x="1506682" y="7239000"/>
          <a:chExt cx="12261273" cy="8018318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506184</xdr:colOff>
      <xdr:row>33</xdr:row>
      <xdr:rowOff>134524</xdr:rowOff>
    </xdr:from>
    <xdr:to>
      <xdr:col>19</xdr:col>
      <xdr:colOff>94989</xdr:colOff>
      <xdr:row>34</xdr:row>
      <xdr:rowOff>10886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14222184" y="6932653"/>
          <a:ext cx="350805" cy="77747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207065</xdr:colOff>
      <xdr:row>54</xdr:row>
      <xdr:rowOff>28540</xdr:rowOff>
    </xdr:from>
    <xdr:to>
      <xdr:col>18</xdr:col>
      <xdr:colOff>256760</xdr:colOff>
      <xdr:row>55</xdr:row>
      <xdr:rowOff>8282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13161065" y="10928453"/>
          <a:ext cx="811695" cy="178525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456616</xdr:colOff>
      <xdr:row>35</xdr:row>
      <xdr:rowOff>26248</xdr:rowOff>
    </xdr:from>
    <xdr:to>
      <xdr:col>19</xdr:col>
      <xdr:colOff>332377</xdr:colOff>
      <xdr:row>35</xdr:row>
      <xdr:rowOff>166299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13410616" y="7333284"/>
          <a:ext cx="1399761" cy="140051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100464</xdr:colOff>
      <xdr:row>35</xdr:row>
      <xdr:rowOff>158016</xdr:rowOff>
    </xdr:from>
    <xdr:to>
      <xdr:col>19</xdr:col>
      <xdr:colOff>282681</xdr:colOff>
      <xdr:row>35</xdr:row>
      <xdr:rowOff>166299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14578464" y="7465052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277521</xdr:colOff>
      <xdr:row>12</xdr:row>
      <xdr:rowOff>36889</xdr:rowOff>
    </xdr:from>
    <xdr:to>
      <xdr:col>14</xdr:col>
      <xdr:colOff>453983</xdr:colOff>
      <xdr:row>13</xdr:row>
      <xdr:rowOff>51425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10945521" y="2559372"/>
          <a:ext cx="176462" cy="211605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314328</xdr:colOff>
      <xdr:row>12</xdr:row>
      <xdr:rowOff>74982</xdr:rowOff>
    </xdr:from>
    <xdr:to>
      <xdr:col>14</xdr:col>
      <xdr:colOff>373813</xdr:colOff>
      <xdr:row>13</xdr:row>
      <xdr:rowOff>34367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 flipH="1">
          <a:off x="10982328" y="2597465"/>
          <a:ext cx="59485" cy="156454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39853</xdr:colOff>
      <xdr:row>13</xdr:row>
      <xdr:rowOff>42865</xdr:rowOff>
    </xdr:from>
    <xdr:to>
      <xdr:col>15</xdr:col>
      <xdr:colOff>304896</xdr:colOff>
      <xdr:row>13</xdr:row>
      <xdr:rowOff>42865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11469853" y="2859544"/>
          <a:ext cx="265043" cy="0"/>
        </a:xfrm>
        <a:custGeom>
          <a:avLst/>
          <a:gdLst>
            <a:gd name="connsiteX0" fmla="*/ 265043 w 265043"/>
            <a:gd name="connsiteY0" fmla="*/ 0 h 0"/>
            <a:gd name="connsiteX1" fmla="*/ 0 w 265043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65043">
              <a:moveTo>
                <a:pt x="265043" y="0"/>
              </a:move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86590</xdr:colOff>
      <xdr:row>13</xdr:row>
      <xdr:rowOff>169470</xdr:rowOff>
    </xdr:from>
    <xdr:to>
      <xdr:col>15</xdr:col>
      <xdr:colOff>345126</xdr:colOff>
      <xdr:row>13</xdr:row>
      <xdr:rowOff>169470</xdr:rowOff>
    </xdr:to>
    <xdr:sp macro="" textlink="">
      <xdr:nvSpPr>
        <xdr:cNvPr id="33" name="フリーフォーム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11516590" y="2986149"/>
          <a:ext cx="258536" cy="0"/>
        </a:xfrm>
        <a:custGeom>
          <a:avLst/>
          <a:gdLst>
            <a:gd name="connsiteX0" fmla="*/ 0 w 258536"/>
            <a:gd name="connsiteY0" fmla="*/ 0 h 0"/>
            <a:gd name="connsiteX1" fmla="*/ 258536 w 25853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8536">
              <a:moveTo>
                <a:pt x="0" y="0"/>
              </a:moveTo>
              <a:lnTo>
                <a:pt x="258536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207065</xdr:colOff>
      <xdr:row>35</xdr:row>
      <xdr:rowOff>182218</xdr:rowOff>
    </xdr:from>
    <xdr:to>
      <xdr:col>18</xdr:col>
      <xdr:colOff>198783</xdr:colOff>
      <xdr:row>54</xdr:row>
      <xdr:rowOff>41454</xdr:rowOff>
    </xdr:to>
    <xdr:sp macro="" textlink="">
      <xdr:nvSpPr>
        <xdr:cNvPr id="36" name="フリーフォーム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13161065" y="7305261"/>
          <a:ext cx="753718" cy="3636106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435429</xdr:colOff>
      <xdr:row>13</xdr:row>
      <xdr:rowOff>163285</xdr:rowOff>
    </xdr:from>
    <xdr:to>
      <xdr:col>17</xdr:col>
      <xdr:colOff>231321</xdr:colOff>
      <xdr:row>54</xdr:row>
      <xdr:rowOff>27215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865429" y="2979964"/>
          <a:ext cx="1319892" cy="8232322"/>
        </a:xfrm>
        <a:custGeom>
          <a:avLst/>
          <a:gdLst>
            <a:gd name="connsiteX0" fmla="*/ 0 w 1319892"/>
            <a:gd name="connsiteY0" fmla="*/ 0 h 8232322"/>
            <a:gd name="connsiteX1" fmla="*/ 1102178 w 1319892"/>
            <a:gd name="connsiteY1" fmla="*/ 0 h 8232322"/>
            <a:gd name="connsiteX2" fmla="*/ 1102178 w 1319892"/>
            <a:gd name="connsiteY2" fmla="*/ 8150679 h 8232322"/>
            <a:gd name="connsiteX3" fmla="*/ 1319892 w 1319892"/>
            <a:gd name="connsiteY3" fmla="*/ 8150679 h 8232322"/>
            <a:gd name="connsiteX4" fmla="*/ 1319892 w 1319892"/>
            <a:gd name="connsiteY4" fmla="*/ 8232322 h 82323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19892" h="8232322">
              <a:moveTo>
                <a:pt x="0" y="0"/>
              </a:moveTo>
              <a:lnTo>
                <a:pt x="1102178" y="0"/>
              </a:lnTo>
              <a:lnTo>
                <a:pt x="1102178" y="8150679"/>
              </a:lnTo>
              <a:lnTo>
                <a:pt x="1319892" y="8150679"/>
              </a:lnTo>
              <a:lnTo>
                <a:pt x="1319892" y="8232322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459828</xdr:colOff>
      <xdr:row>12</xdr:row>
      <xdr:rowOff>78827</xdr:rowOff>
    </xdr:from>
    <xdr:to>
      <xdr:col>15</xdr:col>
      <xdr:colOff>6569</xdr:colOff>
      <xdr:row>13</xdr:row>
      <xdr:rowOff>52551</xdr:rowOff>
    </xdr:to>
    <xdr:sp macro="" textlink="">
      <xdr:nvSpPr>
        <xdr:cNvPr id="7" name="フリーフォーム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1127828" y="2601310"/>
          <a:ext cx="308741" cy="170793"/>
        </a:xfrm>
        <a:custGeom>
          <a:avLst/>
          <a:gdLst>
            <a:gd name="connsiteX0" fmla="*/ 308741 w 308741"/>
            <a:gd name="connsiteY0" fmla="*/ 197069 h 197069"/>
            <a:gd name="connsiteX1" fmla="*/ 124810 w 308741"/>
            <a:gd name="connsiteY1" fmla="*/ 197069 h 197069"/>
            <a:gd name="connsiteX2" fmla="*/ 124810 w 308741"/>
            <a:gd name="connsiteY2" fmla="*/ 0 h 197069"/>
            <a:gd name="connsiteX3" fmla="*/ 0 w 308741"/>
            <a:gd name="connsiteY3" fmla="*/ 0 h 197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8741" h="197069">
              <a:moveTo>
                <a:pt x="308741" y="197069"/>
              </a:moveTo>
              <a:lnTo>
                <a:pt x="124810" y="197069"/>
              </a:lnTo>
              <a:lnTo>
                <a:pt x="124810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466397</xdr:colOff>
      <xdr:row>12</xdr:row>
      <xdr:rowOff>190500</xdr:rowOff>
    </xdr:from>
    <xdr:to>
      <xdr:col>15</xdr:col>
      <xdr:colOff>32845</xdr:colOff>
      <xdr:row>13</xdr:row>
      <xdr:rowOff>151086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1134397" y="2712983"/>
          <a:ext cx="328448" cy="157655"/>
        </a:xfrm>
        <a:custGeom>
          <a:avLst/>
          <a:gdLst>
            <a:gd name="connsiteX0" fmla="*/ 0 w 328448"/>
            <a:gd name="connsiteY0" fmla="*/ 0 h 157655"/>
            <a:gd name="connsiteX1" fmla="*/ 78827 w 328448"/>
            <a:gd name="connsiteY1" fmla="*/ 0 h 157655"/>
            <a:gd name="connsiteX2" fmla="*/ 78827 w 328448"/>
            <a:gd name="connsiteY2" fmla="*/ 157655 h 157655"/>
            <a:gd name="connsiteX3" fmla="*/ 328448 w 328448"/>
            <a:gd name="connsiteY3" fmla="*/ 157655 h 1576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28448" h="157655">
              <a:moveTo>
                <a:pt x="0" y="0"/>
              </a:moveTo>
              <a:lnTo>
                <a:pt x="78827" y="0"/>
              </a:lnTo>
              <a:lnTo>
                <a:pt x="78827" y="157655"/>
              </a:lnTo>
              <a:lnTo>
                <a:pt x="328448" y="157655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400707</xdr:colOff>
      <xdr:row>13</xdr:row>
      <xdr:rowOff>39414</xdr:rowOff>
    </xdr:from>
    <xdr:to>
      <xdr:col>18</xdr:col>
      <xdr:colOff>551793</xdr:colOff>
      <xdr:row>34</xdr:row>
      <xdr:rowOff>111672</xdr:rowOff>
    </xdr:to>
    <xdr:sp macro="" textlink="">
      <xdr:nvSpPr>
        <xdr:cNvPr id="3" name="フリーフォーム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1830707" y="2758966"/>
          <a:ext cx="2437086" cy="4210706"/>
        </a:xfrm>
        <a:custGeom>
          <a:avLst/>
          <a:gdLst>
            <a:gd name="connsiteX0" fmla="*/ 2437086 w 2437086"/>
            <a:gd name="connsiteY0" fmla="*/ 4138448 h 4210706"/>
            <a:gd name="connsiteX1" fmla="*/ 2437086 w 2437086"/>
            <a:gd name="connsiteY1" fmla="*/ 4210706 h 4210706"/>
            <a:gd name="connsiteX2" fmla="*/ 1346638 w 2437086"/>
            <a:gd name="connsiteY2" fmla="*/ 4210706 h 4210706"/>
            <a:gd name="connsiteX3" fmla="*/ 1346638 w 2437086"/>
            <a:gd name="connsiteY3" fmla="*/ 0 h 4210706"/>
            <a:gd name="connsiteX4" fmla="*/ 0 w 2437086"/>
            <a:gd name="connsiteY4" fmla="*/ 0 h 421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437086" h="4210706">
              <a:moveTo>
                <a:pt x="2437086" y="4138448"/>
              </a:moveTo>
              <a:lnTo>
                <a:pt x="2437086" y="4210706"/>
              </a:lnTo>
              <a:lnTo>
                <a:pt x="1346638" y="4210706"/>
              </a:lnTo>
              <a:lnTo>
                <a:pt x="1346638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617483</xdr:colOff>
      <xdr:row>34</xdr:row>
      <xdr:rowOff>13138</xdr:rowOff>
    </xdr:from>
    <xdr:to>
      <xdr:col>20</xdr:col>
      <xdr:colOff>6569</xdr:colOff>
      <xdr:row>35</xdr:row>
      <xdr:rowOff>151086</xdr:rowOff>
    </xdr:to>
    <xdr:sp macro="" textlink="">
      <xdr:nvSpPr>
        <xdr:cNvPr id="4" name="フリーフォーム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4333483" y="6871138"/>
          <a:ext cx="913086" cy="335017"/>
        </a:xfrm>
        <a:custGeom>
          <a:avLst/>
          <a:gdLst>
            <a:gd name="connsiteX0" fmla="*/ 203638 w 913086"/>
            <a:gd name="connsiteY0" fmla="*/ 335017 h 335017"/>
            <a:gd name="connsiteX1" fmla="*/ 52551 w 913086"/>
            <a:gd name="connsiteY1" fmla="*/ 335017 h 335017"/>
            <a:gd name="connsiteX2" fmla="*/ 52551 w 913086"/>
            <a:gd name="connsiteY2" fmla="*/ 151086 h 335017"/>
            <a:gd name="connsiteX3" fmla="*/ 913086 w 913086"/>
            <a:gd name="connsiteY3" fmla="*/ 151086 h 335017"/>
            <a:gd name="connsiteX4" fmla="*/ 913086 w 913086"/>
            <a:gd name="connsiteY4" fmla="*/ 59121 h 335017"/>
            <a:gd name="connsiteX5" fmla="*/ 0 w 913086"/>
            <a:gd name="connsiteY5" fmla="*/ 59121 h 335017"/>
            <a:gd name="connsiteX6" fmla="*/ 0 w 913086"/>
            <a:gd name="connsiteY6" fmla="*/ 0 h 3350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913086" h="335017">
              <a:moveTo>
                <a:pt x="203638" y="335017"/>
              </a:moveTo>
              <a:lnTo>
                <a:pt x="52551" y="335017"/>
              </a:lnTo>
              <a:lnTo>
                <a:pt x="52551" y="151086"/>
              </a:lnTo>
              <a:lnTo>
                <a:pt x="913086" y="151086"/>
              </a:lnTo>
              <a:lnTo>
                <a:pt x="913086" y="59121"/>
              </a:lnTo>
              <a:lnTo>
                <a:pt x="0" y="59121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593912</xdr:colOff>
      <xdr:row>14</xdr:row>
      <xdr:rowOff>22411</xdr:rowOff>
    </xdr:from>
    <xdr:to>
      <xdr:col>0</xdr:col>
      <xdr:colOff>593912</xdr:colOff>
      <xdr:row>33</xdr:row>
      <xdr:rowOff>11206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593912" y="2975161"/>
          <a:ext cx="0" cy="3789270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596633</xdr:colOff>
      <xdr:row>33</xdr:row>
      <xdr:rowOff>36339</xdr:rowOff>
    </xdr:from>
    <xdr:to>
      <xdr:col>0</xdr:col>
      <xdr:colOff>596633</xdr:colOff>
      <xdr:row>37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CxnSpPr/>
      </xdr:nvCxnSpPr>
      <xdr:spPr>
        <a:xfrm>
          <a:off x="596633" y="6789564"/>
          <a:ext cx="0" cy="763761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610560</xdr:colOff>
      <xdr:row>37</xdr:row>
      <xdr:rowOff>21451</xdr:rowOff>
    </xdr:from>
    <xdr:to>
      <xdr:col>0</xdr:col>
      <xdr:colOff>610560</xdr:colOff>
      <xdr:row>53</xdr:row>
      <xdr:rowOff>156883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/>
      </xdr:nvCxnSpPr>
      <xdr:spPr>
        <a:xfrm>
          <a:off x="610560" y="7574776"/>
          <a:ext cx="0" cy="3335832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599676</xdr:colOff>
      <xdr:row>53</xdr:row>
      <xdr:rowOff>201067</xdr:rowOff>
    </xdr:from>
    <xdr:to>
      <xdr:col>0</xdr:col>
      <xdr:colOff>599676</xdr:colOff>
      <xdr:row>71</xdr:row>
      <xdr:rowOff>179295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CxnSpPr/>
      </xdr:nvCxnSpPr>
      <xdr:spPr>
        <a:xfrm>
          <a:off x="599676" y="10954792"/>
          <a:ext cx="0" cy="3578678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591192</xdr:colOff>
      <xdr:row>72</xdr:row>
      <xdr:rowOff>15689</xdr:rowOff>
    </xdr:from>
    <xdr:to>
      <xdr:col>0</xdr:col>
      <xdr:colOff>591192</xdr:colOff>
      <xdr:row>87</xdr:row>
      <xdr:rowOff>190500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CxnSpPr/>
      </xdr:nvCxnSpPr>
      <xdr:spPr>
        <a:xfrm>
          <a:off x="591192" y="14569889"/>
          <a:ext cx="0" cy="3175186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582706</xdr:colOff>
      <xdr:row>88</xdr:row>
      <xdr:rowOff>38420</xdr:rowOff>
    </xdr:from>
    <xdr:to>
      <xdr:col>0</xdr:col>
      <xdr:colOff>582706</xdr:colOff>
      <xdr:row>107</xdr:row>
      <xdr:rowOff>156882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CxnSpPr/>
      </xdr:nvCxnSpPr>
      <xdr:spPr>
        <a:xfrm>
          <a:off x="582706" y="17793020"/>
          <a:ext cx="0" cy="3918937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14</xdr:row>
      <xdr:rowOff>22411</xdr:rowOff>
    </xdr:from>
    <xdr:to>
      <xdr:col>0</xdr:col>
      <xdr:colOff>593912</xdr:colOff>
      <xdr:row>33</xdr:row>
      <xdr:rowOff>11206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593912" y="2980764"/>
          <a:ext cx="0" cy="3821207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596633</xdr:colOff>
      <xdr:row>33</xdr:row>
      <xdr:rowOff>36339</xdr:rowOff>
    </xdr:from>
    <xdr:to>
      <xdr:col>0</xdr:col>
      <xdr:colOff>596633</xdr:colOff>
      <xdr:row>37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596633" y="6827104"/>
          <a:ext cx="0" cy="770484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610560</xdr:colOff>
      <xdr:row>37</xdr:row>
      <xdr:rowOff>21451</xdr:rowOff>
    </xdr:from>
    <xdr:to>
      <xdr:col>0</xdr:col>
      <xdr:colOff>610560</xdr:colOff>
      <xdr:row>53</xdr:row>
      <xdr:rowOff>156883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610560" y="7619039"/>
          <a:ext cx="0" cy="3362726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599676</xdr:colOff>
      <xdr:row>53</xdr:row>
      <xdr:rowOff>201067</xdr:rowOff>
    </xdr:from>
    <xdr:to>
      <xdr:col>0</xdr:col>
      <xdr:colOff>599676</xdr:colOff>
      <xdr:row>71</xdr:row>
      <xdr:rowOff>179295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599676" y="11025949"/>
          <a:ext cx="0" cy="3608934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591192</xdr:colOff>
      <xdr:row>72</xdr:row>
      <xdr:rowOff>15689</xdr:rowOff>
    </xdr:from>
    <xdr:to>
      <xdr:col>0</xdr:col>
      <xdr:colOff>591192</xdr:colOff>
      <xdr:row>87</xdr:row>
      <xdr:rowOff>190500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591192" y="14672983"/>
          <a:ext cx="0" cy="3200399"/>
        </a:xfrm>
        <a:prstGeom prst="straightConnector1">
          <a:avLst/>
        </a:prstGeom>
        <a:ln w="3810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582706</xdr:colOff>
      <xdr:row>88</xdr:row>
      <xdr:rowOff>38420</xdr:rowOff>
    </xdr:from>
    <xdr:to>
      <xdr:col>0</xdr:col>
      <xdr:colOff>582706</xdr:colOff>
      <xdr:row>107</xdr:row>
      <xdr:rowOff>156882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582706" y="17923008"/>
          <a:ext cx="0" cy="3950874"/>
        </a:xfrm>
        <a:prstGeom prst="straightConnector1">
          <a:avLst/>
        </a:prstGeom>
        <a:ln w="38100">
          <a:solidFill>
            <a:schemeClr val="accent6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285751</xdr:colOff>
      <xdr:row>6</xdr:row>
      <xdr:rowOff>171450</xdr:rowOff>
    </xdr:from>
    <xdr:to>
      <xdr:col>21</xdr:col>
      <xdr:colOff>684069</xdr:colOff>
      <xdr:row>59</xdr:row>
      <xdr:rowOff>59996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pSpPr/>
      </xdr:nvGrpSpPr>
      <xdr:grpSpPr>
        <a:xfrm rot="16200000">
          <a:off x="7684387" y="2465902"/>
          <a:ext cx="9985046" cy="8018318"/>
          <a:chOff x="1506682" y="7239000"/>
          <a:chExt cx="12261273" cy="8018318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14999</xdr:colOff>
      <xdr:row>32</xdr:row>
      <xdr:rowOff>74947</xdr:rowOff>
    </xdr:from>
    <xdr:to>
      <xdr:col>18</xdr:col>
      <xdr:colOff>402981</xdr:colOff>
      <xdr:row>32</xdr:row>
      <xdr:rowOff>183173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13730999" y="6581255"/>
          <a:ext cx="387982" cy="10822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125424</xdr:colOff>
      <xdr:row>55</xdr:row>
      <xdr:rowOff>98183</xdr:rowOff>
    </xdr:from>
    <xdr:to>
      <xdr:col>18</xdr:col>
      <xdr:colOff>175119</xdr:colOff>
      <xdr:row>56</xdr:row>
      <xdr:rowOff>85718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13079424" y="11251958"/>
          <a:ext cx="811695" cy="187560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374975</xdr:colOff>
      <xdr:row>35</xdr:row>
      <xdr:rowOff>147846</xdr:rowOff>
    </xdr:from>
    <xdr:to>
      <xdr:col>19</xdr:col>
      <xdr:colOff>250736</xdr:colOff>
      <xdr:row>36</xdr:row>
      <xdr:rowOff>87872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13328975" y="7301121"/>
          <a:ext cx="1399761" cy="140051"/>
        </a:xfrm>
        <a:custGeom>
          <a:avLst/>
          <a:gdLst>
            <a:gd name="connsiteX0" fmla="*/ 0 w 1399761"/>
            <a:gd name="connsiteY0" fmla="*/ 165652 h 165652"/>
            <a:gd name="connsiteX1" fmla="*/ 0 w 1399761"/>
            <a:gd name="connsiteY1" fmla="*/ 0 h 165652"/>
            <a:gd name="connsiteX2" fmla="*/ 1399761 w 1399761"/>
            <a:gd name="connsiteY2" fmla="*/ 0 h 165652"/>
            <a:gd name="connsiteX3" fmla="*/ 1399761 w 1399761"/>
            <a:gd name="connsiteY3" fmla="*/ 165652 h 1656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9761" h="165652">
              <a:moveTo>
                <a:pt x="0" y="165652"/>
              </a:moveTo>
              <a:lnTo>
                <a:pt x="0" y="0"/>
              </a:lnTo>
              <a:lnTo>
                <a:pt x="1399761" y="0"/>
              </a:lnTo>
              <a:lnTo>
                <a:pt x="1399761" y="165652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18823</xdr:colOff>
      <xdr:row>36</xdr:row>
      <xdr:rowOff>79589</xdr:rowOff>
    </xdr:from>
    <xdr:to>
      <xdr:col>19</xdr:col>
      <xdr:colOff>201040</xdr:colOff>
      <xdr:row>36</xdr:row>
      <xdr:rowOff>87872</xdr:rowOff>
    </xdr:to>
    <xdr:sp macro="" textlink="">
      <xdr:nvSpPr>
        <xdr:cNvPr id="25" name="フリーフォーム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14496823" y="7432889"/>
          <a:ext cx="182217" cy="8283"/>
        </a:xfrm>
        <a:custGeom>
          <a:avLst/>
          <a:gdLst>
            <a:gd name="connsiteX0" fmla="*/ 182217 w 182217"/>
            <a:gd name="connsiteY0" fmla="*/ 0 h 8283"/>
            <a:gd name="connsiteX1" fmla="*/ 0 w 182217"/>
            <a:gd name="connsiteY1" fmla="*/ 8283 h 828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82217" h="8283">
              <a:moveTo>
                <a:pt x="182217" y="0"/>
              </a:moveTo>
              <a:lnTo>
                <a:pt x="0" y="8283"/>
              </a:lnTo>
            </a:path>
          </a:pathLst>
        </a:custGeom>
        <a:noFill/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195880</xdr:colOff>
      <xdr:row>13</xdr:row>
      <xdr:rowOff>13836</xdr:rowOff>
    </xdr:from>
    <xdr:to>
      <xdr:col>14</xdr:col>
      <xdr:colOff>372342</xdr:colOff>
      <xdr:row>14</xdr:row>
      <xdr:rowOff>36666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10863880" y="2781099"/>
          <a:ext cx="176462" cy="223356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227674</xdr:colOff>
      <xdr:row>13</xdr:row>
      <xdr:rowOff>52430</xdr:rowOff>
    </xdr:from>
    <xdr:to>
      <xdr:col>14</xdr:col>
      <xdr:colOff>287159</xdr:colOff>
      <xdr:row>14</xdr:row>
      <xdr:rowOff>19107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 flipH="1">
          <a:off x="10895674" y="2819693"/>
          <a:ext cx="59485" cy="167203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720212</xdr:colOff>
      <xdr:row>12</xdr:row>
      <xdr:rowOff>193038</xdr:rowOff>
    </xdr:from>
    <xdr:to>
      <xdr:col>15</xdr:col>
      <xdr:colOff>223255</xdr:colOff>
      <xdr:row>12</xdr:row>
      <xdr:rowOff>193038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/>
      </xdr:nvSpPr>
      <xdr:spPr>
        <a:xfrm>
          <a:off x="11388212" y="2745738"/>
          <a:ext cx="265043" cy="0"/>
        </a:xfrm>
        <a:custGeom>
          <a:avLst/>
          <a:gdLst>
            <a:gd name="connsiteX0" fmla="*/ 265043 w 265043"/>
            <a:gd name="connsiteY0" fmla="*/ 0 h 0"/>
            <a:gd name="connsiteX1" fmla="*/ 0 w 265043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65043">
              <a:moveTo>
                <a:pt x="265043" y="0"/>
              </a:move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4949</xdr:colOff>
      <xdr:row>13</xdr:row>
      <xdr:rowOff>119618</xdr:rowOff>
    </xdr:from>
    <xdr:to>
      <xdr:col>15</xdr:col>
      <xdr:colOff>263485</xdr:colOff>
      <xdr:row>13</xdr:row>
      <xdr:rowOff>119618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11434949" y="2872343"/>
          <a:ext cx="258536" cy="0"/>
        </a:xfrm>
        <a:custGeom>
          <a:avLst/>
          <a:gdLst>
            <a:gd name="connsiteX0" fmla="*/ 0 w 258536"/>
            <a:gd name="connsiteY0" fmla="*/ 0 h 0"/>
            <a:gd name="connsiteX1" fmla="*/ 258536 w 258536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258536">
              <a:moveTo>
                <a:pt x="0" y="0"/>
              </a:moveTo>
              <a:lnTo>
                <a:pt x="258536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125424</xdr:colOff>
      <xdr:row>36</xdr:row>
      <xdr:rowOff>103791</xdr:rowOff>
    </xdr:from>
    <xdr:to>
      <xdr:col>18</xdr:col>
      <xdr:colOff>117142</xdr:colOff>
      <xdr:row>55</xdr:row>
      <xdr:rowOff>111097</xdr:rowOff>
    </xdr:to>
    <xdr:sp macro="" textlink="">
      <xdr:nvSpPr>
        <xdr:cNvPr id="31" name="フリーフォーム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13079424" y="7457091"/>
          <a:ext cx="753718" cy="3807781"/>
        </a:xfrm>
        <a:custGeom>
          <a:avLst/>
          <a:gdLst>
            <a:gd name="connsiteX0" fmla="*/ 82827 w 753718"/>
            <a:gd name="connsiteY0" fmla="*/ 4224131 h 4224131"/>
            <a:gd name="connsiteX1" fmla="*/ 82827 w 753718"/>
            <a:gd name="connsiteY1" fmla="*/ 4133022 h 4224131"/>
            <a:gd name="connsiteX2" fmla="*/ 753718 w 753718"/>
            <a:gd name="connsiteY2" fmla="*/ 4133022 h 4224131"/>
            <a:gd name="connsiteX3" fmla="*/ 753718 w 753718"/>
            <a:gd name="connsiteY3" fmla="*/ 3859696 h 4224131"/>
            <a:gd name="connsiteX4" fmla="*/ 0 w 753718"/>
            <a:gd name="connsiteY4" fmla="*/ 3859696 h 4224131"/>
            <a:gd name="connsiteX5" fmla="*/ 0 w 753718"/>
            <a:gd name="connsiteY5" fmla="*/ 256761 h 4224131"/>
            <a:gd name="connsiteX6" fmla="*/ 256761 w 753718"/>
            <a:gd name="connsiteY6" fmla="*/ 256761 h 4224131"/>
            <a:gd name="connsiteX7" fmla="*/ 256761 w 753718"/>
            <a:gd name="connsiteY7" fmla="*/ 0 h 42241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753718" h="4224131">
              <a:moveTo>
                <a:pt x="82827" y="4224131"/>
              </a:moveTo>
              <a:lnTo>
                <a:pt x="82827" y="4133022"/>
              </a:lnTo>
              <a:lnTo>
                <a:pt x="753718" y="4133022"/>
              </a:lnTo>
              <a:lnTo>
                <a:pt x="753718" y="3859696"/>
              </a:lnTo>
              <a:lnTo>
                <a:pt x="0" y="3859696"/>
              </a:lnTo>
              <a:lnTo>
                <a:pt x="0" y="256761"/>
              </a:lnTo>
              <a:lnTo>
                <a:pt x="256761" y="256761"/>
              </a:lnTo>
              <a:lnTo>
                <a:pt x="256761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353788</xdr:colOff>
      <xdr:row>13</xdr:row>
      <xdr:rowOff>113433</xdr:rowOff>
    </xdr:from>
    <xdr:to>
      <xdr:col>17</xdr:col>
      <xdr:colOff>149680</xdr:colOff>
      <xdr:row>55</xdr:row>
      <xdr:rowOff>96858</xdr:rowOff>
    </xdr:to>
    <xdr:sp macro="" textlink="">
      <xdr:nvSpPr>
        <xdr:cNvPr id="32" name="フリーフォーム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11783788" y="2866158"/>
          <a:ext cx="1319892" cy="8384475"/>
        </a:xfrm>
        <a:custGeom>
          <a:avLst/>
          <a:gdLst>
            <a:gd name="connsiteX0" fmla="*/ 0 w 1319892"/>
            <a:gd name="connsiteY0" fmla="*/ 0 h 8232322"/>
            <a:gd name="connsiteX1" fmla="*/ 1102178 w 1319892"/>
            <a:gd name="connsiteY1" fmla="*/ 0 h 8232322"/>
            <a:gd name="connsiteX2" fmla="*/ 1102178 w 1319892"/>
            <a:gd name="connsiteY2" fmla="*/ 8150679 h 8232322"/>
            <a:gd name="connsiteX3" fmla="*/ 1319892 w 1319892"/>
            <a:gd name="connsiteY3" fmla="*/ 8150679 h 8232322"/>
            <a:gd name="connsiteX4" fmla="*/ 1319892 w 1319892"/>
            <a:gd name="connsiteY4" fmla="*/ 8232322 h 82323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319892" h="8232322">
              <a:moveTo>
                <a:pt x="0" y="0"/>
              </a:moveTo>
              <a:lnTo>
                <a:pt x="1102178" y="0"/>
              </a:lnTo>
              <a:lnTo>
                <a:pt x="1102178" y="8150679"/>
              </a:lnTo>
              <a:lnTo>
                <a:pt x="1319892" y="8150679"/>
              </a:lnTo>
              <a:lnTo>
                <a:pt x="1319892" y="8232322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370974</xdr:colOff>
      <xdr:row>12</xdr:row>
      <xdr:rowOff>190500</xdr:rowOff>
    </xdr:from>
    <xdr:to>
      <xdr:col>14</xdr:col>
      <xdr:colOff>696829</xdr:colOff>
      <xdr:row>13</xdr:row>
      <xdr:rowOff>75198</xdr:rowOff>
    </xdr:to>
    <xdr:sp macro="" textlink="">
      <xdr:nvSpPr>
        <xdr:cNvPr id="2" name="フリーフォーム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038974" y="2757237"/>
          <a:ext cx="325855" cy="85224"/>
        </a:xfrm>
        <a:custGeom>
          <a:avLst/>
          <a:gdLst>
            <a:gd name="connsiteX0" fmla="*/ 325855 w 325855"/>
            <a:gd name="connsiteY0" fmla="*/ 0 h 85224"/>
            <a:gd name="connsiteX1" fmla="*/ 130342 w 325855"/>
            <a:gd name="connsiteY1" fmla="*/ 0 h 85224"/>
            <a:gd name="connsiteX2" fmla="*/ 130342 w 325855"/>
            <a:gd name="connsiteY2" fmla="*/ 85224 h 85224"/>
            <a:gd name="connsiteX3" fmla="*/ 0 w 325855"/>
            <a:gd name="connsiteY3" fmla="*/ 85224 h 852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25855" h="85224">
              <a:moveTo>
                <a:pt x="325855" y="0"/>
              </a:moveTo>
              <a:lnTo>
                <a:pt x="130342" y="0"/>
              </a:lnTo>
              <a:lnTo>
                <a:pt x="130342" y="85224"/>
              </a:lnTo>
              <a:lnTo>
                <a:pt x="0" y="85224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386013</xdr:colOff>
      <xdr:row>13</xdr:row>
      <xdr:rowOff>105276</xdr:rowOff>
    </xdr:from>
    <xdr:to>
      <xdr:col>14</xdr:col>
      <xdr:colOff>721895</xdr:colOff>
      <xdr:row>13</xdr:row>
      <xdr:rowOff>180474</xdr:rowOff>
    </xdr:to>
    <xdr:sp macro="" textlink="">
      <xdr:nvSpPr>
        <xdr:cNvPr id="7" name="フリーフォーム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1054013" y="2872539"/>
          <a:ext cx="335882" cy="75198"/>
        </a:xfrm>
        <a:custGeom>
          <a:avLst/>
          <a:gdLst>
            <a:gd name="connsiteX0" fmla="*/ 0 w 335882"/>
            <a:gd name="connsiteY0" fmla="*/ 75198 h 75198"/>
            <a:gd name="connsiteX1" fmla="*/ 160421 w 335882"/>
            <a:gd name="connsiteY1" fmla="*/ 75198 h 75198"/>
            <a:gd name="connsiteX2" fmla="*/ 160421 w 335882"/>
            <a:gd name="connsiteY2" fmla="*/ 0 h 75198"/>
            <a:gd name="connsiteX3" fmla="*/ 335882 w 335882"/>
            <a:gd name="connsiteY3" fmla="*/ 0 h 7519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5882" h="75198">
              <a:moveTo>
                <a:pt x="0" y="75198"/>
              </a:moveTo>
              <a:lnTo>
                <a:pt x="160421" y="75198"/>
              </a:lnTo>
              <a:lnTo>
                <a:pt x="160421" y="0"/>
              </a:lnTo>
              <a:lnTo>
                <a:pt x="335882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322385</xdr:colOff>
      <xdr:row>12</xdr:row>
      <xdr:rowOff>175846</xdr:rowOff>
    </xdr:from>
    <xdr:to>
      <xdr:col>18</xdr:col>
      <xdr:colOff>73269</xdr:colOff>
      <xdr:row>33</xdr:row>
      <xdr:rowOff>65942</xdr:rowOff>
    </xdr:to>
    <xdr:sp macro="" textlink="">
      <xdr:nvSpPr>
        <xdr:cNvPr id="3" name="フリーフォーム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1752385" y="2725615"/>
          <a:ext cx="2036884" cy="4044462"/>
        </a:xfrm>
        <a:custGeom>
          <a:avLst/>
          <a:gdLst>
            <a:gd name="connsiteX0" fmla="*/ 2036884 w 2036884"/>
            <a:gd name="connsiteY0" fmla="*/ 3978520 h 4044462"/>
            <a:gd name="connsiteX1" fmla="*/ 2036884 w 2036884"/>
            <a:gd name="connsiteY1" fmla="*/ 4044462 h 4044462"/>
            <a:gd name="connsiteX2" fmla="*/ 1333500 w 2036884"/>
            <a:gd name="connsiteY2" fmla="*/ 4044462 h 4044462"/>
            <a:gd name="connsiteX3" fmla="*/ 1333500 w 2036884"/>
            <a:gd name="connsiteY3" fmla="*/ 0 h 4044462"/>
            <a:gd name="connsiteX4" fmla="*/ 0 w 2036884"/>
            <a:gd name="connsiteY4" fmla="*/ 0 h 404446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36884" h="4044462">
              <a:moveTo>
                <a:pt x="2036884" y="3978520"/>
              </a:moveTo>
              <a:lnTo>
                <a:pt x="2036884" y="4044462"/>
              </a:lnTo>
              <a:lnTo>
                <a:pt x="1333500" y="4044462"/>
              </a:lnTo>
              <a:lnTo>
                <a:pt x="1333500" y="0"/>
              </a:lnTo>
              <a:lnTo>
                <a:pt x="0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131885</xdr:colOff>
      <xdr:row>32</xdr:row>
      <xdr:rowOff>175846</xdr:rowOff>
    </xdr:from>
    <xdr:to>
      <xdr:col>19</xdr:col>
      <xdr:colOff>688731</xdr:colOff>
      <xdr:row>36</xdr:row>
      <xdr:rowOff>73270</xdr:rowOff>
    </xdr:to>
    <xdr:sp macro="" textlink="">
      <xdr:nvSpPr>
        <xdr:cNvPr id="4" name="フリーフォーム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3847885" y="6682154"/>
          <a:ext cx="1318846" cy="688731"/>
        </a:xfrm>
        <a:custGeom>
          <a:avLst/>
          <a:gdLst>
            <a:gd name="connsiteX0" fmla="*/ 615461 w 1318846"/>
            <a:gd name="connsiteY0" fmla="*/ 688731 h 688731"/>
            <a:gd name="connsiteX1" fmla="*/ 476250 w 1318846"/>
            <a:gd name="connsiteY1" fmla="*/ 688731 h 688731"/>
            <a:gd name="connsiteX2" fmla="*/ 476250 w 1318846"/>
            <a:gd name="connsiteY2" fmla="*/ 512884 h 688731"/>
            <a:gd name="connsiteX3" fmla="*/ 1318846 w 1318846"/>
            <a:gd name="connsiteY3" fmla="*/ 512884 h 688731"/>
            <a:gd name="connsiteX4" fmla="*/ 1318846 w 1318846"/>
            <a:gd name="connsiteY4" fmla="*/ 51288 h 688731"/>
            <a:gd name="connsiteX5" fmla="*/ 0 w 1318846"/>
            <a:gd name="connsiteY5" fmla="*/ 51288 h 688731"/>
            <a:gd name="connsiteX6" fmla="*/ 0 w 1318846"/>
            <a:gd name="connsiteY6" fmla="*/ 0 h 6887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318846" h="688731">
              <a:moveTo>
                <a:pt x="615461" y="688731"/>
              </a:moveTo>
              <a:lnTo>
                <a:pt x="476250" y="688731"/>
              </a:lnTo>
              <a:lnTo>
                <a:pt x="476250" y="512884"/>
              </a:lnTo>
              <a:lnTo>
                <a:pt x="1318846" y="512884"/>
              </a:lnTo>
              <a:lnTo>
                <a:pt x="1318846" y="51288"/>
              </a:lnTo>
              <a:lnTo>
                <a:pt x="0" y="51288"/>
              </a:lnTo>
              <a:lnTo>
                <a:pt x="0" y="0"/>
              </a:lnTo>
            </a:path>
          </a:pathLst>
        </a:custGeom>
        <a:noFill/>
        <a:ln w="19050">
          <a:solidFill>
            <a:schemeClr val="accent6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510639</xdr:colOff>
      <xdr:row>8</xdr:row>
      <xdr:rowOff>11875</xdr:rowOff>
    </xdr:from>
    <xdr:to>
      <xdr:col>6</xdr:col>
      <xdr:colOff>665018</xdr:colOff>
      <xdr:row>13</xdr:row>
      <xdr:rowOff>77189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3461657" y="1729839"/>
          <a:ext cx="1622961" cy="1035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正味搬送時間？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製造に引き渡すまでの時間は？</a:t>
          </a:r>
        </a:p>
      </xdr:txBody>
    </xdr:sp>
    <xdr:clientData/>
  </xdr:twoCellAnchor>
  <xdr:twoCellAnchor>
    <xdr:from>
      <xdr:col>7</xdr:col>
      <xdr:colOff>174170</xdr:colOff>
      <xdr:row>95</xdr:row>
      <xdr:rowOff>119742</xdr:rowOff>
    </xdr:from>
    <xdr:to>
      <xdr:col>10</xdr:col>
      <xdr:colOff>293912</xdr:colOff>
      <xdr:row>98</xdr:row>
      <xdr:rowOff>163286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5301341" y="18886713"/>
          <a:ext cx="2307771" cy="6313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出庫作業（</a:t>
          </a:r>
          <a:r>
            <a:rPr kumimoji="1" lang="en-US" altLang="ja-JP" sz="1100"/>
            <a:t>AGV</a:t>
          </a:r>
          <a:r>
            <a:rPr kumimoji="1" lang="ja-JP" altLang="en-US" sz="1100"/>
            <a:t>に乗せる時間）と待機場所までの所要時間</a:t>
          </a:r>
        </a:p>
      </xdr:txBody>
    </xdr:sp>
    <xdr:clientData/>
  </xdr:twoCellAnchor>
  <xdr:twoCellAnchor>
    <xdr:from>
      <xdr:col>19</xdr:col>
      <xdr:colOff>239486</xdr:colOff>
      <xdr:row>101</xdr:row>
      <xdr:rowOff>32657</xdr:rowOff>
    </xdr:from>
    <xdr:to>
      <xdr:col>20</xdr:col>
      <xdr:colOff>250371</xdr:colOff>
      <xdr:row>123</xdr:row>
      <xdr:rowOff>152400</xdr:rowOff>
    </xdr:to>
    <xdr:sp macro="" textlink="">
      <xdr:nvSpPr>
        <xdr:cNvPr id="6" name="左中かっこ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4118772" y="19975286"/>
          <a:ext cx="740228" cy="443048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685801</xdr:colOff>
      <xdr:row>84</xdr:row>
      <xdr:rowOff>0</xdr:rowOff>
    </xdr:from>
    <xdr:to>
      <xdr:col>19</xdr:col>
      <xdr:colOff>696686</xdr:colOff>
      <xdr:row>86</xdr:row>
      <xdr:rowOff>180108</xdr:rowOff>
    </xdr:to>
    <xdr:sp macro="" textlink="">
      <xdr:nvSpPr>
        <xdr:cNvPr id="33" name="左中かっこ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13916892" y="16459200"/>
          <a:ext cx="745176" cy="568035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718458</xdr:colOff>
      <xdr:row>87</xdr:row>
      <xdr:rowOff>41563</xdr:rowOff>
    </xdr:from>
    <xdr:to>
      <xdr:col>20</xdr:col>
      <xdr:colOff>0</xdr:colOff>
      <xdr:row>95</xdr:row>
      <xdr:rowOff>185057</xdr:rowOff>
    </xdr:to>
    <xdr:sp macro="" textlink="">
      <xdr:nvSpPr>
        <xdr:cNvPr id="35" name="左中かっこ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13949549" y="17082654"/>
          <a:ext cx="750124" cy="1695203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</xdr:colOff>
      <xdr:row>96</xdr:row>
      <xdr:rowOff>10886</xdr:rowOff>
    </xdr:from>
    <xdr:to>
      <xdr:col>20</xdr:col>
      <xdr:colOff>10886</xdr:colOff>
      <xdr:row>100</xdr:row>
      <xdr:rowOff>174172</xdr:rowOff>
    </xdr:to>
    <xdr:sp macro="" textlink="">
      <xdr:nvSpPr>
        <xdr:cNvPr id="36" name="左中かっこ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13879287" y="18973800"/>
          <a:ext cx="740228" cy="947058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0</xdr:colOff>
      <xdr:row>123</xdr:row>
      <xdr:rowOff>193962</xdr:rowOff>
    </xdr:from>
    <xdr:to>
      <xdr:col>20</xdr:col>
      <xdr:colOff>10885</xdr:colOff>
      <xdr:row>126</xdr:row>
      <xdr:rowOff>193962</xdr:rowOff>
    </xdr:to>
    <xdr:sp macro="" textlink="">
      <xdr:nvSpPr>
        <xdr:cNvPr id="37" name="左中かっこ 36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13965382" y="24217744"/>
          <a:ext cx="745176" cy="581891"/>
        </a:xfrm>
        <a:prstGeom prst="lef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458029" y="3755749"/>
          <a:ext cx="0" cy="2334927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118238</xdr:colOff>
      <xdr:row>12</xdr:row>
      <xdr:rowOff>68945</xdr:rowOff>
    </xdr:from>
    <xdr:to>
      <xdr:col>24</xdr:col>
      <xdr:colOff>404476</xdr:colOff>
      <xdr:row>13</xdr:row>
      <xdr:rowOff>157339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18406238" y="2623886"/>
          <a:ext cx="286238" cy="290100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115895</xdr:colOff>
      <xdr:row>12</xdr:row>
      <xdr:rowOff>68945</xdr:rowOff>
    </xdr:from>
    <xdr:to>
      <xdr:col>26</xdr:col>
      <xdr:colOff>402133</xdr:colOff>
      <xdr:row>13</xdr:row>
      <xdr:rowOff>157339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19390013" y="2623886"/>
          <a:ext cx="286238" cy="290100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113553</xdr:colOff>
      <xdr:row>12</xdr:row>
      <xdr:rowOff>68945</xdr:rowOff>
    </xdr:from>
    <xdr:to>
      <xdr:col>28</xdr:col>
      <xdr:colOff>399791</xdr:colOff>
      <xdr:row>13</xdr:row>
      <xdr:rowOff>157339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20373788" y="2623886"/>
          <a:ext cx="286238" cy="290100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111210</xdr:colOff>
      <xdr:row>12</xdr:row>
      <xdr:rowOff>68945</xdr:rowOff>
    </xdr:from>
    <xdr:to>
      <xdr:col>30</xdr:col>
      <xdr:colOff>397448</xdr:colOff>
      <xdr:row>13</xdr:row>
      <xdr:rowOff>157339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21357563" y="2623886"/>
          <a:ext cx="286238" cy="290100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137267</xdr:colOff>
      <xdr:row>12</xdr:row>
      <xdr:rowOff>59309</xdr:rowOff>
    </xdr:from>
    <xdr:to>
      <xdr:col>32</xdr:col>
      <xdr:colOff>423505</xdr:colOff>
      <xdr:row>13</xdr:row>
      <xdr:rowOff>147703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22369738" y="2614250"/>
          <a:ext cx="286238" cy="290100"/>
        </a:xfrm>
        <a:prstGeom prst="rect">
          <a:avLst/>
        </a:prstGeom>
        <a:solidFill>
          <a:schemeClr val="bg1">
            <a:lumMod val="65000"/>
          </a:schemeClr>
        </a:solidFill>
        <a:ln w="19050">
          <a:solidFill>
            <a:schemeClr val="tx1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13212</xdr:colOff>
      <xdr:row>13</xdr:row>
      <xdr:rowOff>3503</xdr:rowOff>
    </xdr:from>
    <xdr:to>
      <xdr:col>25</xdr:col>
      <xdr:colOff>466072</xdr:colOff>
      <xdr:row>13</xdr:row>
      <xdr:rowOff>48498</xdr:rowOff>
    </xdr:to>
    <xdr:sp macro="" textlink="">
      <xdr:nvSpPr>
        <xdr:cNvPr id="21" name="フリーフォーム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/>
      </xdr:nvSpPr>
      <xdr:spPr>
        <a:xfrm>
          <a:off x="18794271" y="2760150"/>
          <a:ext cx="452860" cy="44995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24393</xdr:colOff>
      <xdr:row>13</xdr:row>
      <xdr:rowOff>11882</xdr:rowOff>
    </xdr:from>
    <xdr:to>
      <xdr:col>27</xdr:col>
      <xdr:colOff>477253</xdr:colOff>
      <xdr:row>13</xdr:row>
      <xdr:rowOff>58134</xdr:rowOff>
    </xdr:to>
    <xdr:sp macro="" textlink="">
      <xdr:nvSpPr>
        <xdr:cNvPr id="22" name="フリーフォーム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19791569" y="2768529"/>
          <a:ext cx="452860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45041</xdr:colOff>
      <xdr:row>13</xdr:row>
      <xdr:rowOff>11882</xdr:rowOff>
    </xdr:from>
    <xdr:to>
      <xdr:col>30</xdr:col>
      <xdr:colOff>6488</xdr:colOff>
      <xdr:row>13</xdr:row>
      <xdr:rowOff>58134</xdr:rowOff>
    </xdr:to>
    <xdr:sp macro="" textlink="">
      <xdr:nvSpPr>
        <xdr:cNvPr id="23" name="フリーフォーム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20798335" y="2768529"/>
          <a:ext cx="454506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37288</xdr:colOff>
      <xdr:row>13</xdr:row>
      <xdr:rowOff>21518</xdr:rowOff>
    </xdr:from>
    <xdr:to>
      <xdr:col>31</xdr:col>
      <xdr:colOff>490148</xdr:colOff>
      <xdr:row>13</xdr:row>
      <xdr:rowOff>67770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/>
      </xdr:nvSpPr>
      <xdr:spPr>
        <a:xfrm>
          <a:off x="21776700" y="2778165"/>
          <a:ext cx="452860" cy="46252"/>
        </a:xfrm>
        <a:custGeom>
          <a:avLst/>
          <a:gdLst>
            <a:gd name="connsiteX0" fmla="*/ 0 w 166688"/>
            <a:gd name="connsiteY0" fmla="*/ 0 h 0"/>
            <a:gd name="connsiteX1" fmla="*/ 166688 w 166688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66688">
              <a:moveTo>
                <a:pt x="0" y="0"/>
              </a:moveTo>
              <a:lnTo>
                <a:pt x="166688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257804</xdr:colOff>
      <xdr:row>15</xdr:row>
      <xdr:rowOff>28581</xdr:rowOff>
    </xdr:from>
    <xdr:to>
      <xdr:col>27</xdr:col>
      <xdr:colOff>259519</xdr:colOff>
      <xdr:row>20</xdr:row>
      <xdr:rowOff>15911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/>
      </xdr:nvSpPr>
      <xdr:spPr>
        <a:xfrm>
          <a:off x="19038863" y="3188640"/>
          <a:ext cx="987832" cy="995859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257804</xdr:colOff>
      <xdr:row>13</xdr:row>
      <xdr:rowOff>155062</xdr:rowOff>
    </xdr:from>
    <xdr:to>
      <xdr:col>26</xdr:col>
      <xdr:colOff>107193</xdr:colOff>
      <xdr:row>15</xdr:row>
      <xdr:rowOff>18944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9038863" y="2911709"/>
          <a:ext cx="342448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400661</xdr:colOff>
      <xdr:row>13</xdr:row>
      <xdr:rowOff>155062</xdr:rowOff>
    </xdr:from>
    <xdr:to>
      <xdr:col>27</xdr:col>
      <xdr:colOff>231118</xdr:colOff>
      <xdr:row>15</xdr:row>
      <xdr:rowOff>18944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 flipH="1" flipV="1">
          <a:off x="19674779" y="2911709"/>
          <a:ext cx="323515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259518</xdr:colOff>
      <xdr:row>15</xdr:row>
      <xdr:rowOff>28581</xdr:rowOff>
    </xdr:from>
    <xdr:to>
      <xdr:col>29</xdr:col>
      <xdr:colOff>251765</xdr:colOff>
      <xdr:row>20</xdr:row>
      <xdr:rowOff>15911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/>
      </xdr:nvSpPr>
      <xdr:spPr>
        <a:xfrm>
          <a:off x="20026694" y="3188640"/>
          <a:ext cx="978365" cy="995859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259519</xdr:colOff>
      <xdr:row>13</xdr:row>
      <xdr:rowOff>155062</xdr:rowOff>
    </xdr:from>
    <xdr:to>
      <xdr:col>28</xdr:col>
      <xdr:colOff>108908</xdr:colOff>
      <xdr:row>15</xdr:row>
      <xdr:rowOff>18944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 flipV="1">
          <a:off x="20026695" y="2911709"/>
          <a:ext cx="342448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402376</xdr:colOff>
      <xdr:row>13</xdr:row>
      <xdr:rowOff>155062</xdr:rowOff>
    </xdr:from>
    <xdr:to>
      <xdr:col>29</xdr:col>
      <xdr:colOff>232832</xdr:colOff>
      <xdr:row>15</xdr:row>
      <xdr:rowOff>18944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CxnSpPr/>
      </xdr:nvCxnSpPr>
      <xdr:spPr>
        <a:xfrm flipH="1" flipV="1">
          <a:off x="20662611" y="2911709"/>
          <a:ext cx="323515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251766</xdr:colOff>
      <xdr:row>15</xdr:row>
      <xdr:rowOff>28581</xdr:rowOff>
    </xdr:from>
    <xdr:to>
      <xdr:col>31</xdr:col>
      <xdr:colOff>253480</xdr:colOff>
      <xdr:row>20</xdr:row>
      <xdr:rowOff>15911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/>
      </xdr:nvSpPr>
      <xdr:spPr>
        <a:xfrm>
          <a:off x="21005060" y="3188640"/>
          <a:ext cx="987832" cy="995859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251766</xdr:colOff>
      <xdr:row>13</xdr:row>
      <xdr:rowOff>155062</xdr:rowOff>
    </xdr:from>
    <xdr:to>
      <xdr:col>30</xdr:col>
      <xdr:colOff>101155</xdr:colOff>
      <xdr:row>15</xdr:row>
      <xdr:rowOff>18944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CxnSpPr/>
      </xdr:nvCxnSpPr>
      <xdr:spPr>
        <a:xfrm flipV="1">
          <a:off x="21005060" y="2911709"/>
          <a:ext cx="342448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394624</xdr:colOff>
      <xdr:row>13</xdr:row>
      <xdr:rowOff>155062</xdr:rowOff>
    </xdr:from>
    <xdr:to>
      <xdr:col>31</xdr:col>
      <xdr:colOff>262946</xdr:colOff>
      <xdr:row>15</xdr:row>
      <xdr:rowOff>38216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CxnSpPr/>
      </xdr:nvCxnSpPr>
      <xdr:spPr>
        <a:xfrm flipH="1" flipV="1">
          <a:off x="21640977" y="2911709"/>
          <a:ext cx="361381" cy="28656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253481</xdr:colOff>
      <xdr:row>15</xdr:row>
      <xdr:rowOff>28581</xdr:rowOff>
    </xdr:from>
    <xdr:to>
      <xdr:col>33</xdr:col>
      <xdr:colOff>255196</xdr:colOff>
      <xdr:row>20</xdr:row>
      <xdr:rowOff>15911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/>
      </xdr:nvSpPr>
      <xdr:spPr>
        <a:xfrm>
          <a:off x="21992893" y="3188640"/>
          <a:ext cx="987832" cy="995859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262946</xdr:colOff>
      <xdr:row>13</xdr:row>
      <xdr:rowOff>145426</xdr:rowOff>
    </xdr:from>
    <xdr:to>
      <xdr:col>32</xdr:col>
      <xdr:colOff>131268</xdr:colOff>
      <xdr:row>15</xdr:row>
      <xdr:rowOff>28580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CxnSpPr/>
      </xdr:nvCxnSpPr>
      <xdr:spPr>
        <a:xfrm flipV="1">
          <a:off x="22002358" y="2902073"/>
          <a:ext cx="361381" cy="28656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424737</xdr:colOff>
      <xdr:row>13</xdr:row>
      <xdr:rowOff>145426</xdr:rowOff>
    </xdr:from>
    <xdr:to>
      <xdr:col>33</xdr:col>
      <xdr:colOff>255194</xdr:colOff>
      <xdr:row>15</xdr:row>
      <xdr:rowOff>9308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CxnSpPr/>
      </xdr:nvCxnSpPr>
      <xdr:spPr>
        <a:xfrm flipH="1" flipV="1">
          <a:off x="22657208" y="2902073"/>
          <a:ext cx="323515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526677</xdr:colOff>
      <xdr:row>15</xdr:row>
      <xdr:rowOff>28581</xdr:rowOff>
    </xdr:from>
    <xdr:to>
      <xdr:col>25</xdr:col>
      <xdr:colOff>257804</xdr:colOff>
      <xdr:row>20</xdr:row>
      <xdr:rowOff>15911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/>
      </xdr:nvSpPr>
      <xdr:spPr>
        <a:xfrm>
          <a:off x="18052677" y="3188640"/>
          <a:ext cx="986186" cy="995859"/>
        </a:xfrm>
        <a:prstGeom prst="rect">
          <a:avLst/>
        </a:prstGeom>
        <a:ln w="19050">
          <a:headEnd type="none" w="med" len="med"/>
          <a:tailEnd type="arrow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526677</xdr:colOff>
      <xdr:row>13</xdr:row>
      <xdr:rowOff>155062</xdr:rowOff>
    </xdr:from>
    <xdr:to>
      <xdr:col>24</xdr:col>
      <xdr:colOff>105479</xdr:colOff>
      <xdr:row>15</xdr:row>
      <xdr:rowOff>18944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>
        <a:xfrm flipV="1">
          <a:off x="18052677" y="2911709"/>
          <a:ext cx="340802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398947</xdr:colOff>
      <xdr:row>13</xdr:row>
      <xdr:rowOff>155062</xdr:rowOff>
    </xdr:from>
    <xdr:to>
      <xdr:col>25</xdr:col>
      <xdr:colOff>229403</xdr:colOff>
      <xdr:row>15</xdr:row>
      <xdr:rowOff>18944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CxnSpPr/>
      </xdr:nvCxnSpPr>
      <xdr:spPr>
        <a:xfrm flipH="1" flipV="1">
          <a:off x="18686947" y="2911709"/>
          <a:ext cx="323515" cy="2672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39154</xdr:colOff>
      <xdr:row>10</xdr:row>
      <xdr:rowOff>109258</xdr:rowOff>
    </xdr:from>
    <xdr:to>
      <xdr:col>32</xdr:col>
      <xdr:colOff>427290</xdr:colOff>
      <xdr:row>12</xdr:row>
      <xdr:rowOff>24388</xdr:rowOff>
    </xdr:to>
    <xdr:pic>
      <xdr:nvPicPr>
        <xdr:cNvPr id="57" name="Picture 5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4862" b="79954" l="30386" r="6998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734" t="13373" r="27733" b="16950"/>
        <a:stretch/>
      </xdr:blipFill>
      <xdr:spPr bwMode="auto">
        <a:xfrm>
          <a:off x="22289554" y="2261908"/>
          <a:ext cx="388136" cy="315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2968</xdr:colOff>
      <xdr:row>12</xdr:row>
      <xdr:rowOff>59548</xdr:rowOff>
    </xdr:from>
    <xdr:to>
      <xdr:col>28</xdr:col>
      <xdr:colOff>215124</xdr:colOff>
      <xdr:row>13</xdr:row>
      <xdr:rowOff>140174</xdr:rowOff>
    </xdr:to>
    <xdr:pic>
      <xdr:nvPicPr>
        <xdr:cNvPr id="61" name="Picture 5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927" t="53801" r="24309" b="9936"/>
        <a:stretch/>
      </xdr:blipFill>
      <xdr:spPr bwMode="auto">
        <a:xfrm>
          <a:off x="20272168" y="2612248"/>
          <a:ext cx="212156" cy="280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27</xdr:col>
      <xdr:colOff>421227</xdr:colOff>
      <xdr:row>6</xdr:row>
      <xdr:rowOff>166519</xdr:rowOff>
    </xdr:from>
    <xdr:to>
      <xdr:col>28</xdr:col>
      <xdr:colOff>58461</xdr:colOff>
      <xdr:row>8</xdr:row>
      <xdr:rowOff>25838</xdr:rowOff>
    </xdr:to>
    <xdr:grpSp>
      <xdr:nvGrpSpPr>
        <xdr:cNvPr id="63" name="Group 493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GrpSpPr>
          <a:grpSpLocks noChangeAspect="1"/>
        </xdr:cNvGrpSpPr>
      </xdr:nvGrpSpPr>
      <xdr:grpSpPr bwMode="auto">
        <a:xfrm>
          <a:off x="20212521" y="1475171"/>
          <a:ext cx="138331" cy="240319"/>
          <a:chOff x="967" y="347"/>
          <a:chExt cx="48" cy="111"/>
        </a:xfrm>
      </xdr:grpSpPr>
      <xdr:sp macro="" textlink="">
        <xdr:nvSpPr>
          <xdr:cNvPr id="157" name="Oval 494">
            <a:extLst>
              <a:ext uri="{FF2B5EF4-FFF2-40B4-BE49-F238E27FC236}">
                <a16:creationId xmlns:a16="http://schemas.microsoft.com/office/drawing/2014/main" id="{00000000-0008-0000-0A00-00009D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82" y="451"/>
            <a:ext cx="18" cy="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8" name="Oval 495">
            <a:extLst>
              <a:ext uri="{FF2B5EF4-FFF2-40B4-BE49-F238E27FC236}">
                <a16:creationId xmlns:a16="http://schemas.microsoft.com/office/drawing/2014/main" id="{00000000-0008-0000-0A00-00009E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71" y="451"/>
            <a:ext cx="14" cy="7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59" name="Oval 496">
            <a:extLst>
              <a:ext uri="{FF2B5EF4-FFF2-40B4-BE49-F238E27FC236}">
                <a16:creationId xmlns:a16="http://schemas.microsoft.com/office/drawing/2014/main" id="{00000000-0008-0000-0A00-00009F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1002" y="396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0" name="AutoShape 497">
            <a:extLst>
              <a:ext uri="{FF2B5EF4-FFF2-40B4-BE49-F238E27FC236}">
                <a16:creationId xmlns:a16="http://schemas.microsoft.com/office/drawing/2014/main" id="{00000000-0008-0000-0A00-0000A0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82" y="408"/>
            <a:ext cx="9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2400 w 21600"/>
              <a:gd name="T13" fmla="*/ 2455 h 21600"/>
              <a:gd name="T14" fmla="*/ 19200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1" name="AutoShape 498">
            <a:extLst>
              <a:ext uri="{FF2B5EF4-FFF2-40B4-BE49-F238E27FC236}">
                <a16:creationId xmlns:a16="http://schemas.microsoft.com/office/drawing/2014/main" id="{00000000-0008-0000-0A00-0000A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71" y="408"/>
            <a:ext cx="13" cy="44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3323 w 21600"/>
              <a:gd name="T13" fmla="*/ 2455 h 21600"/>
              <a:gd name="T14" fmla="*/ 18277 w 21600"/>
              <a:gd name="T15" fmla="*/ 19145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0" y="0"/>
                </a:moveTo>
                <a:lnTo>
                  <a:pt x="1662" y="21600"/>
                </a:lnTo>
                <a:lnTo>
                  <a:pt x="19938" y="21600"/>
                </a:lnTo>
                <a:lnTo>
                  <a:pt x="21600" y="0"/>
                </a:lnTo>
                <a:lnTo>
                  <a:pt x="0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2" name="AutoShape 499">
            <a:extLst>
              <a:ext uri="{FF2B5EF4-FFF2-40B4-BE49-F238E27FC236}">
                <a16:creationId xmlns:a16="http://schemas.microsoft.com/office/drawing/2014/main" id="{00000000-0008-0000-0A00-0000A2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86" y="371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3" name="AutoShape 500">
            <a:extLst>
              <a:ext uri="{FF2B5EF4-FFF2-40B4-BE49-F238E27FC236}">
                <a16:creationId xmlns:a16="http://schemas.microsoft.com/office/drawing/2014/main" id="{00000000-0008-0000-0A00-0000A3000000}"/>
              </a:ext>
            </a:extLst>
          </xdr:cNvPr>
          <xdr:cNvSpPr>
            <a:spLocks noChangeAspect="1" noChangeArrowheads="1"/>
          </xdr:cNvSpPr>
        </xdr:nvSpPr>
        <xdr:spPr bwMode="auto">
          <a:xfrm rot="-3324463">
            <a:off x="994" y="385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4" name="AutoShape 501">
            <a:extLst>
              <a:ext uri="{FF2B5EF4-FFF2-40B4-BE49-F238E27FC236}">
                <a16:creationId xmlns:a16="http://schemas.microsoft.com/office/drawing/2014/main" id="{00000000-0008-0000-0A00-0000A4000000}"/>
              </a:ext>
            </a:extLst>
          </xdr:cNvPr>
          <xdr:cNvSpPr>
            <a:spLocks noChangeAspect="1" noChangeArrowheads="1"/>
          </xdr:cNvSpPr>
        </xdr:nvSpPr>
        <xdr:spPr bwMode="auto">
          <a:xfrm rot="-5400000">
            <a:off x="959" y="377"/>
            <a:ext cx="44" cy="27"/>
          </a:xfrm>
          <a:prstGeom prst="flowChartDelay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5" name="AutoShape 502">
            <a:extLst>
              <a:ext uri="{FF2B5EF4-FFF2-40B4-BE49-F238E27FC236}">
                <a16:creationId xmlns:a16="http://schemas.microsoft.com/office/drawing/2014/main" id="{00000000-0008-0000-0A00-0000A5000000}"/>
              </a:ext>
            </a:extLst>
          </xdr:cNvPr>
          <xdr:cNvSpPr>
            <a:spLocks noChangeAspect="1" noChangeArrowheads="1"/>
          </xdr:cNvSpPr>
        </xdr:nvSpPr>
        <xdr:spPr bwMode="auto">
          <a:xfrm rot="21314182" flipH="1">
            <a:off x="984" y="367"/>
            <a:ext cx="4" cy="11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6" name="AutoShape 503">
            <a:extLst>
              <a:ext uri="{FF2B5EF4-FFF2-40B4-BE49-F238E27FC236}">
                <a16:creationId xmlns:a16="http://schemas.microsoft.com/office/drawing/2014/main" id="{00000000-0008-0000-0A00-0000A6000000}"/>
              </a:ext>
            </a:extLst>
          </xdr:cNvPr>
          <xdr:cNvSpPr>
            <a:spLocks noChangeAspect="1" noChangeArrowheads="1"/>
          </xdr:cNvSpPr>
        </xdr:nvSpPr>
        <xdr:spPr bwMode="auto">
          <a:xfrm rot="-1593903">
            <a:off x="977" y="369"/>
            <a:ext cx="5" cy="10"/>
          </a:xfrm>
          <a:prstGeom prst="rtTriangle">
            <a:avLst/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167" name="Group 504">
            <a:extLst>
              <a:ext uri="{FF2B5EF4-FFF2-40B4-BE49-F238E27FC236}">
                <a16:creationId xmlns:a16="http://schemas.microsoft.com/office/drawing/2014/main" id="{00000000-0008-0000-0A00-0000A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969" y="347"/>
            <a:ext cx="31" cy="26"/>
            <a:chOff x="969" y="343"/>
            <a:chExt cx="31" cy="26"/>
          </a:xfrm>
        </xdr:grpSpPr>
        <xdr:sp macro="" textlink="">
          <xdr:nvSpPr>
            <xdr:cNvPr id="172" name="Oval 505">
              <a:extLst>
                <a:ext uri="{FF2B5EF4-FFF2-40B4-BE49-F238E27FC236}">
                  <a16:creationId xmlns:a16="http://schemas.microsoft.com/office/drawing/2014/main" id="{00000000-0008-0000-0A00-0000AC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970" y="344"/>
              <a:ext cx="22" cy="25"/>
            </a:xfrm>
            <a:prstGeom prst="ellipse">
              <a:avLst/>
            </a:prstGeom>
            <a:solidFill>
              <a:srgbClr val="FFCC9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3" name="AutoShape 506">
              <a:extLst>
                <a:ext uri="{FF2B5EF4-FFF2-40B4-BE49-F238E27FC236}">
                  <a16:creationId xmlns:a16="http://schemas.microsoft.com/office/drawing/2014/main" id="{00000000-0008-0000-0A00-0000AD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20687899" flipV="1">
              <a:off x="969" y="343"/>
              <a:ext cx="23" cy="19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0 60000 65536"/>
                <a:gd name="T9" fmla="*/ 0 60000 65536"/>
                <a:gd name="T10" fmla="*/ 0 60000 65536"/>
                <a:gd name="T11" fmla="*/ 0 60000 65536"/>
                <a:gd name="T12" fmla="*/ 0 w 21600"/>
                <a:gd name="T13" fmla="*/ 11368 h 21600"/>
                <a:gd name="T14" fmla="*/ 21600 w 21600"/>
                <a:gd name="T15" fmla="*/ 21600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10800" y="10800"/>
                  </a:moveTo>
                  <a:cubicBezTo>
                    <a:pt x="10800" y="10800"/>
                    <a:pt x="10800" y="10800"/>
                    <a:pt x="10800" y="10800"/>
                  </a:cubicBezTo>
                  <a:cubicBezTo>
                    <a:pt x="10800" y="10800"/>
                    <a:pt x="10800" y="10800"/>
                    <a:pt x="10800" y="10800"/>
                  </a:cubicBezTo>
                  <a:lnTo>
                    <a:pt x="0" y="10800"/>
                  </a:lnTo>
                  <a:cubicBezTo>
                    <a:pt x="0" y="16764"/>
                    <a:pt x="4835" y="21600"/>
                    <a:pt x="10800" y="21600"/>
                  </a:cubicBezTo>
                  <a:cubicBezTo>
                    <a:pt x="16764" y="21600"/>
                    <a:pt x="21600" y="16764"/>
                    <a:pt x="21600" y="10800"/>
                  </a:cubicBezTo>
                  <a:lnTo>
                    <a:pt x="10800" y="10800"/>
                  </a:lnTo>
                  <a:close/>
                </a:path>
              </a:pathLst>
            </a:cu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4" name="Line 507">
              <a:extLst>
                <a:ext uri="{FF2B5EF4-FFF2-40B4-BE49-F238E27FC236}">
                  <a16:creationId xmlns:a16="http://schemas.microsoft.com/office/drawing/2014/main" id="{00000000-0008-0000-0A00-0000AE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V="1">
              <a:off x="970" y="347"/>
              <a:ext cx="30" cy="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5" name="Oval 508">
              <a:extLst>
                <a:ext uri="{FF2B5EF4-FFF2-40B4-BE49-F238E27FC236}">
                  <a16:creationId xmlns:a16="http://schemas.microsoft.com/office/drawing/2014/main" id="{00000000-0008-0000-0A00-0000AF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981" y="355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6" name="Oval 509">
              <a:extLst>
                <a:ext uri="{FF2B5EF4-FFF2-40B4-BE49-F238E27FC236}">
                  <a16:creationId xmlns:a16="http://schemas.microsoft.com/office/drawing/2014/main" id="{00000000-0008-0000-0A00-0000B000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988" y="355"/>
              <a:ext cx="3" cy="3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7" name="Line 510">
              <a:extLst>
                <a:ext uri="{FF2B5EF4-FFF2-40B4-BE49-F238E27FC236}">
                  <a16:creationId xmlns:a16="http://schemas.microsoft.com/office/drawing/2014/main" id="{00000000-0008-0000-0A00-0000B1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 flipV="1">
              <a:off x="987" y="353"/>
              <a:ext cx="4" cy="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8" name="Line 511">
              <a:extLst>
                <a:ext uri="{FF2B5EF4-FFF2-40B4-BE49-F238E27FC236}">
                  <a16:creationId xmlns:a16="http://schemas.microsoft.com/office/drawing/2014/main" id="{00000000-0008-0000-0A00-0000B2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80" y="354"/>
              <a:ext cx="4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79" name="Line 512">
              <a:extLst>
                <a:ext uri="{FF2B5EF4-FFF2-40B4-BE49-F238E27FC236}">
                  <a16:creationId xmlns:a16="http://schemas.microsoft.com/office/drawing/2014/main" id="{00000000-0008-0000-0A00-0000B3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82" y="362"/>
              <a:ext cx="8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180" name="Line 513">
              <a:extLst>
                <a:ext uri="{FF2B5EF4-FFF2-40B4-BE49-F238E27FC236}">
                  <a16:creationId xmlns:a16="http://schemas.microsoft.com/office/drawing/2014/main" id="{00000000-0008-0000-0A00-0000B4000000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86" y="364"/>
              <a:ext cx="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grpSp>
          <xdr:nvGrpSpPr>
            <xdr:cNvPr id="181" name="Group 514">
              <a:extLst>
                <a:ext uri="{FF2B5EF4-FFF2-40B4-BE49-F238E27FC236}">
                  <a16:creationId xmlns:a16="http://schemas.microsoft.com/office/drawing/2014/main" id="{00000000-0008-0000-0A00-0000B5000000}"/>
                </a:ext>
              </a:extLst>
            </xdr:cNvPr>
            <xdr:cNvGrpSpPr>
              <a:grpSpLocks noChangeAspect="1"/>
            </xdr:cNvGrpSpPr>
          </xdr:nvGrpSpPr>
          <xdr:grpSpPr bwMode="auto">
            <a:xfrm rot="-1106097">
              <a:off x="979" y="346"/>
              <a:ext cx="8" cy="4"/>
              <a:chOff x="1051" y="500"/>
              <a:chExt cx="8" cy="4"/>
            </a:xfrm>
          </xdr:grpSpPr>
          <xdr:sp macro="" textlink="">
            <xdr:nvSpPr>
              <xdr:cNvPr id="182" name="Arc 515">
                <a:extLst>
                  <a:ext uri="{FF2B5EF4-FFF2-40B4-BE49-F238E27FC236}">
                    <a16:creationId xmlns:a16="http://schemas.microsoft.com/office/drawing/2014/main" id="{00000000-0008-0000-0A00-0000B6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 flipH="1">
                <a:off x="1051" y="500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83" name="Arc 516">
                <a:extLst>
                  <a:ext uri="{FF2B5EF4-FFF2-40B4-BE49-F238E27FC236}">
                    <a16:creationId xmlns:a16="http://schemas.microsoft.com/office/drawing/2014/main" id="{00000000-0008-0000-0A00-0000B7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 flipH="1" flipV="1">
                <a:off x="1053" y="500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  <xdr:sp macro="" textlink="">
            <xdr:nvSpPr>
              <xdr:cNvPr id="184" name="Arc 517">
                <a:extLst>
                  <a:ext uri="{FF2B5EF4-FFF2-40B4-BE49-F238E27FC236}">
                    <a16:creationId xmlns:a16="http://schemas.microsoft.com/office/drawing/2014/main" id="{00000000-0008-0000-0A00-0000B8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 flipH="1" flipV="1">
                <a:off x="1056" y="500"/>
                <a:ext cx="3" cy="4"/>
              </a:xfrm>
              <a:custGeom>
                <a:avLst/>
                <a:gdLst>
                  <a:gd name="T0" fmla="*/ 0 w 43200"/>
                  <a:gd name="T1" fmla="*/ 0 h 22580"/>
                  <a:gd name="T2" fmla="*/ 0 w 43200"/>
                  <a:gd name="T3" fmla="*/ 0 h 22580"/>
                  <a:gd name="T4" fmla="*/ 0 w 43200"/>
                  <a:gd name="T5" fmla="*/ 0 h 22580"/>
                  <a:gd name="T6" fmla="*/ 0 60000 65536"/>
                  <a:gd name="T7" fmla="*/ 0 60000 65536"/>
                  <a:gd name="T8" fmla="*/ 0 60000 6553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0" t="0" r="r" b="b"/>
                <a:pathLst>
                  <a:path w="43200" h="22580" fill="none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</a:path>
                  <a:path w="43200" h="22580" stroke="0" extrusionOk="0">
                    <a:moveTo>
                      <a:pt x="22" y="22579"/>
                    </a:moveTo>
                    <a:cubicBezTo>
                      <a:pt x="7" y="22253"/>
                      <a:pt x="0" y="21926"/>
                      <a:pt x="0" y="21600"/>
                    </a:cubicBezTo>
                    <a:cubicBezTo>
                      <a:pt x="0" y="9670"/>
                      <a:pt x="9670" y="0"/>
                      <a:pt x="21600" y="0"/>
                    </a:cubicBezTo>
                    <a:cubicBezTo>
                      <a:pt x="33529" y="-1"/>
                      <a:pt x="43199" y="9670"/>
                      <a:pt x="43200" y="21599"/>
                    </a:cubicBezTo>
                    <a:lnTo>
                      <a:pt x="21600" y="21600"/>
                    </a:lnTo>
                    <a:lnTo>
                      <a:pt x="22" y="22579"/>
                    </a:lnTo>
                    <a:close/>
                  </a:path>
                </a:pathLst>
              </a:custGeom>
              <a:noFill/>
              <a:ln w="9525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round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sp>
        </xdr:grpSp>
      </xdr:grpSp>
      <xdr:sp macro="" textlink="">
        <xdr:nvSpPr>
          <xdr:cNvPr id="168" name="Arc 518">
            <a:extLst>
              <a:ext uri="{FF2B5EF4-FFF2-40B4-BE49-F238E27FC236}">
                <a16:creationId xmlns:a16="http://schemas.microsoft.com/office/drawing/2014/main" id="{00000000-0008-0000-0A00-0000A8000000}"/>
              </a:ext>
            </a:extLst>
          </xdr:cNvPr>
          <xdr:cNvSpPr>
            <a:spLocks noChangeAspect="1"/>
          </xdr:cNvSpPr>
        </xdr:nvSpPr>
        <xdr:spPr bwMode="auto">
          <a:xfrm>
            <a:off x="983" y="379"/>
            <a:ext cx="6" cy="35"/>
          </a:xfrm>
          <a:custGeom>
            <a:avLst/>
            <a:gdLst>
              <a:gd name="T0" fmla="*/ 0 w 21600"/>
              <a:gd name="T1" fmla="*/ 0 h 35394"/>
              <a:gd name="T2" fmla="*/ 0 w 21600"/>
              <a:gd name="T3" fmla="*/ 0 h 35394"/>
              <a:gd name="T4" fmla="*/ 0 w 21600"/>
              <a:gd name="T5" fmla="*/ 0 h 35394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21600" h="35394" fill="none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</a:path>
              <a:path w="21600" h="35394" stroke="0" extrusionOk="0">
                <a:moveTo>
                  <a:pt x="11114" y="-1"/>
                </a:moveTo>
                <a:cubicBezTo>
                  <a:pt x="17619" y="3903"/>
                  <a:pt x="21600" y="10934"/>
                  <a:pt x="21600" y="18521"/>
                </a:cubicBezTo>
                <a:cubicBezTo>
                  <a:pt x="21600" y="25086"/>
                  <a:pt x="18613" y="31295"/>
                  <a:pt x="13485" y="35394"/>
                </a:cubicBezTo>
                <a:lnTo>
                  <a:pt x="0" y="18521"/>
                </a:lnTo>
                <a:lnTo>
                  <a:pt x="11114" y="-1"/>
                </a:lnTo>
                <a:close/>
              </a:path>
            </a:pathLst>
          </a:custGeom>
          <a:noFill/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69" name="AutoShape 519">
            <a:extLst>
              <a:ext uri="{FF2B5EF4-FFF2-40B4-BE49-F238E27FC236}">
                <a16:creationId xmlns:a16="http://schemas.microsoft.com/office/drawing/2014/main" id="{00000000-0008-0000-0A00-0000A9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68" y="374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0" name="AutoShape 520">
            <a:extLst>
              <a:ext uri="{FF2B5EF4-FFF2-40B4-BE49-F238E27FC236}">
                <a16:creationId xmlns:a16="http://schemas.microsoft.com/office/drawing/2014/main" id="{00000000-0008-0000-0A00-0000AA000000}"/>
              </a:ext>
            </a:extLst>
          </xdr:cNvPr>
          <xdr:cNvSpPr>
            <a:spLocks noChangeAspect="1" noChangeArrowheads="1"/>
          </xdr:cNvSpPr>
        </xdr:nvSpPr>
        <xdr:spPr bwMode="auto">
          <a:xfrm rot="-3324463">
            <a:off x="976" y="388"/>
            <a:ext cx="10" cy="23"/>
          </a:xfrm>
          <a:prstGeom prst="roundRect">
            <a:avLst>
              <a:gd name="adj" fmla="val 50000"/>
            </a:avLst>
          </a:prstGeom>
          <a:solidFill>
            <a:srgbClr val="FFFFCC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1" name="Oval 521">
            <a:extLst>
              <a:ext uri="{FF2B5EF4-FFF2-40B4-BE49-F238E27FC236}">
                <a16:creationId xmlns:a16="http://schemas.microsoft.com/office/drawing/2014/main" id="{00000000-0008-0000-0A00-0000AB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984" y="399"/>
            <a:ext cx="13" cy="11"/>
          </a:xfrm>
          <a:prstGeom prst="ellipse">
            <a:avLst/>
          </a:prstGeom>
          <a:solidFill>
            <a:srgbClr val="FFCC9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26</xdr:col>
      <xdr:colOff>210861</xdr:colOff>
      <xdr:row>8</xdr:row>
      <xdr:rowOff>60658</xdr:rowOff>
    </xdr:from>
    <xdr:to>
      <xdr:col>26</xdr:col>
      <xdr:colOff>296061</xdr:colOff>
      <xdr:row>9</xdr:row>
      <xdr:rowOff>54728</xdr:rowOff>
    </xdr:to>
    <xdr:pic>
      <xdr:nvPicPr>
        <xdr:cNvPr id="64" name="Picture 4" descr="C:\Users\i28870\Desktop\barcode_bht-1400b_BHT-1400-CE__210x235.jpg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91" t="2128" r="26190"/>
        <a:stretch/>
      </xdr:blipFill>
      <xdr:spPr bwMode="auto">
        <a:xfrm>
          <a:off x="19489461" y="1813258"/>
          <a:ext cx="85200" cy="194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46001</xdr:colOff>
      <xdr:row>6</xdr:row>
      <xdr:rowOff>136707</xdr:rowOff>
    </xdr:from>
    <xdr:to>
      <xdr:col>28</xdr:col>
      <xdr:colOff>128321</xdr:colOff>
      <xdr:row>7</xdr:row>
      <xdr:rowOff>194753</xdr:rowOff>
    </xdr:to>
    <xdr:grpSp>
      <xdr:nvGrpSpPr>
        <xdr:cNvPr id="81" name="グループ化 80">
          <a:extLst>
            <a:ext uri="{FF2B5EF4-FFF2-40B4-BE49-F238E27FC236}">
              <a16:creationId xmlns:a16="http://schemas.microsoft.com/office/drawing/2014/main" id="{00000000-0008-0000-0A00-000051000000}"/>
            </a:ext>
          </a:extLst>
        </xdr:cNvPr>
        <xdr:cNvGrpSpPr/>
      </xdr:nvGrpSpPr>
      <xdr:grpSpPr>
        <a:xfrm>
          <a:off x="20338392" y="1445359"/>
          <a:ext cx="82320" cy="243783"/>
          <a:chOff x="5619750" y="5047667"/>
          <a:chExt cx="178254" cy="514683"/>
        </a:xfrm>
      </xdr:grpSpPr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A00-000052000000}"/>
              </a:ext>
            </a:extLst>
          </xdr:cNvPr>
          <xdr:cNvSpPr/>
        </xdr:nvSpPr>
        <xdr:spPr>
          <a:xfrm>
            <a:off x="5619750" y="5253468"/>
            <a:ext cx="178254" cy="308882"/>
          </a:xfrm>
          <a:prstGeom prst="rect">
            <a:avLst/>
          </a:prstGeom>
          <a:solidFill>
            <a:srgbClr val="FFFF0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楕円 82">
            <a:extLst>
              <a:ext uri="{FF2B5EF4-FFF2-40B4-BE49-F238E27FC236}">
                <a16:creationId xmlns:a16="http://schemas.microsoft.com/office/drawing/2014/main" id="{00000000-0008-0000-0A00-000053000000}"/>
              </a:ext>
            </a:extLst>
          </xdr:cNvPr>
          <xdr:cNvSpPr/>
        </xdr:nvSpPr>
        <xdr:spPr>
          <a:xfrm>
            <a:off x="5657850" y="5329667"/>
            <a:ext cx="114300" cy="127907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00000000-0008-0000-0A00-000054000000}"/>
              </a:ext>
            </a:extLst>
          </xdr:cNvPr>
          <xdr:cNvCxnSpPr/>
        </xdr:nvCxnSpPr>
        <xdr:spPr>
          <a:xfrm>
            <a:off x="5686031" y="5047667"/>
            <a:ext cx="0" cy="206328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269668</xdr:colOff>
      <xdr:row>12</xdr:row>
      <xdr:rowOff>69073</xdr:rowOff>
    </xdr:from>
    <xdr:to>
      <xdr:col>26</xdr:col>
      <xdr:colOff>481824</xdr:colOff>
      <xdr:row>13</xdr:row>
      <xdr:rowOff>149699</xdr:rowOff>
    </xdr:to>
    <xdr:pic>
      <xdr:nvPicPr>
        <xdr:cNvPr id="271" name="Picture 5">
          <a:extLst>
            <a:ext uri="{FF2B5EF4-FFF2-40B4-BE49-F238E27FC236}">
              <a16:creationId xmlns:a16="http://schemas.microsoft.com/office/drawing/2014/main" id="{00000000-0008-0000-0A00-00000F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6927" t="53801" r="24309" b="9936"/>
        <a:stretch/>
      </xdr:blipFill>
      <xdr:spPr bwMode="auto">
        <a:xfrm>
          <a:off x="19548268" y="2621773"/>
          <a:ext cx="212156" cy="280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24</xdr:col>
      <xdr:colOff>257175</xdr:colOff>
      <xdr:row>12</xdr:row>
      <xdr:rowOff>63280</xdr:rowOff>
    </xdr:from>
    <xdr:to>
      <xdr:col>25</xdr:col>
      <xdr:colOff>47625</xdr:colOff>
      <xdr:row>13</xdr:row>
      <xdr:rowOff>182592</xdr:rowOff>
    </xdr:to>
    <xdr:pic>
      <xdr:nvPicPr>
        <xdr:cNvPr id="272" name="Picture 13">
          <a:extLst>
            <a:ext uri="{FF2B5EF4-FFF2-40B4-BE49-F238E27FC236}">
              <a16:creationId xmlns:a16="http://schemas.microsoft.com/office/drawing/2014/main" id="{00000000-0008-0000-0A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545175" y="2615980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466725</xdr:colOff>
      <xdr:row>12</xdr:row>
      <xdr:rowOff>53755</xdr:rowOff>
    </xdr:from>
    <xdr:to>
      <xdr:col>26</xdr:col>
      <xdr:colOff>257175</xdr:colOff>
      <xdr:row>13</xdr:row>
      <xdr:rowOff>173067</xdr:rowOff>
    </xdr:to>
    <xdr:pic>
      <xdr:nvPicPr>
        <xdr:cNvPr id="273" name="Picture 13">
          <a:extLst>
            <a:ext uri="{FF2B5EF4-FFF2-40B4-BE49-F238E27FC236}">
              <a16:creationId xmlns:a16="http://schemas.microsoft.com/office/drawing/2014/main" id="{00000000-0008-0000-0A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9250025" y="2606455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257175</xdr:colOff>
      <xdr:row>12</xdr:row>
      <xdr:rowOff>63280</xdr:rowOff>
    </xdr:from>
    <xdr:to>
      <xdr:col>29</xdr:col>
      <xdr:colOff>47625</xdr:colOff>
      <xdr:row>13</xdr:row>
      <xdr:rowOff>182592</xdr:rowOff>
    </xdr:to>
    <xdr:pic>
      <xdr:nvPicPr>
        <xdr:cNvPr id="274" name="Picture 13">
          <a:extLst>
            <a:ext uri="{FF2B5EF4-FFF2-40B4-BE49-F238E27FC236}">
              <a16:creationId xmlns:a16="http://schemas.microsoft.com/office/drawing/2014/main" id="{00000000-0008-0000-0A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0526375" y="2615980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457200</xdr:colOff>
      <xdr:row>12</xdr:row>
      <xdr:rowOff>34705</xdr:rowOff>
    </xdr:from>
    <xdr:to>
      <xdr:col>30</xdr:col>
      <xdr:colOff>247650</xdr:colOff>
      <xdr:row>13</xdr:row>
      <xdr:rowOff>154017</xdr:rowOff>
    </xdr:to>
    <xdr:pic>
      <xdr:nvPicPr>
        <xdr:cNvPr id="275" name="Picture 13">
          <a:extLst>
            <a:ext uri="{FF2B5EF4-FFF2-40B4-BE49-F238E27FC236}">
              <a16:creationId xmlns:a16="http://schemas.microsoft.com/office/drawing/2014/main" id="{00000000-0008-0000-0A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1221700" y="2587405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257175</xdr:colOff>
      <xdr:row>12</xdr:row>
      <xdr:rowOff>63280</xdr:rowOff>
    </xdr:from>
    <xdr:to>
      <xdr:col>31</xdr:col>
      <xdr:colOff>47625</xdr:colOff>
      <xdr:row>13</xdr:row>
      <xdr:rowOff>182592</xdr:rowOff>
    </xdr:to>
    <xdr:pic>
      <xdr:nvPicPr>
        <xdr:cNvPr id="276" name="Picture 13">
          <a:extLst>
            <a:ext uri="{FF2B5EF4-FFF2-40B4-BE49-F238E27FC236}">
              <a16:creationId xmlns:a16="http://schemas.microsoft.com/office/drawing/2014/main" id="{00000000-0008-0000-0A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1516975" y="2615980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485775</xdr:colOff>
      <xdr:row>12</xdr:row>
      <xdr:rowOff>63280</xdr:rowOff>
    </xdr:from>
    <xdr:to>
      <xdr:col>32</xdr:col>
      <xdr:colOff>276225</xdr:colOff>
      <xdr:row>13</xdr:row>
      <xdr:rowOff>182592</xdr:rowOff>
    </xdr:to>
    <xdr:pic>
      <xdr:nvPicPr>
        <xdr:cNvPr id="277" name="Picture 13">
          <a:extLst>
            <a:ext uri="{FF2B5EF4-FFF2-40B4-BE49-F238E27FC236}">
              <a16:creationId xmlns:a16="http://schemas.microsoft.com/office/drawing/2014/main" id="{00000000-0008-0000-0A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2240875" y="2615980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285750</xdr:colOff>
      <xdr:row>12</xdr:row>
      <xdr:rowOff>53755</xdr:rowOff>
    </xdr:from>
    <xdr:to>
      <xdr:col>33</xdr:col>
      <xdr:colOff>76200</xdr:colOff>
      <xdr:row>13</xdr:row>
      <xdr:rowOff>173067</xdr:rowOff>
    </xdr:to>
    <xdr:pic>
      <xdr:nvPicPr>
        <xdr:cNvPr id="278" name="Picture 13">
          <a:extLst>
            <a:ext uri="{FF2B5EF4-FFF2-40B4-BE49-F238E27FC236}">
              <a16:creationId xmlns:a16="http://schemas.microsoft.com/office/drawing/2014/main" id="{00000000-0008-0000-0A00-00001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22536150" y="2606455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733425</xdr:colOff>
      <xdr:row>12</xdr:row>
      <xdr:rowOff>53755</xdr:rowOff>
    </xdr:from>
    <xdr:to>
      <xdr:col>24</xdr:col>
      <xdr:colOff>257175</xdr:colOff>
      <xdr:row>13</xdr:row>
      <xdr:rowOff>173067</xdr:rowOff>
    </xdr:to>
    <xdr:pic>
      <xdr:nvPicPr>
        <xdr:cNvPr id="279" name="Picture 13">
          <a:extLst>
            <a:ext uri="{FF2B5EF4-FFF2-40B4-BE49-F238E27FC236}">
              <a16:creationId xmlns:a16="http://schemas.microsoft.com/office/drawing/2014/main" id="{00000000-0008-0000-0A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screen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3790" b="97376" l="4167" r="9711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8259425" y="2606455"/>
          <a:ext cx="285750" cy="319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733425</xdr:colOff>
      <xdr:row>13</xdr:row>
      <xdr:rowOff>13399</xdr:rowOff>
    </xdr:from>
    <xdr:to>
      <xdr:col>33</xdr:col>
      <xdr:colOff>76200</xdr:colOff>
      <xdr:row>13</xdr:row>
      <xdr:rowOff>26099</xdr:rowOff>
    </xdr:to>
    <xdr:cxnSp macro="">
      <xdr:nvCxnSpPr>
        <xdr:cNvPr id="281" name="カギ線コネクタ 280">
          <a:extLst>
            <a:ext uri="{FF2B5EF4-FFF2-40B4-BE49-F238E27FC236}">
              <a16:creationId xmlns:a16="http://schemas.microsoft.com/office/drawing/2014/main" id="{00000000-0008-0000-0A00-000019010000}"/>
            </a:ext>
          </a:extLst>
        </xdr:cNvPr>
        <xdr:cNvCxnSpPr>
          <a:stCxn id="278" idx="3"/>
          <a:endCxn id="279" idx="1"/>
        </xdr:cNvCxnSpPr>
      </xdr:nvCxnSpPr>
      <xdr:spPr>
        <a:xfrm flipH="1">
          <a:off x="18259425" y="2766124"/>
          <a:ext cx="4562475" cy="12700"/>
        </a:xfrm>
        <a:prstGeom prst="bentConnector5">
          <a:avLst>
            <a:gd name="adj1" fmla="val -5010"/>
            <a:gd name="adj2" fmla="val -4817764"/>
            <a:gd name="adj3" fmla="val 105010"/>
          </a:avLst>
        </a:prstGeom>
        <a:ln w="19050">
          <a:solidFill>
            <a:srgbClr val="FF33CC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142875</xdr:colOff>
      <xdr:row>10</xdr:row>
      <xdr:rowOff>46615</xdr:rowOff>
    </xdr:from>
    <xdr:to>
      <xdr:col>24</xdr:col>
      <xdr:colOff>342900</xdr:colOff>
      <xdr:row>11</xdr:row>
      <xdr:rowOff>93772</xdr:rowOff>
    </xdr:to>
    <xdr:pic>
      <xdr:nvPicPr>
        <xdr:cNvPr id="284" name="Picture 149" descr="PC">
          <a:extLst>
            <a:ext uri="{FF2B5EF4-FFF2-40B4-BE49-F238E27FC236}">
              <a16:creationId xmlns:a16="http://schemas.microsoft.com/office/drawing/2014/main" id="{00000000-0008-0000-0A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0875" y="2199265"/>
          <a:ext cx="200025" cy="247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23</xdr:col>
      <xdr:colOff>571501</xdr:colOff>
      <xdr:row>11</xdr:row>
      <xdr:rowOff>57150</xdr:rowOff>
    </xdr:from>
    <xdr:ext cx="952499" cy="161925"/>
    <xdr:sp macro="" textlink="">
      <xdr:nvSpPr>
        <xdr:cNvPr id="285" name="テキスト ボックス 284">
          <a:extLst>
            <a:ext uri="{FF2B5EF4-FFF2-40B4-BE49-F238E27FC236}">
              <a16:creationId xmlns:a16="http://schemas.microsoft.com/office/drawing/2014/main" id="{00000000-0008-0000-0A00-00001D010000}"/>
            </a:ext>
          </a:extLst>
        </xdr:cNvPr>
        <xdr:cNvSpPr txBox="1"/>
      </xdr:nvSpPr>
      <xdr:spPr>
        <a:xfrm>
          <a:off x="18097501" y="2409825"/>
          <a:ext cx="952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square" rtlCol="0" anchor="ctr">
          <a:noAutofit/>
        </a:bodyPr>
        <a:lstStyle/>
        <a:p>
          <a:pPr algn="l"/>
          <a:r>
            <a:rPr kumimoji="1" lang="ja-JP" altLang="en-US" sz="1000"/>
            <a:t>進捗（進度）</a:t>
          </a:r>
        </a:p>
      </xdr:txBody>
    </xdr:sp>
    <xdr:clientData/>
  </xdr:one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00000000-0008-0000-0A00-00001F010000}"/>
            </a:ext>
          </a:extLst>
        </xdr:cNvPr>
        <xdr:cNvCxnSpPr/>
      </xdr:nvCxnSpPr>
      <xdr:spPr>
        <a:xfrm>
          <a:off x="455425" y="6127297"/>
          <a:ext cx="0" cy="77211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289" name="直線矢印コネクタ 288">
          <a:extLst>
            <a:ext uri="{FF2B5EF4-FFF2-40B4-BE49-F238E27FC236}">
              <a16:creationId xmlns:a16="http://schemas.microsoft.com/office/drawing/2014/main" id="{00000000-0008-0000-0A00-000021010000}"/>
            </a:ext>
          </a:extLst>
        </xdr:cNvPr>
        <xdr:cNvCxnSpPr/>
      </xdr:nvCxnSpPr>
      <xdr:spPr>
        <a:xfrm>
          <a:off x="447143" y="6933668"/>
          <a:ext cx="0" cy="3311919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291" name="直線矢印コネクタ 290">
          <a:extLst>
            <a:ext uri="{FF2B5EF4-FFF2-40B4-BE49-F238E27FC236}">
              <a16:creationId xmlns:a16="http://schemas.microsoft.com/office/drawing/2014/main" id="{00000000-0008-0000-0A00-000023010000}"/>
            </a:ext>
          </a:extLst>
        </xdr:cNvPr>
        <xdr:cNvCxnSpPr/>
      </xdr:nvCxnSpPr>
      <xdr:spPr>
        <a:xfrm>
          <a:off x="449864" y="10326933"/>
          <a:ext cx="0" cy="2320610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302558</xdr:colOff>
      <xdr:row>7</xdr:row>
      <xdr:rowOff>33617</xdr:rowOff>
    </xdr:from>
    <xdr:to>
      <xdr:col>21</xdr:col>
      <xdr:colOff>700876</xdr:colOff>
      <xdr:row>58</xdr:row>
      <xdr:rowOff>119990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GrpSpPr/>
      </xdr:nvGrpSpPr>
      <xdr:grpSpPr>
        <a:xfrm rot="16200000">
          <a:off x="7792780" y="2424547"/>
          <a:ext cx="9801873" cy="8018318"/>
          <a:chOff x="1506682" y="7239000"/>
          <a:chExt cx="12261273" cy="8018318"/>
        </a:xfrm>
      </xdr:grpSpPr>
      <xdr:pic>
        <xdr:nvPicPr>
          <xdr:cNvPr id="90" name="図 89">
            <a:extLst>
              <a:ext uri="{FF2B5EF4-FFF2-40B4-BE49-F238E27FC236}">
                <a16:creationId xmlns:a16="http://schemas.microsoft.com/office/drawing/2014/main" id="{00000000-0008-0000-0A00-00005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00000000-0008-0000-0A00-00005B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272737</xdr:colOff>
      <xdr:row>34</xdr:row>
      <xdr:rowOff>51065</xdr:rowOff>
    </xdr:from>
    <xdr:to>
      <xdr:col>16</xdr:col>
      <xdr:colOff>490452</xdr:colOff>
      <xdr:row>35</xdr:row>
      <xdr:rowOff>173751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SpPr/>
      </xdr:nvSpPr>
      <xdr:spPr>
        <a:xfrm>
          <a:off x="12464737" y="7012387"/>
          <a:ext cx="217715" cy="322872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393252</xdr:colOff>
      <xdr:row>34</xdr:row>
      <xdr:rowOff>120526</xdr:rowOff>
    </xdr:from>
    <xdr:to>
      <xdr:col>16</xdr:col>
      <xdr:colOff>393252</xdr:colOff>
      <xdr:row>35</xdr:row>
      <xdr:rowOff>112242</xdr:rowOff>
    </xdr:to>
    <xdr:sp macro="" textlink="">
      <xdr:nvSpPr>
        <xdr:cNvPr id="93" name="フリーフォーム 92">
          <a:extLst>
            <a:ext uri="{FF2B5EF4-FFF2-40B4-BE49-F238E27FC236}">
              <a16:creationId xmlns:a16="http://schemas.microsoft.com/office/drawing/2014/main" id="{00000000-0008-0000-0A00-00005D000000}"/>
            </a:ext>
          </a:extLst>
        </xdr:cNvPr>
        <xdr:cNvSpPr/>
      </xdr:nvSpPr>
      <xdr:spPr>
        <a:xfrm>
          <a:off x="12585252" y="7107922"/>
          <a:ext cx="0" cy="192999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447997</xdr:colOff>
      <xdr:row>29</xdr:row>
      <xdr:rowOff>200107</xdr:rowOff>
    </xdr:from>
    <xdr:to>
      <xdr:col>18</xdr:col>
      <xdr:colOff>640080</xdr:colOff>
      <xdr:row>30</xdr:row>
      <xdr:rowOff>133350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0000000-0008-0000-0A00-00005E000000}"/>
            </a:ext>
          </a:extLst>
        </xdr:cNvPr>
        <xdr:cNvSpPr/>
      </xdr:nvSpPr>
      <xdr:spPr>
        <a:xfrm>
          <a:off x="14163997" y="6208477"/>
          <a:ext cx="192083" cy="135173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472440</xdr:colOff>
      <xdr:row>30</xdr:row>
      <xdr:rowOff>137160</xdr:rowOff>
    </xdr:from>
    <xdr:to>
      <xdr:col>18</xdr:col>
      <xdr:colOff>495300</xdr:colOff>
      <xdr:row>34</xdr:row>
      <xdr:rowOff>137160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12664440" y="6347460"/>
          <a:ext cx="1546860" cy="807720"/>
        </a:xfrm>
        <a:custGeom>
          <a:avLst/>
          <a:gdLst>
            <a:gd name="connsiteX0" fmla="*/ 1546860 w 1546860"/>
            <a:gd name="connsiteY0" fmla="*/ 0 h 807720"/>
            <a:gd name="connsiteX1" fmla="*/ 1546860 w 1546860"/>
            <a:gd name="connsiteY1" fmla="*/ 87630 h 807720"/>
            <a:gd name="connsiteX2" fmla="*/ 232410 w 1546860"/>
            <a:gd name="connsiteY2" fmla="*/ 87630 h 807720"/>
            <a:gd name="connsiteX3" fmla="*/ 232410 w 1546860"/>
            <a:gd name="connsiteY3" fmla="*/ 807720 h 807720"/>
            <a:gd name="connsiteX4" fmla="*/ 0 w 1546860"/>
            <a:gd name="connsiteY4" fmla="*/ 807720 h 807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6860" h="807720">
              <a:moveTo>
                <a:pt x="1546860" y="0"/>
              </a:moveTo>
              <a:lnTo>
                <a:pt x="1546860" y="87630"/>
              </a:lnTo>
              <a:lnTo>
                <a:pt x="232410" y="87630"/>
              </a:lnTo>
              <a:lnTo>
                <a:pt x="232410" y="807720"/>
              </a:lnTo>
              <a:lnTo>
                <a:pt x="0" y="80772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495300</xdr:colOff>
      <xdr:row>35</xdr:row>
      <xdr:rowOff>87630</xdr:rowOff>
    </xdr:from>
    <xdr:to>
      <xdr:col>19</xdr:col>
      <xdr:colOff>499110</xdr:colOff>
      <xdr:row>36</xdr:row>
      <xdr:rowOff>152400</xdr:rowOff>
    </xdr:to>
    <xdr:sp macro="" textlink="">
      <xdr:nvSpPr>
        <xdr:cNvPr id="18" name="フリーフォーム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12687300" y="7307580"/>
          <a:ext cx="2289810" cy="266700"/>
        </a:xfrm>
        <a:custGeom>
          <a:avLst/>
          <a:gdLst>
            <a:gd name="connsiteX0" fmla="*/ 0 w 2289810"/>
            <a:gd name="connsiteY0" fmla="*/ 0 h 266700"/>
            <a:gd name="connsiteX1" fmla="*/ 2289810 w 2289810"/>
            <a:gd name="connsiteY1" fmla="*/ 0 h 266700"/>
            <a:gd name="connsiteX2" fmla="*/ 2289810 w 2289810"/>
            <a:gd name="connsiteY2" fmla="*/ 266700 h 26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9810" h="266700">
              <a:moveTo>
                <a:pt x="0" y="0"/>
              </a:moveTo>
              <a:lnTo>
                <a:pt x="2289810" y="0"/>
              </a:lnTo>
              <a:lnTo>
                <a:pt x="2289810" y="266700"/>
              </a:lnTo>
            </a:path>
          </a:pathLst>
        </a:custGeom>
        <a:noFill/>
        <a:ln w="19050">
          <a:solidFill>
            <a:srgbClr val="FFC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518160</xdr:colOff>
      <xdr:row>36</xdr:row>
      <xdr:rowOff>156210</xdr:rowOff>
    </xdr:from>
    <xdr:to>
      <xdr:col>19</xdr:col>
      <xdr:colOff>716280</xdr:colOff>
      <xdr:row>36</xdr:row>
      <xdr:rowOff>156210</xdr:rowOff>
    </xdr:to>
    <xdr:sp macro="" textlink="">
      <xdr:nvSpPr>
        <xdr:cNvPr id="19" name="フリーフォーム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4996160" y="7578090"/>
          <a:ext cx="198120" cy="0"/>
        </a:xfrm>
        <a:custGeom>
          <a:avLst/>
          <a:gdLst>
            <a:gd name="connsiteX0" fmla="*/ 0 w 198120"/>
            <a:gd name="connsiteY0" fmla="*/ 0 h 0"/>
            <a:gd name="connsiteX1" fmla="*/ 198120 w 19812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8120">
              <a:moveTo>
                <a:pt x="0" y="0"/>
              </a:moveTo>
              <a:lnTo>
                <a:pt x="198120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567690</xdr:colOff>
      <xdr:row>30</xdr:row>
      <xdr:rowOff>148590</xdr:rowOff>
    </xdr:from>
    <xdr:to>
      <xdr:col>19</xdr:col>
      <xdr:colOff>704850</xdr:colOff>
      <xdr:row>36</xdr:row>
      <xdr:rowOff>95250</xdr:rowOff>
    </xdr:to>
    <xdr:sp macro="" textlink="">
      <xdr:nvSpPr>
        <xdr:cNvPr id="20" name="フリーフォーム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14283690" y="6358890"/>
          <a:ext cx="899160" cy="1158240"/>
        </a:xfrm>
        <a:custGeom>
          <a:avLst/>
          <a:gdLst>
            <a:gd name="connsiteX0" fmla="*/ 899160 w 899160"/>
            <a:gd name="connsiteY0" fmla="*/ 1158240 h 1158240"/>
            <a:gd name="connsiteX1" fmla="*/ 899160 w 899160"/>
            <a:gd name="connsiteY1" fmla="*/ 83820 h 1158240"/>
            <a:gd name="connsiteX2" fmla="*/ 0 w 899160"/>
            <a:gd name="connsiteY2" fmla="*/ 83820 h 1158240"/>
            <a:gd name="connsiteX3" fmla="*/ 0 w 899160"/>
            <a:gd name="connsiteY3" fmla="*/ 0 h 115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9160" h="1158240">
              <a:moveTo>
                <a:pt x="899160" y="1158240"/>
              </a:moveTo>
              <a:lnTo>
                <a:pt x="899160" y="83820"/>
              </a:lnTo>
              <a:lnTo>
                <a:pt x="0" y="83820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38100</xdr:rowOff>
    </xdr:from>
    <xdr:to>
      <xdr:col>21</xdr:col>
      <xdr:colOff>712643</xdr:colOff>
      <xdr:row>60</xdr:row>
      <xdr:rowOff>121875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pSpPr/>
      </xdr:nvGrpSpPr>
      <xdr:grpSpPr>
        <a:xfrm rot="16200000">
          <a:off x="7615346" y="2613771"/>
          <a:ext cx="10180275" cy="8018318"/>
          <a:chOff x="1506682" y="7239000"/>
          <a:chExt cx="12261273" cy="8018318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B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41319" y="7256319"/>
            <a:ext cx="12184175" cy="7983064"/>
          </a:xfrm>
          <a:prstGeom prst="rect">
            <a:avLst/>
          </a:prstGeom>
        </xdr:spPr>
      </xdr:pic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/>
        </xdr:nvSpPr>
        <xdr:spPr>
          <a:xfrm>
            <a:off x="1506682" y="7239000"/>
            <a:ext cx="12261273" cy="8018318"/>
          </a:xfrm>
          <a:prstGeom prst="rect">
            <a:avLst/>
          </a:prstGeom>
          <a:solidFill>
            <a:srgbClr val="FFFFFF">
              <a:alpha val="50196"/>
            </a:srgbClr>
          </a:solidFill>
          <a:ln w="19050">
            <a:solidFill>
              <a:schemeClr val="tx1"/>
            </a:solidFill>
            <a:headEnd type="none" w="med" len="med"/>
            <a:tailEnd type="arrow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284504</xdr:colOff>
      <xdr:row>35</xdr:row>
      <xdr:rowOff>65939</xdr:rowOff>
    </xdr:from>
    <xdr:to>
      <xdr:col>16</xdr:col>
      <xdr:colOff>502219</xdr:colOff>
      <xdr:row>36</xdr:row>
      <xdr:rowOff>196418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12476504" y="7219214"/>
          <a:ext cx="217715" cy="330504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405019</xdr:colOff>
      <xdr:row>35</xdr:row>
      <xdr:rowOff>135400</xdr:rowOff>
    </xdr:from>
    <xdr:to>
      <xdr:col>16</xdr:col>
      <xdr:colOff>405019</xdr:colOff>
      <xdr:row>36</xdr:row>
      <xdr:rowOff>134909</xdr:rowOff>
    </xdr:to>
    <xdr:sp macro="" textlink="">
      <xdr:nvSpPr>
        <xdr:cNvPr id="24" name="フリーフォーム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/>
      </xdr:nvSpPr>
      <xdr:spPr>
        <a:xfrm>
          <a:off x="12597019" y="7288675"/>
          <a:ext cx="0" cy="199534"/>
        </a:xfrm>
        <a:custGeom>
          <a:avLst/>
          <a:gdLst>
            <a:gd name="connsiteX0" fmla="*/ 0 w 0"/>
            <a:gd name="connsiteY0" fmla="*/ 0 h 190500"/>
            <a:gd name="connsiteX1" fmla="*/ 0 w 0"/>
            <a:gd name="connsiteY1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h="190500">
              <a:moveTo>
                <a:pt x="0" y="0"/>
              </a:moveTo>
              <a:lnTo>
                <a:pt x="0" y="190500"/>
              </a:lnTo>
            </a:path>
          </a:pathLst>
        </a:custGeom>
        <a:noFill/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642939</xdr:colOff>
      <xdr:row>30</xdr:row>
      <xdr:rowOff>176015</xdr:rowOff>
    </xdr:from>
    <xdr:to>
      <xdr:col>19</xdr:col>
      <xdr:colOff>73022</xdr:colOff>
      <xdr:row>31</xdr:row>
      <xdr:rowOff>117051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/>
      </xdr:nvSpPr>
      <xdr:spPr>
        <a:xfrm>
          <a:off x="14358939" y="6286669"/>
          <a:ext cx="192083" cy="138863"/>
        </a:xfrm>
        <a:prstGeom prst="rect">
          <a:avLst/>
        </a:prstGeom>
        <a:solidFill>
          <a:srgbClr val="00B0F0">
            <a:alpha val="30196"/>
          </a:srgbClr>
        </a:solidFill>
        <a:ln w="19050">
          <a:solidFill>
            <a:srgbClr val="0000FF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484206</xdr:colOff>
      <xdr:row>31</xdr:row>
      <xdr:rowOff>120861</xdr:rowOff>
    </xdr:from>
    <xdr:to>
      <xdr:col>18</xdr:col>
      <xdr:colOff>696057</xdr:colOff>
      <xdr:row>35</xdr:row>
      <xdr:rowOff>152034</xdr:rowOff>
    </xdr:to>
    <xdr:sp macro="" textlink="">
      <xdr:nvSpPr>
        <xdr:cNvPr id="26" name="フリーフォーム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12676206" y="6429342"/>
          <a:ext cx="1735851" cy="822480"/>
        </a:xfrm>
        <a:custGeom>
          <a:avLst/>
          <a:gdLst>
            <a:gd name="connsiteX0" fmla="*/ 1546860 w 1546860"/>
            <a:gd name="connsiteY0" fmla="*/ 0 h 807720"/>
            <a:gd name="connsiteX1" fmla="*/ 1546860 w 1546860"/>
            <a:gd name="connsiteY1" fmla="*/ 87630 h 807720"/>
            <a:gd name="connsiteX2" fmla="*/ 232410 w 1546860"/>
            <a:gd name="connsiteY2" fmla="*/ 87630 h 807720"/>
            <a:gd name="connsiteX3" fmla="*/ 232410 w 1546860"/>
            <a:gd name="connsiteY3" fmla="*/ 807720 h 807720"/>
            <a:gd name="connsiteX4" fmla="*/ 0 w 1546860"/>
            <a:gd name="connsiteY4" fmla="*/ 807720 h 807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546860" h="807720">
              <a:moveTo>
                <a:pt x="1546860" y="0"/>
              </a:moveTo>
              <a:lnTo>
                <a:pt x="1546860" y="87630"/>
              </a:lnTo>
              <a:lnTo>
                <a:pt x="232410" y="87630"/>
              </a:lnTo>
              <a:lnTo>
                <a:pt x="232410" y="807720"/>
              </a:lnTo>
              <a:lnTo>
                <a:pt x="0" y="807720"/>
              </a:lnTo>
            </a:path>
          </a:pathLst>
        </a:custGeom>
        <a:noFill/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507067</xdr:colOff>
      <xdr:row>36</xdr:row>
      <xdr:rowOff>110297</xdr:rowOff>
    </xdr:from>
    <xdr:to>
      <xdr:col>19</xdr:col>
      <xdr:colOff>510877</xdr:colOff>
      <xdr:row>37</xdr:row>
      <xdr:rowOff>182860</xdr:rowOff>
    </xdr:to>
    <xdr:sp macro="" textlink="">
      <xdr:nvSpPr>
        <xdr:cNvPr id="27" name="フリーフォーム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12699067" y="7463597"/>
          <a:ext cx="2289810" cy="272588"/>
        </a:xfrm>
        <a:custGeom>
          <a:avLst/>
          <a:gdLst>
            <a:gd name="connsiteX0" fmla="*/ 0 w 2289810"/>
            <a:gd name="connsiteY0" fmla="*/ 0 h 266700"/>
            <a:gd name="connsiteX1" fmla="*/ 2289810 w 2289810"/>
            <a:gd name="connsiteY1" fmla="*/ 0 h 266700"/>
            <a:gd name="connsiteX2" fmla="*/ 2289810 w 2289810"/>
            <a:gd name="connsiteY2" fmla="*/ 266700 h 26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9810" h="266700">
              <a:moveTo>
                <a:pt x="0" y="0"/>
              </a:moveTo>
              <a:lnTo>
                <a:pt x="2289810" y="0"/>
              </a:lnTo>
              <a:lnTo>
                <a:pt x="2289810" y="26670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529927</xdr:colOff>
      <xdr:row>37</xdr:row>
      <xdr:rowOff>186670</xdr:rowOff>
    </xdr:from>
    <xdr:to>
      <xdr:col>19</xdr:col>
      <xdr:colOff>728047</xdr:colOff>
      <xdr:row>37</xdr:row>
      <xdr:rowOff>186670</xdr:rowOff>
    </xdr:to>
    <xdr:sp macro="" textlink="">
      <xdr:nvSpPr>
        <xdr:cNvPr id="28" name="フリーフォーム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/>
      </xdr:nvSpPr>
      <xdr:spPr>
        <a:xfrm>
          <a:off x="15007927" y="7739995"/>
          <a:ext cx="198120" cy="0"/>
        </a:xfrm>
        <a:custGeom>
          <a:avLst/>
          <a:gdLst>
            <a:gd name="connsiteX0" fmla="*/ 0 w 198120"/>
            <a:gd name="connsiteY0" fmla="*/ 0 h 0"/>
            <a:gd name="connsiteX1" fmla="*/ 198120 w 198120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198120">
              <a:moveTo>
                <a:pt x="0" y="0"/>
              </a:moveTo>
              <a:lnTo>
                <a:pt x="198120" y="0"/>
              </a:lnTo>
            </a:path>
          </a:pathLst>
        </a:custGeom>
        <a:noFill/>
        <a:ln w="19050">
          <a:solidFill>
            <a:schemeClr val="accent4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21981</xdr:colOff>
      <xdr:row>31</xdr:row>
      <xdr:rowOff>132291</xdr:rowOff>
    </xdr:from>
    <xdr:to>
      <xdr:col>19</xdr:col>
      <xdr:colOff>716617</xdr:colOff>
      <xdr:row>37</xdr:row>
      <xdr:rowOff>125710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/>
      </xdr:nvSpPr>
      <xdr:spPr>
        <a:xfrm>
          <a:off x="14499981" y="6440772"/>
          <a:ext cx="694636" cy="1180380"/>
        </a:xfrm>
        <a:custGeom>
          <a:avLst/>
          <a:gdLst>
            <a:gd name="connsiteX0" fmla="*/ 899160 w 899160"/>
            <a:gd name="connsiteY0" fmla="*/ 1158240 h 1158240"/>
            <a:gd name="connsiteX1" fmla="*/ 899160 w 899160"/>
            <a:gd name="connsiteY1" fmla="*/ 83820 h 1158240"/>
            <a:gd name="connsiteX2" fmla="*/ 0 w 899160"/>
            <a:gd name="connsiteY2" fmla="*/ 83820 h 1158240"/>
            <a:gd name="connsiteX3" fmla="*/ 0 w 899160"/>
            <a:gd name="connsiteY3" fmla="*/ 0 h 11582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9160" h="1158240">
              <a:moveTo>
                <a:pt x="899160" y="1158240"/>
              </a:moveTo>
              <a:lnTo>
                <a:pt x="899160" y="83820"/>
              </a:lnTo>
              <a:lnTo>
                <a:pt x="0" y="83820"/>
              </a:lnTo>
              <a:lnTo>
                <a:pt x="0" y="0"/>
              </a:lnTo>
            </a:path>
          </a:pathLst>
        </a:custGeom>
        <a:noFill/>
        <a:ln w="19050">
          <a:solidFill>
            <a:srgbClr val="00B0F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458029</xdr:colOff>
      <xdr:row>18</xdr:row>
      <xdr:rowOff>12010</xdr:rowOff>
    </xdr:from>
    <xdr:to>
      <xdr:col>0</xdr:col>
      <xdr:colOff>458029</xdr:colOff>
      <xdr:row>29</xdr:row>
      <xdr:rowOff>160328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>
          <a:off x="458029" y="3764860"/>
          <a:ext cx="0" cy="2348593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455425</xdr:colOff>
      <xdr:row>29</xdr:row>
      <xdr:rowOff>196949</xdr:rowOff>
    </xdr:from>
    <xdr:to>
      <xdr:col>0</xdr:col>
      <xdr:colOff>455425</xdr:colOff>
      <xdr:row>33</xdr:row>
      <xdr:rowOff>173935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CxnSpPr/>
      </xdr:nvCxnSpPr>
      <xdr:spPr>
        <a:xfrm>
          <a:off x="455425" y="6150074"/>
          <a:ext cx="0" cy="777086"/>
        </a:xfrm>
        <a:prstGeom prst="straightConnector1">
          <a:avLst/>
        </a:prstGeom>
        <a:ln w="38100">
          <a:solidFill>
            <a:srgbClr val="0000FF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447143</xdr:colOff>
      <xdr:row>34</xdr:row>
      <xdr:rowOff>9407</xdr:rowOff>
    </xdr:from>
    <xdr:to>
      <xdr:col>0</xdr:col>
      <xdr:colOff>447143</xdr:colOff>
      <xdr:row>50</xdr:row>
      <xdr:rowOff>140804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CxnSpPr/>
      </xdr:nvCxnSpPr>
      <xdr:spPr>
        <a:xfrm>
          <a:off x="447143" y="6962657"/>
          <a:ext cx="0" cy="3331797"/>
        </a:xfrm>
        <a:prstGeom prst="straightConnector1">
          <a:avLst/>
        </a:prstGeom>
        <a:ln w="38100">
          <a:solidFill>
            <a:schemeClr val="accent4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449864</xdr:colOff>
      <xdr:row>51</xdr:row>
      <xdr:rowOff>23368</xdr:rowOff>
    </xdr:from>
    <xdr:to>
      <xdr:col>0</xdr:col>
      <xdr:colOff>449864</xdr:colOff>
      <xdr:row>62</xdr:row>
      <xdr:rowOff>157369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CxnSpPr/>
      </xdr:nvCxnSpPr>
      <xdr:spPr>
        <a:xfrm>
          <a:off x="449864" y="10377043"/>
          <a:ext cx="0" cy="2334276"/>
        </a:xfrm>
        <a:prstGeom prst="straightConnector1">
          <a:avLst/>
        </a:prstGeom>
        <a:ln w="38100">
          <a:solidFill>
            <a:srgbClr val="00B0F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IGI-S01/5P00/5P01/N7110/02_&#12486;&#12540;&#12510;/&#29289;&#27969;&#12487;&#12540;&#12479;&#26908;&#35388;/23&#24180;&#24230;/01_&#12497;&#12527;&#12540;&#12488;&#12524;&#12452;&#12531;/01_&#23433;&#22478;&#31532;1/02_&#29694;&#29366;&#12539;&#35506;&#38988;/21_Active&#21462;&#24471;&#24773;&#22577;/XR10_&#25163;&#37197;&#36939;&#29992;&#24773;&#22577;/XR10_&#25163;&#37197;&#36939;&#29992;&#24773;&#22577;230712%201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R10_手配運用情報230712 1Y"/>
    </sheetNames>
    <sheetDataSet>
      <sheetData sheetId="0">
        <row r="11">
          <cell r="B11" t="str">
            <v>35300ECB010</v>
          </cell>
          <cell r="C11" t="str">
            <v/>
          </cell>
          <cell r="D11" t="str">
            <v>PUMP ASSY, OIL W/MOTOR</v>
          </cell>
          <cell r="E11" t="str">
            <v>1Y</v>
          </cell>
          <cell r="F11" t="str">
            <v>第１工場</v>
          </cell>
          <cell r="G11" t="str">
            <v>手配</v>
          </cell>
          <cell r="H11" t="str">
            <v>Ｐ</v>
          </cell>
          <cell r="I11" t="str">
            <v>0001</v>
          </cell>
          <cell r="J11" t="str">
            <v>アイシン精機（株）</v>
          </cell>
          <cell r="K11" t="str">
            <v>12</v>
          </cell>
          <cell r="L11" t="str">
            <v>半田工場</v>
          </cell>
          <cell r="M11" t="str">
            <v>――</v>
          </cell>
          <cell r="N11" t="str">
            <v>――</v>
          </cell>
          <cell r="O11" t="str">
            <v>Ｍ</v>
          </cell>
          <cell r="P11" t="str">
            <v>01</v>
          </cell>
          <cell r="Q11" t="str">
            <v>第１</v>
          </cell>
          <cell r="R11" t="str">
            <v>1Y</v>
          </cell>
          <cell r="S11" t="str">
            <v>安城第１工場</v>
          </cell>
          <cell r="T11" t="str">
            <v>直接</v>
          </cell>
          <cell r="U11" t="str">
            <v/>
          </cell>
          <cell r="V11" t="str">
            <v/>
          </cell>
          <cell r="W11" t="str">
            <v/>
          </cell>
          <cell r="X11">
            <v>1</v>
          </cell>
          <cell r="Y11">
            <v>4</v>
          </cell>
          <cell r="Z11">
            <v>8.0399999999999991</v>
          </cell>
          <cell r="AA11">
            <v>0.91</v>
          </cell>
        </row>
        <row r="12">
          <cell r="B12" t="str">
            <v>355806GA020</v>
          </cell>
          <cell r="C12" t="str">
            <v/>
          </cell>
          <cell r="D12" t="str">
            <v>ACTUATOR ASSY, SHIFT CONTROL</v>
          </cell>
          <cell r="E12" t="str">
            <v>1Y</v>
          </cell>
          <cell r="F12" t="str">
            <v>第１工場</v>
          </cell>
          <cell r="G12" t="str">
            <v>手配</v>
          </cell>
          <cell r="H12" t="str">
            <v>Ｐ</v>
          </cell>
          <cell r="I12" t="str">
            <v>0001</v>
          </cell>
          <cell r="J12" t="str">
            <v>アイシン精機（株）</v>
          </cell>
          <cell r="K12" t="str">
            <v>12</v>
          </cell>
          <cell r="L12" t="str">
            <v>半田工場</v>
          </cell>
          <cell r="M12" t="str">
            <v>――</v>
          </cell>
          <cell r="N12" t="str">
            <v>――</v>
          </cell>
          <cell r="O12" t="str">
            <v>Ｍ</v>
          </cell>
          <cell r="P12" t="str">
            <v>01</v>
          </cell>
          <cell r="Q12" t="str">
            <v>第１</v>
          </cell>
          <cell r="R12" t="str">
            <v>1Y</v>
          </cell>
          <cell r="S12" t="str">
            <v>安城第１工場</v>
          </cell>
          <cell r="T12" t="str">
            <v>直接</v>
          </cell>
          <cell r="U12" t="str">
            <v/>
          </cell>
          <cell r="V12" t="str">
            <v/>
          </cell>
          <cell r="W12" t="str">
            <v/>
          </cell>
          <cell r="X12">
            <v>1</v>
          </cell>
          <cell r="Y12">
            <v>4</v>
          </cell>
          <cell r="Z12">
            <v>8.0399999999999991</v>
          </cell>
          <cell r="AA12">
            <v>0.7</v>
          </cell>
        </row>
        <row r="13">
          <cell r="B13" t="str">
            <v>35580ECB010</v>
          </cell>
          <cell r="C13" t="str">
            <v/>
          </cell>
          <cell r="D13" t="str">
            <v>ACTUATOR ASSY, SHIFT CONTROL</v>
          </cell>
          <cell r="E13" t="str">
            <v>1Y</v>
          </cell>
          <cell r="F13" t="str">
            <v>第１工場</v>
          </cell>
          <cell r="G13" t="str">
            <v>手配</v>
          </cell>
          <cell r="H13" t="str">
            <v>Ｐ</v>
          </cell>
          <cell r="I13" t="str">
            <v>0001</v>
          </cell>
          <cell r="J13" t="str">
            <v>アイシン精機（株）</v>
          </cell>
          <cell r="K13" t="str">
            <v>12</v>
          </cell>
          <cell r="L13" t="str">
            <v>半田工場</v>
          </cell>
          <cell r="M13" t="str">
            <v>――</v>
          </cell>
          <cell r="N13" t="str">
            <v>――</v>
          </cell>
          <cell r="O13" t="str">
            <v>Ｍ</v>
          </cell>
          <cell r="P13" t="str">
            <v>01</v>
          </cell>
          <cell r="Q13" t="str">
            <v>第１</v>
          </cell>
          <cell r="R13" t="str">
            <v>1Y</v>
          </cell>
          <cell r="S13" t="str">
            <v>安城第１工場</v>
          </cell>
          <cell r="T13" t="str">
            <v>直接</v>
          </cell>
          <cell r="U13" t="str">
            <v/>
          </cell>
          <cell r="V13" t="str">
            <v/>
          </cell>
          <cell r="W13" t="str">
            <v/>
          </cell>
          <cell r="X13">
            <v>1</v>
          </cell>
          <cell r="Y13">
            <v>4</v>
          </cell>
          <cell r="Z13">
            <v>8.0399999999999991</v>
          </cell>
          <cell r="AA13">
            <v>0.7</v>
          </cell>
        </row>
        <row r="14">
          <cell r="B14" t="str">
            <v>35580ECB011</v>
          </cell>
          <cell r="C14" t="str">
            <v/>
          </cell>
          <cell r="D14" t="str">
            <v>ACTUATOR ASSY, SHIFT CONTROL</v>
          </cell>
          <cell r="E14" t="str">
            <v>1Y</v>
          </cell>
          <cell r="F14" t="str">
            <v>第１工場</v>
          </cell>
          <cell r="G14" t="str">
            <v>手配</v>
          </cell>
          <cell r="H14" t="str">
            <v>Ｐ</v>
          </cell>
          <cell r="I14" t="str">
            <v>0001</v>
          </cell>
          <cell r="J14" t="str">
            <v>アイシン精機（株）</v>
          </cell>
          <cell r="K14" t="str">
            <v>12</v>
          </cell>
          <cell r="L14" t="str">
            <v>半田工場</v>
          </cell>
          <cell r="M14" t="str">
            <v>――</v>
          </cell>
          <cell r="N14" t="str">
            <v>――</v>
          </cell>
          <cell r="O14" t="str">
            <v>Ｍ</v>
          </cell>
          <cell r="P14" t="str">
            <v>01</v>
          </cell>
          <cell r="Q14" t="str">
            <v>第１</v>
          </cell>
          <cell r="R14" t="str">
            <v>1Y</v>
          </cell>
          <cell r="S14" t="str">
            <v>安城第１工場</v>
          </cell>
          <cell r="T14" t="str">
            <v>直接</v>
          </cell>
          <cell r="U14" t="str">
            <v/>
          </cell>
          <cell r="V14" t="str">
            <v/>
          </cell>
          <cell r="W14" t="str">
            <v/>
          </cell>
          <cell r="X14">
            <v>1</v>
          </cell>
          <cell r="Y14">
            <v>4</v>
          </cell>
          <cell r="Z14">
            <v>8.0399999999999991</v>
          </cell>
          <cell r="AA14">
            <v>0.9</v>
          </cell>
        </row>
        <row r="15">
          <cell r="B15" t="str">
            <v>1040052001Z</v>
          </cell>
          <cell r="C15" t="str">
            <v/>
          </cell>
          <cell r="D15" t="str">
            <v>PLUG, W/HEAD STRAIGHT SCREW</v>
          </cell>
          <cell r="E15" t="str">
            <v>1Y</v>
          </cell>
          <cell r="F15" t="str">
            <v>第１工場</v>
          </cell>
          <cell r="G15" t="str">
            <v>手配</v>
          </cell>
          <cell r="H15" t="str">
            <v>Ｐ</v>
          </cell>
          <cell r="I15" t="str">
            <v>0024</v>
          </cell>
          <cell r="J15" t="str">
            <v>（株）青山製作所</v>
          </cell>
          <cell r="K15" t="str">
            <v>01</v>
          </cell>
          <cell r="L15" t="str">
            <v/>
          </cell>
          <cell r="M15" t="str">
            <v>――</v>
          </cell>
          <cell r="N15" t="str">
            <v>――</v>
          </cell>
          <cell r="O15" t="str">
            <v>Ｍ</v>
          </cell>
          <cell r="P15" t="str">
            <v>01</v>
          </cell>
          <cell r="Q15" t="str">
            <v>第１</v>
          </cell>
          <cell r="R15" t="str">
            <v>1Y</v>
          </cell>
          <cell r="S15" t="str">
            <v>安城第１工場</v>
          </cell>
          <cell r="T15" t="str">
            <v>直接</v>
          </cell>
          <cell r="U15" t="str">
            <v/>
          </cell>
          <cell r="V15" t="str">
            <v/>
          </cell>
          <cell r="W15" t="str">
            <v/>
          </cell>
          <cell r="X15">
            <v>1</v>
          </cell>
          <cell r="Y15">
            <v>6</v>
          </cell>
          <cell r="Z15">
            <v>5.76</v>
          </cell>
          <cell r="AA15">
            <v>0.53</v>
          </cell>
        </row>
        <row r="16">
          <cell r="B16" t="str">
            <v>1040183011P</v>
          </cell>
          <cell r="C16" t="str">
            <v/>
          </cell>
          <cell r="D16" t="str">
            <v>BOLT, FLANGE</v>
          </cell>
          <cell r="E16" t="str">
            <v>1Y</v>
          </cell>
          <cell r="F16" t="str">
            <v>第１工場</v>
          </cell>
          <cell r="G16" t="str">
            <v>手配</v>
          </cell>
          <cell r="H16" t="str">
            <v>Ｐ</v>
          </cell>
          <cell r="I16" t="str">
            <v>0024</v>
          </cell>
          <cell r="J16" t="str">
            <v>（株）青山製作所</v>
          </cell>
          <cell r="K16" t="str">
            <v>01</v>
          </cell>
          <cell r="L16" t="str">
            <v/>
          </cell>
          <cell r="M16" t="str">
            <v>――</v>
          </cell>
          <cell r="N16" t="str">
            <v>――</v>
          </cell>
          <cell r="O16" t="str">
            <v>Ｍ</v>
          </cell>
          <cell r="P16" t="str">
            <v>01</v>
          </cell>
          <cell r="Q16" t="str">
            <v>第１</v>
          </cell>
          <cell r="R16" t="str">
            <v>1Y</v>
          </cell>
          <cell r="S16" t="str">
            <v>安城第１工場</v>
          </cell>
          <cell r="T16" t="str">
            <v>直接</v>
          </cell>
          <cell r="U16" t="str">
            <v/>
          </cell>
          <cell r="V16" t="str">
            <v/>
          </cell>
          <cell r="W16" t="str">
            <v/>
          </cell>
          <cell r="X16">
            <v>1</v>
          </cell>
          <cell r="Y16">
            <v>6</v>
          </cell>
          <cell r="Z16">
            <v>5.76</v>
          </cell>
          <cell r="AA16">
            <v>0.54</v>
          </cell>
        </row>
        <row r="17">
          <cell r="B17" t="str">
            <v>3040052001B</v>
          </cell>
          <cell r="C17" t="str">
            <v/>
          </cell>
          <cell r="D17" t="str">
            <v>PLUG, W/HEAD STRAIGHT SCREW</v>
          </cell>
          <cell r="E17" t="str">
            <v>1Y</v>
          </cell>
          <cell r="F17" t="str">
            <v>第１工場</v>
          </cell>
          <cell r="G17" t="str">
            <v>手配</v>
          </cell>
          <cell r="H17" t="str">
            <v>Ｐ</v>
          </cell>
          <cell r="I17" t="str">
            <v>0024</v>
          </cell>
          <cell r="J17" t="str">
            <v>（株）青山製作所</v>
          </cell>
          <cell r="K17" t="str">
            <v>01</v>
          </cell>
          <cell r="L17" t="str">
            <v/>
          </cell>
          <cell r="M17" t="str">
            <v>――</v>
          </cell>
          <cell r="N17" t="str">
            <v>――</v>
          </cell>
          <cell r="O17" t="str">
            <v>Ｍ</v>
          </cell>
          <cell r="P17" t="str">
            <v>01</v>
          </cell>
          <cell r="Q17" t="str">
            <v>第１</v>
          </cell>
          <cell r="R17" t="str">
            <v>1Y</v>
          </cell>
          <cell r="S17" t="str">
            <v>安城第１工場</v>
          </cell>
          <cell r="T17" t="str">
            <v>直接</v>
          </cell>
          <cell r="U17" t="str">
            <v/>
          </cell>
          <cell r="V17" t="str">
            <v/>
          </cell>
          <cell r="W17" t="str">
            <v/>
          </cell>
          <cell r="X17">
            <v>1</v>
          </cell>
          <cell r="Y17">
            <v>6</v>
          </cell>
          <cell r="Z17">
            <v>5.76</v>
          </cell>
          <cell r="AA17">
            <v>0.52</v>
          </cell>
        </row>
        <row r="18">
          <cell r="B18" t="str">
            <v>9010506A003</v>
          </cell>
          <cell r="C18" t="str">
            <v/>
          </cell>
          <cell r="D18" t="str">
            <v>BOLT, FLANGE</v>
          </cell>
          <cell r="E18" t="str">
            <v>1Y</v>
          </cell>
          <cell r="F18" t="str">
            <v>第１工場</v>
          </cell>
          <cell r="G18" t="str">
            <v>手配</v>
          </cell>
          <cell r="H18" t="str">
            <v>Ｐ</v>
          </cell>
          <cell r="I18" t="str">
            <v>0024</v>
          </cell>
          <cell r="J18" t="str">
            <v>（株）青山製作所</v>
          </cell>
          <cell r="K18" t="str">
            <v>01</v>
          </cell>
          <cell r="L18" t="str">
            <v/>
          </cell>
          <cell r="M18" t="str">
            <v>――</v>
          </cell>
          <cell r="N18" t="str">
            <v>――</v>
          </cell>
          <cell r="O18" t="str">
            <v>Ｍ</v>
          </cell>
          <cell r="P18" t="str">
            <v>01</v>
          </cell>
          <cell r="Q18" t="str">
            <v>第１</v>
          </cell>
          <cell r="R18" t="str">
            <v>1Y</v>
          </cell>
          <cell r="S18" t="str">
            <v>安城第１工場</v>
          </cell>
          <cell r="T18" t="str">
            <v>直接</v>
          </cell>
          <cell r="U18" t="str">
            <v/>
          </cell>
          <cell r="V18" t="str">
            <v/>
          </cell>
          <cell r="W18" t="str">
            <v/>
          </cell>
          <cell r="X18">
            <v>1</v>
          </cell>
          <cell r="Y18">
            <v>6</v>
          </cell>
          <cell r="Z18">
            <v>5.76</v>
          </cell>
          <cell r="AA18">
            <v>0.52</v>
          </cell>
        </row>
        <row r="19">
          <cell r="B19" t="str">
            <v>9010506A089</v>
          </cell>
          <cell r="C19" t="str">
            <v/>
          </cell>
          <cell r="D19" t="str">
            <v>BOLT, FLANGE</v>
          </cell>
          <cell r="E19" t="str">
            <v>1Y</v>
          </cell>
          <cell r="F19" t="str">
            <v>第１工場</v>
          </cell>
          <cell r="G19" t="str">
            <v>手配</v>
          </cell>
          <cell r="H19" t="str">
            <v>Ｐ</v>
          </cell>
          <cell r="I19" t="str">
            <v>0024</v>
          </cell>
          <cell r="J19" t="str">
            <v>（株）青山製作所</v>
          </cell>
          <cell r="K19" t="str">
            <v>01</v>
          </cell>
          <cell r="L19" t="str">
            <v/>
          </cell>
          <cell r="M19" t="str">
            <v>――</v>
          </cell>
          <cell r="N19" t="str">
            <v>――</v>
          </cell>
          <cell r="O19" t="str">
            <v>Ｍ</v>
          </cell>
          <cell r="P19" t="str">
            <v>01</v>
          </cell>
          <cell r="Q19" t="str">
            <v>第１</v>
          </cell>
          <cell r="R19" t="str">
            <v>1Y</v>
          </cell>
          <cell r="S19" t="str">
            <v>安城第１工場</v>
          </cell>
          <cell r="T19" t="str">
            <v>直接</v>
          </cell>
          <cell r="U19" t="str">
            <v/>
          </cell>
          <cell r="V19" t="str">
            <v/>
          </cell>
          <cell r="W19" t="str">
            <v/>
          </cell>
          <cell r="X19">
            <v>1</v>
          </cell>
          <cell r="Y19">
            <v>6</v>
          </cell>
          <cell r="Z19">
            <v>5.76</v>
          </cell>
          <cell r="AA19">
            <v>0.5</v>
          </cell>
        </row>
        <row r="20">
          <cell r="B20" t="str">
            <v>9010508A014</v>
          </cell>
          <cell r="C20" t="str">
            <v/>
          </cell>
          <cell r="D20" t="str">
            <v>BOLT, FLANGE</v>
          </cell>
          <cell r="E20" t="str">
            <v>1Y</v>
          </cell>
          <cell r="F20" t="str">
            <v>第１工場</v>
          </cell>
          <cell r="G20" t="str">
            <v>手配</v>
          </cell>
          <cell r="H20" t="str">
            <v>Ｐ</v>
          </cell>
          <cell r="I20" t="str">
            <v>0024</v>
          </cell>
          <cell r="J20" t="str">
            <v>（株）青山製作所</v>
          </cell>
          <cell r="K20" t="str">
            <v>01</v>
          </cell>
          <cell r="L20" t="str">
            <v/>
          </cell>
          <cell r="M20" t="str">
            <v>――</v>
          </cell>
          <cell r="N20" t="str">
            <v>――</v>
          </cell>
          <cell r="O20" t="str">
            <v>Ｍ</v>
          </cell>
          <cell r="P20" t="str">
            <v>01</v>
          </cell>
          <cell r="Q20" t="str">
            <v>第１</v>
          </cell>
          <cell r="R20" t="str">
            <v>1Y</v>
          </cell>
          <cell r="S20" t="str">
            <v>安城第１工場</v>
          </cell>
          <cell r="T20" t="str">
            <v>直接</v>
          </cell>
          <cell r="U20" t="str">
            <v/>
          </cell>
          <cell r="V20" t="str">
            <v/>
          </cell>
          <cell r="W20" t="str">
            <v/>
          </cell>
          <cell r="X20">
            <v>1</v>
          </cell>
          <cell r="Y20">
            <v>6</v>
          </cell>
          <cell r="Z20">
            <v>5.76</v>
          </cell>
          <cell r="AA20">
            <v>0.54</v>
          </cell>
        </row>
        <row r="21">
          <cell r="B21" t="str">
            <v>9010508A042</v>
          </cell>
          <cell r="C21" t="str">
            <v/>
          </cell>
          <cell r="D21" t="str">
            <v>BOLT, FLANGE</v>
          </cell>
          <cell r="E21" t="str">
            <v>1Y</v>
          </cell>
          <cell r="F21" t="str">
            <v>第１工場</v>
          </cell>
          <cell r="G21" t="str">
            <v>手配</v>
          </cell>
          <cell r="H21" t="str">
            <v>Ｐ</v>
          </cell>
          <cell r="I21" t="str">
            <v>0024</v>
          </cell>
          <cell r="J21" t="str">
            <v>（株）青山製作所</v>
          </cell>
          <cell r="K21" t="str">
            <v>01</v>
          </cell>
          <cell r="L21" t="str">
            <v/>
          </cell>
          <cell r="M21" t="str">
            <v>――</v>
          </cell>
          <cell r="N21" t="str">
            <v>――</v>
          </cell>
          <cell r="O21" t="str">
            <v>Ｍ</v>
          </cell>
          <cell r="P21" t="str">
            <v>01</v>
          </cell>
          <cell r="Q21" t="str">
            <v>第１</v>
          </cell>
          <cell r="R21" t="str">
            <v>1Y</v>
          </cell>
          <cell r="S21" t="str">
            <v>安城第１工場</v>
          </cell>
          <cell r="T21" t="str">
            <v>直接</v>
          </cell>
          <cell r="U21" t="str">
            <v/>
          </cell>
          <cell r="V21" t="str">
            <v/>
          </cell>
          <cell r="W21" t="str">
            <v/>
          </cell>
          <cell r="X21">
            <v>1</v>
          </cell>
          <cell r="Y21">
            <v>6</v>
          </cell>
          <cell r="Z21">
            <v>5.76</v>
          </cell>
          <cell r="AA21">
            <v>0.53</v>
          </cell>
        </row>
        <row r="22">
          <cell r="B22" t="str">
            <v>9010512A018</v>
          </cell>
          <cell r="C22" t="str">
            <v/>
          </cell>
          <cell r="D22" t="str">
            <v>BOLT, FLANGE</v>
          </cell>
          <cell r="E22" t="str">
            <v>1Y</v>
          </cell>
          <cell r="F22" t="str">
            <v>第１工場</v>
          </cell>
          <cell r="G22" t="str">
            <v>手配</v>
          </cell>
          <cell r="H22" t="str">
            <v>Ｐ</v>
          </cell>
          <cell r="I22" t="str">
            <v>0024</v>
          </cell>
          <cell r="J22" t="str">
            <v>（株）青山製作所</v>
          </cell>
          <cell r="K22" t="str">
            <v>01</v>
          </cell>
          <cell r="L22" t="str">
            <v/>
          </cell>
          <cell r="M22" t="str">
            <v>――</v>
          </cell>
          <cell r="N22" t="str">
            <v>――</v>
          </cell>
          <cell r="O22" t="str">
            <v>Ｍ</v>
          </cell>
          <cell r="P22" t="str">
            <v>01</v>
          </cell>
          <cell r="Q22" t="str">
            <v>第１</v>
          </cell>
          <cell r="R22" t="str">
            <v>1Y</v>
          </cell>
          <cell r="S22" t="str">
            <v>安城第１工場</v>
          </cell>
          <cell r="T22" t="str">
            <v>直接</v>
          </cell>
          <cell r="U22" t="str">
            <v/>
          </cell>
          <cell r="V22" t="str">
            <v/>
          </cell>
          <cell r="W22" t="str">
            <v/>
          </cell>
          <cell r="X22">
            <v>1</v>
          </cell>
          <cell r="Y22">
            <v>6</v>
          </cell>
          <cell r="Z22">
            <v>5.76</v>
          </cell>
          <cell r="AA22">
            <v>0.54</v>
          </cell>
        </row>
        <row r="23">
          <cell r="B23">
            <v>9011906908</v>
          </cell>
          <cell r="C23" t="str">
            <v/>
          </cell>
          <cell r="D23" t="str">
            <v>BOLT, W/WASHER</v>
          </cell>
          <cell r="E23" t="str">
            <v>1Y</v>
          </cell>
          <cell r="F23" t="str">
            <v>第１工場</v>
          </cell>
          <cell r="G23" t="str">
            <v>手配</v>
          </cell>
          <cell r="H23" t="str">
            <v>Ｐ</v>
          </cell>
          <cell r="I23" t="str">
            <v>0024</v>
          </cell>
          <cell r="J23" t="str">
            <v>（株）青山製作所</v>
          </cell>
          <cell r="K23" t="str">
            <v>01</v>
          </cell>
          <cell r="L23" t="str">
            <v/>
          </cell>
          <cell r="M23" t="str">
            <v>――</v>
          </cell>
          <cell r="N23" t="str">
            <v>――</v>
          </cell>
          <cell r="O23" t="str">
            <v>Ｍ</v>
          </cell>
          <cell r="P23" t="str">
            <v>01</v>
          </cell>
          <cell r="Q23" t="str">
            <v>第１</v>
          </cell>
          <cell r="R23" t="str">
            <v>1Y</v>
          </cell>
          <cell r="S23" t="str">
            <v>安城第１工場</v>
          </cell>
          <cell r="T23" t="str">
            <v>直接</v>
          </cell>
          <cell r="U23" t="str">
            <v/>
          </cell>
          <cell r="V23" t="str">
            <v/>
          </cell>
          <cell r="W23" t="str">
            <v/>
          </cell>
          <cell r="X23">
            <v>1</v>
          </cell>
          <cell r="Y23">
            <v>6</v>
          </cell>
          <cell r="Z23">
            <v>5.76</v>
          </cell>
          <cell r="AA23">
            <v>0.54</v>
          </cell>
        </row>
        <row r="24">
          <cell r="B24" t="str">
            <v>9011906A065</v>
          </cell>
          <cell r="C24" t="str">
            <v/>
          </cell>
          <cell r="D24" t="str">
            <v>BOLT, FLANGE W/WASHER</v>
          </cell>
          <cell r="E24" t="str">
            <v>1Y</v>
          </cell>
          <cell r="F24" t="str">
            <v>第１工場</v>
          </cell>
          <cell r="G24" t="str">
            <v>手配</v>
          </cell>
          <cell r="H24" t="str">
            <v>Ｐ</v>
          </cell>
          <cell r="I24" t="str">
            <v>0024</v>
          </cell>
          <cell r="J24" t="str">
            <v>（株）青山製作所</v>
          </cell>
          <cell r="K24" t="str">
            <v>01</v>
          </cell>
          <cell r="L24" t="str">
            <v/>
          </cell>
          <cell r="M24" t="str">
            <v>――</v>
          </cell>
          <cell r="N24" t="str">
            <v>――</v>
          </cell>
          <cell r="O24" t="str">
            <v>Ｍ</v>
          </cell>
          <cell r="P24" t="str">
            <v>01</v>
          </cell>
          <cell r="Q24" t="str">
            <v>第１</v>
          </cell>
          <cell r="R24" t="str">
            <v>1Y</v>
          </cell>
          <cell r="S24" t="str">
            <v>安城第１工場</v>
          </cell>
          <cell r="T24" t="str">
            <v>直接</v>
          </cell>
          <cell r="U24" t="str">
            <v/>
          </cell>
          <cell r="V24" t="str">
            <v/>
          </cell>
          <cell r="W24" t="str">
            <v/>
          </cell>
          <cell r="X24">
            <v>1</v>
          </cell>
          <cell r="Y24">
            <v>6</v>
          </cell>
          <cell r="Z24">
            <v>5.76</v>
          </cell>
          <cell r="AA24">
            <v>0.53</v>
          </cell>
        </row>
        <row r="25">
          <cell r="B25">
            <v>9014860027</v>
          </cell>
          <cell r="C25" t="str">
            <v/>
          </cell>
          <cell r="D25" t="str">
            <v>SCREW, HEX LOBULAR</v>
          </cell>
          <cell r="E25" t="str">
            <v>1Y</v>
          </cell>
          <cell r="F25" t="str">
            <v>第１工場</v>
          </cell>
          <cell r="G25" t="str">
            <v>手配</v>
          </cell>
          <cell r="H25" t="str">
            <v>Ｐ</v>
          </cell>
          <cell r="I25" t="str">
            <v>0024</v>
          </cell>
          <cell r="J25" t="str">
            <v>（株）青山製作所</v>
          </cell>
          <cell r="K25" t="str">
            <v>01</v>
          </cell>
          <cell r="L25" t="str">
            <v/>
          </cell>
          <cell r="M25" t="str">
            <v>――</v>
          </cell>
          <cell r="N25" t="str">
            <v>――</v>
          </cell>
          <cell r="O25" t="str">
            <v>Ｍ</v>
          </cell>
          <cell r="P25" t="str">
            <v>01</v>
          </cell>
          <cell r="Q25" t="str">
            <v>第１</v>
          </cell>
          <cell r="R25" t="str">
            <v>1Y</v>
          </cell>
          <cell r="S25" t="str">
            <v>安城第１工場</v>
          </cell>
          <cell r="T25" t="str">
            <v>直接</v>
          </cell>
          <cell r="U25" t="str">
            <v/>
          </cell>
          <cell r="V25" t="str">
            <v/>
          </cell>
          <cell r="W25" t="str">
            <v/>
          </cell>
          <cell r="X25">
            <v>1</v>
          </cell>
          <cell r="Y25">
            <v>6</v>
          </cell>
          <cell r="Z25">
            <v>5.76</v>
          </cell>
          <cell r="AA25">
            <v>0.56000000000000005</v>
          </cell>
        </row>
        <row r="26">
          <cell r="B26" t="str">
            <v>9014908A008</v>
          </cell>
          <cell r="C26" t="str">
            <v/>
          </cell>
          <cell r="D26" t="str">
            <v>SCREW</v>
          </cell>
          <cell r="E26" t="str">
            <v>1Y</v>
          </cell>
          <cell r="F26" t="str">
            <v>第１工場</v>
          </cell>
          <cell r="G26" t="str">
            <v>手配</v>
          </cell>
          <cell r="H26" t="str">
            <v>Ｐ</v>
          </cell>
          <cell r="I26" t="str">
            <v>0024</v>
          </cell>
          <cell r="J26" t="str">
            <v>（株）青山製作所</v>
          </cell>
          <cell r="K26" t="str">
            <v>01</v>
          </cell>
          <cell r="L26" t="str">
            <v/>
          </cell>
          <cell r="M26" t="str">
            <v>――</v>
          </cell>
          <cell r="N26" t="str">
            <v>――</v>
          </cell>
          <cell r="O26" t="str">
            <v>Ｍ</v>
          </cell>
          <cell r="P26" t="str">
            <v>01</v>
          </cell>
          <cell r="Q26" t="str">
            <v>第１</v>
          </cell>
          <cell r="R26" t="str">
            <v>1Y</v>
          </cell>
          <cell r="S26" t="str">
            <v>安城第１工場</v>
          </cell>
          <cell r="T26" t="str">
            <v>直接</v>
          </cell>
          <cell r="U26" t="str">
            <v/>
          </cell>
          <cell r="V26" t="str">
            <v/>
          </cell>
          <cell r="W26" t="str">
            <v/>
          </cell>
          <cell r="X26">
            <v>1</v>
          </cell>
          <cell r="Y26">
            <v>6</v>
          </cell>
          <cell r="Z26">
            <v>5.76</v>
          </cell>
          <cell r="AA26">
            <v>0.52</v>
          </cell>
        </row>
        <row r="27">
          <cell r="B27" t="str">
            <v>9015905A007</v>
          </cell>
          <cell r="C27" t="str">
            <v/>
          </cell>
          <cell r="D27" t="str">
            <v>SCREW, W/WASHER</v>
          </cell>
          <cell r="E27" t="str">
            <v>1Y</v>
          </cell>
          <cell r="F27" t="str">
            <v>第１工場</v>
          </cell>
          <cell r="G27" t="str">
            <v>手配</v>
          </cell>
          <cell r="H27" t="str">
            <v>Ｐ</v>
          </cell>
          <cell r="I27" t="str">
            <v>0024</v>
          </cell>
          <cell r="J27" t="str">
            <v>（株）青山製作所</v>
          </cell>
          <cell r="K27" t="str">
            <v>01</v>
          </cell>
          <cell r="L27" t="str">
            <v/>
          </cell>
          <cell r="M27" t="str">
            <v>――</v>
          </cell>
          <cell r="N27" t="str">
            <v>――</v>
          </cell>
          <cell r="O27" t="str">
            <v>Ｍ</v>
          </cell>
          <cell r="P27" t="str">
            <v>01</v>
          </cell>
          <cell r="Q27" t="str">
            <v>第１</v>
          </cell>
          <cell r="R27" t="str">
            <v>1Y</v>
          </cell>
          <cell r="S27" t="str">
            <v>安城第１工場</v>
          </cell>
          <cell r="T27" t="str">
            <v>直接</v>
          </cell>
          <cell r="U27" t="str">
            <v/>
          </cell>
          <cell r="V27" t="str">
            <v/>
          </cell>
          <cell r="W27" t="str">
            <v/>
          </cell>
          <cell r="X27">
            <v>1</v>
          </cell>
          <cell r="Y27">
            <v>6</v>
          </cell>
          <cell r="Z27">
            <v>5.76</v>
          </cell>
          <cell r="AA27">
            <v>0.53</v>
          </cell>
        </row>
        <row r="28">
          <cell r="B28" t="str">
            <v>9015906A017</v>
          </cell>
          <cell r="C28" t="str">
            <v/>
          </cell>
          <cell r="D28" t="str">
            <v>SCREW, W/WASHER</v>
          </cell>
          <cell r="E28" t="str">
            <v>1Y</v>
          </cell>
          <cell r="F28" t="str">
            <v>第１工場</v>
          </cell>
          <cell r="G28" t="str">
            <v>手配</v>
          </cell>
          <cell r="H28" t="str">
            <v>Ｐ</v>
          </cell>
          <cell r="I28" t="str">
            <v>0024</v>
          </cell>
          <cell r="J28" t="str">
            <v>（株）青山製作所</v>
          </cell>
          <cell r="K28" t="str">
            <v>01</v>
          </cell>
          <cell r="L28" t="str">
            <v/>
          </cell>
          <cell r="M28" t="str">
            <v>――</v>
          </cell>
          <cell r="N28" t="str">
            <v>――</v>
          </cell>
          <cell r="O28" t="str">
            <v>Ｍ</v>
          </cell>
          <cell r="P28" t="str">
            <v>01</v>
          </cell>
          <cell r="Q28" t="str">
            <v>第１</v>
          </cell>
          <cell r="R28" t="str">
            <v>1Y</v>
          </cell>
          <cell r="S28" t="str">
            <v>安城第１工場</v>
          </cell>
          <cell r="T28" t="str">
            <v>直接</v>
          </cell>
          <cell r="U28" t="str">
            <v/>
          </cell>
          <cell r="V28" t="str">
            <v/>
          </cell>
          <cell r="W28" t="str">
            <v/>
          </cell>
          <cell r="X28">
            <v>1</v>
          </cell>
          <cell r="Y28">
            <v>6</v>
          </cell>
          <cell r="Z28">
            <v>5.76</v>
          </cell>
          <cell r="AA28">
            <v>0.53</v>
          </cell>
        </row>
        <row r="29">
          <cell r="B29" t="str">
            <v>9015906A021</v>
          </cell>
          <cell r="C29" t="str">
            <v/>
          </cell>
          <cell r="D29" t="str">
            <v>SCREW, W/WASHER</v>
          </cell>
          <cell r="E29" t="str">
            <v>1Y</v>
          </cell>
          <cell r="F29" t="str">
            <v>第１工場</v>
          </cell>
          <cell r="G29" t="str">
            <v>手配</v>
          </cell>
          <cell r="H29" t="str">
            <v>Ｐ</v>
          </cell>
          <cell r="I29" t="str">
            <v>0024</v>
          </cell>
          <cell r="J29" t="str">
            <v>（株）青山製作所</v>
          </cell>
          <cell r="K29" t="str">
            <v>01</v>
          </cell>
          <cell r="L29" t="str">
            <v/>
          </cell>
          <cell r="M29" t="str">
            <v>――</v>
          </cell>
          <cell r="N29" t="str">
            <v>――</v>
          </cell>
          <cell r="O29" t="str">
            <v>Ｍ</v>
          </cell>
          <cell r="P29" t="str">
            <v>01</v>
          </cell>
          <cell r="Q29" t="str">
            <v>第１</v>
          </cell>
          <cell r="R29" t="str">
            <v>1Y</v>
          </cell>
          <cell r="S29" t="str">
            <v>安城第１工場</v>
          </cell>
          <cell r="T29" t="str">
            <v>直接</v>
          </cell>
          <cell r="U29" t="str">
            <v/>
          </cell>
          <cell r="V29" t="str">
            <v/>
          </cell>
          <cell r="W29" t="str">
            <v/>
          </cell>
          <cell r="X29">
            <v>1</v>
          </cell>
          <cell r="Y29">
            <v>6</v>
          </cell>
          <cell r="Z29">
            <v>5.76</v>
          </cell>
          <cell r="AA29">
            <v>0.52</v>
          </cell>
        </row>
        <row r="30">
          <cell r="B30" t="str">
            <v>9015906A022</v>
          </cell>
          <cell r="C30" t="str">
            <v/>
          </cell>
          <cell r="D30" t="str">
            <v>SCREW, W/WASHER</v>
          </cell>
          <cell r="E30" t="str">
            <v>1Y</v>
          </cell>
          <cell r="F30" t="str">
            <v>第１工場</v>
          </cell>
          <cell r="G30" t="str">
            <v>手配</v>
          </cell>
          <cell r="H30" t="str">
            <v>Ｐ</v>
          </cell>
          <cell r="I30" t="str">
            <v>0024</v>
          </cell>
          <cell r="J30" t="str">
            <v>（株）青山製作所</v>
          </cell>
          <cell r="K30" t="str">
            <v>01</v>
          </cell>
          <cell r="L30" t="str">
            <v/>
          </cell>
          <cell r="M30" t="str">
            <v>――</v>
          </cell>
          <cell r="N30" t="str">
            <v>――</v>
          </cell>
          <cell r="O30" t="str">
            <v>Ｍ</v>
          </cell>
          <cell r="P30" t="str">
            <v>01</v>
          </cell>
          <cell r="Q30" t="str">
            <v>第１</v>
          </cell>
          <cell r="R30" t="str">
            <v>1Y</v>
          </cell>
          <cell r="S30" t="str">
            <v>安城第１工場</v>
          </cell>
          <cell r="T30" t="str">
            <v>直接</v>
          </cell>
          <cell r="U30" t="str">
            <v/>
          </cell>
          <cell r="V30" t="str">
            <v/>
          </cell>
          <cell r="W30" t="str">
            <v/>
          </cell>
          <cell r="X30">
            <v>1</v>
          </cell>
          <cell r="Y30">
            <v>6</v>
          </cell>
          <cell r="Z30">
            <v>5.76</v>
          </cell>
          <cell r="AA30">
            <v>0.51</v>
          </cell>
        </row>
        <row r="31">
          <cell r="B31" t="str">
            <v>9015906A023</v>
          </cell>
          <cell r="C31" t="str">
            <v/>
          </cell>
          <cell r="D31" t="str">
            <v>SCREW, W/WASHER</v>
          </cell>
          <cell r="E31" t="str">
            <v>1Y</v>
          </cell>
          <cell r="F31" t="str">
            <v>第１工場</v>
          </cell>
          <cell r="G31" t="str">
            <v>手配</v>
          </cell>
          <cell r="H31" t="str">
            <v>Ｐ</v>
          </cell>
          <cell r="I31" t="str">
            <v>0024</v>
          </cell>
          <cell r="J31" t="str">
            <v>（株）青山製作所</v>
          </cell>
          <cell r="K31" t="str">
            <v>01</v>
          </cell>
          <cell r="L31" t="str">
            <v/>
          </cell>
          <cell r="M31" t="str">
            <v>――</v>
          </cell>
          <cell r="N31" t="str">
            <v>――</v>
          </cell>
          <cell r="O31" t="str">
            <v>Ｍ</v>
          </cell>
          <cell r="P31" t="str">
            <v>01</v>
          </cell>
          <cell r="Q31" t="str">
            <v>第１</v>
          </cell>
          <cell r="R31" t="str">
            <v>1Y</v>
          </cell>
          <cell r="S31" t="str">
            <v>安城第１工場</v>
          </cell>
          <cell r="T31" t="str">
            <v>直接</v>
          </cell>
          <cell r="U31" t="str">
            <v/>
          </cell>
          <cell r="V31" t="str">
            <v/>
          </cell>
          <cell r="W31" t="str">
            <v/>
          </cell>
          <cell r="X31">
            <v>1</v>
          </cell>
          <cell r="Y31">
            <v>6</v>
          </cell>
          <cell r="Z31">
            <v>5.76</v>
          </cell>
          <cell r="AA31">
            <v>0.52</v>
          </cell>
        </row>
        <row r="32">
          <cell r="B32" t="str">
            <v>9034114A004</v>
          </cell>
          <cell r="C32" t="str">
            <v/>
          </cell>
          <cell r="D32" t="str">
            <v>PLUG, W/HEAD STRAIGHT SCREW</v>
          </cell>
          <cell r="E32" t="str">
            <v>1Y</v>
          </cell>
          <cell r="F32" t="str">
            <v>第１工場</v>
          </cell>
          <cell r="G32" t="str">
            <v>手配</v>
          </cell>
          <cell r="H32" t="str">
            <v>Ｐ</v>
          </cell>
          <cell r="I32" t="str">
            <v>0024</v>
          </cell>
          <cell r="J32" t="str">
            <v>（株）青山製作所</v>
          </cell>
          <cell r="K32" t="str">
            <v>01</v>
          </cell>
          <cell r="L32" t="str">
            <v/>
          </cell>
          <cell r="M32" t="str">
            <v>――</v>
          </cell>
          <cell r="N32" t="str">
            <v>――</v>
          </cell>
          <cell r="O32" t="str">
            <v>Ｍ</v>
          </cell>
          <cell r="P32" t="str">
            <v>01</v>
          </cell>
          <cell r="Q32" t="str">
            <v>第１</v>
          </cell>
          <cell r="R32" t="str">
            <v>1Y</v>
          </cell>
          <cell r="S32" t="str">
            <v>安城第１工場</v>
          </cell>
          <cell r="T32" t="str">
            <v>直接</v>
          </cell>
          <cell r="U32" t="str">
            <v/>
          </cell>
          <cell r="V32" t="str">
            <v/>
          </cell>
          <cell r="W32" t="str">
            <v/>
          </cell>
          <cell r="X32">
            <v>1</v>
          </cell>
          <cell r="Y32">
            <v>6</v>
          </cell>
          <cell r="Z32">
            <v>5.76</v>
          </cell>
          <cell r="AA32">
            <v>0.5</v>
          </cell>
        </row>
        <row r="33">
          <cell r="B33" t="str">
            <v>9034118A024</v>
          </cell>
          <cell r="C33" t="str">
            <v/>
          </cell>
          <cell r="D33" t="str">
            <v>PLUG, W/HEAD STRAIGHT SCREW</v>
          </cell>
          <cell r="E33" t="str">
            <v>1Y</v>
          </cell>
          <cell r="F33" t="str">
            <v>第１工場</v>
          </cell>
          <cell r="G33" t="str">
            <v>手配</v>
          </cell>
          <cell r="H33" t="str">
            <v>Ｐ</v>
          </cell>
          <cell r="I33" t="str">
            <v>0024</v>
          </cell>
          <cell r="J33" t="str">
            <v>（株）青山製作所</v>
          </cell>
          <cell r="K33" t="str">
            <v>01</v>
          </cell>
          <cell r="L33" t="str">
            <v/>
          </cell>
          <cell r="M33" t="str">
            <v>――</v>
          </cell>
          <cell r="N33" t="str">
            <v>――</v>
          </cell>
          <cell r="O33" t="str">
            <v>Ｍ</v>
          </cell>
          <cell r="P33" t="str">
            <v>01</v>
          </cell>
          <cell r="Q33" t="str">
            <v>第１</v>
          </cell>
          <cell r="R33" t="str">
            <v>1Y</v>
          </cell>
          <cell r="S33" t="str">
            <v>安城第１工場</v>
          </cell>
          <cell r="T33" t="str">
            <v>直接</v>
          </cell>
          <cell r="U33" t="str">
            <v/>
          </cell>
          <cell r="V33" t="str">
            <v/>
          </cell>
          <cell r="W33" t="str">
            <v/>
          </cell>
          <cell r="X33">
            <v>1</v>
          </cell>
          <cell r="Y33">
            <v>6</v>
          </cell>
          <cell r="Z33">
            <v>5.76</v>
          </cell>
          <cell r="AA33">
            <v>0.52</v>
          </cell>
        </row>
        <row r="34">
          <cell r="B34">
            <v>9093003179</v>
          </cell>
          <cell r="C34" t="str">
            <v/>
          </cell>
          <cell r="D34" t="str">
            <v>PLUG, BREATHER</v>
          </cell>
          <cell r="E34" t="str">
            <v>1Y</v>
          </cell>
          <cell r="F34" t="str">
            <v>第１工場</v>
          </cell>
          <cell r="G34" t="str">
            <v>手配</v>
          </cell>
          <cell r="H34" t="str">
            <v>Ｐ</v>
          </cell>
          <cell r="I34" t="str">
            <v>0024</v>
          </cell>
          <cell r="J34" t="str">
            <v>（株）青山製作所</v>
          </cell>
          <cell r="K34" t="str">
            <v>01</v>
          </cell>
          <cell r="L34" t="str">
            <v/>
          </cell>
          <cell r="M34" t="str">
            <v>――</v>
          </cell>
          <cell r="N34" t="str">
            <v>――</v>
          </cell>
          <cell r="O34" t="str">
            <v>Ｍ</v>
          </cell>
          <cell r="P34" t="str">
            <v>01</v>
          </cell>
          <cell r="Q34" t="str">
            <v>第１</v>
          </cell>
          <cell r="R34" t="str">
            <v>1Y</v>
          </cell>
          <cell r="S34" t="str">
            <v>安城第１工場</v>
          </cell>
          <cell r="T34" t="str">
            <v>直接</v>
          </cell>
          <cell r="U34" t="str">
            <v/>
          </cell>
          <cell r="V34" t="str">
            <v/>
          </cell>
          <cell r="W34" t="str">
            <v/>
          </cell>
          <cell r="X34">
            <v>1</v>
          </cell>
          <cell r="Y34">
            <v>6</v>
          </cell>
          <cell r="Z34">
            <v>5.76</v>
          </cell>
          <cell r="AA34">
            <v>0.5</v>
          </cell>
        </row>
        <row r="35">
          <cell r="B35">
            <v>9155180614</v>
          </cell>
          <cell r="C35" t="str">
            <v/>
          </cell>
          <cell r="D35" t="str">
            <v>BOLT, FLANGE</v>
          </cell>
          <cell r="E35" t="str">
            <v>1Y</v>
          </cell>
          <cell r="F35" t="str">
            <v>第１工場</v>
          </cell>
          <cell r="G35" t="str">
            <v>手配</v>
          </cell>
          <cell r="H35" t="str">
            <v>Ｐ</v>
          </cell>
          <cell r="I35" t="str">
            <v>0024</v>
          </cell>
          <cell r="J35" t="str">
            <v>（株）青山製作所</v>
          </cell>
          <cell r="K35" t="str">
            <v>01</v>
          </cell>
          <cell r="L35" t="str">
            <v/>
          </cell>
          <cell r="M35" t="str">
            <v>――</v>
          </cell>
          <cell r="N35" t="str">
            <v>――</v>
          </cell>
          <cell r="O35" t="str">
            <v>Ｍ</v>
          </cell>
          <cell r="P35" t="str">
            <v>01</v>
          </cell>
          <cell r="Q35" t="str">
            <v>第１</v>
          </cell>
          <cell r="R35" t="str">
            <v>1Y</v>
          </cell>
          <cell r="S35" t="str">
            <v>安城第１工場</v>
          </cell>
          <cell r="T35" t="str">
            <v>直接</v>
          </cell>
          <cell r="U35" t="str">
            <v/>
          </cell>
          <cell r="V35" t="str">
            <v/>
          </cell>
          <cell r="W35" t="str">
            <v/>
          </cell>
          <cell r="X35">
            <v>1</v>
          </cell>
          <cell r="Y35">
            <v>6</v>
          </cell>
          <cell r="Z35">
            <v>5.76</v>
          </cell>
          <cell r="AA35">
            <v>0.54</v>
          </cell>
        </row>
        <row r="36">
          <cell r="B36">
            <v>9155180640</v>
          </cell>
          <cell r="C36" t="str">
            <v/>
          </cell>
          <cell r="D36" t="str">
            <v>BOLT, FLANGE</v>
          </cell>
          <cell r="E36" t="str">
            <v>1Y</v>
          </cell>
          <cell r="F36" t="str">
            <v>第１工場</v>
          </cell>
          <cell r="G36" t="str">
            <v>手配</v>
          </cell>
          <cell r="H36" t="str">
            <v>Ｐ</v>
          </cell>
          <cell r="I36" t="str">
            <v>0024</v>
          </cell>
          <cell r="J36" t="str">
            <v>（株）青山製作所</v>
          </cell>
          <cell r="K36" t="str">
            <v>01</v>
          </cell>
          <cell r="L36" t="str">
            <v/>
          </cell>
          <cell r="M36" t="str">
            <v>――</v>
          </cell>
          <cell r="N36" t="str">
            <v>――</v>
          </cell>
          <cell r="O36" t="str">
            <v>Ｍ</v>
          </cell>
          <cell r="P36" t="str">
            <v>01</v>
          </cell>
          <cell r="Q36" t="str">
            <v>第１</v>
          </cell>
          <cell r="R36" t="str">
            <v>1Y</v>
          </cell>
          <cell r="S36" t="str">
            <v>安城第１工場</v>
          </cell>
          <cell r="T36" t="str">
            <v>直接</v>
          </cell>
          <cell r="U36" t="str">
            <v/>
          </cell>
          <cell r="V36" t="str">
            <v/>
          </cell>
          <cell r="W36" t="str">
            <v/>
          </cell>
          <cell r="X36">
            <v>1</v>
          </cell>
          <cell r="Y36">
            <v>6</v>
          </cell>
          <cell r="Z36">
            <v>5.76</v>
          </cell>
          <cell r="AA36">
            <v>0.54</v>
          </cell>
        </row>
        <row r="37">
          <cell r="B37">
            <v>9161140614</v>
          </cell>
          <cell r="C37" t="str">
            <v/>
          </cell>
          <cell r="D37" t="str">
            <v>BOLT, W/WASHER</v>
          </cell>
          <cell r="E37" t="str">
            <v>1Y</v>
          </cell>
          <cell r="F37" t="str">
            <v>第１工場</v>
          </cell>
          <cell r="G37" t="str">
            <v>手配</v>
          </cell>
          <cell r="H37" t="str">
            <v>Ｐ</v>
          </cell>
          <cell r="I37" t="str">
            <v>0024</v>
          </cell>
          <cell r="J37" t="str">
            <v>（株）青山製作所</v>
          </cell>
          <cell r="K37" t="str">
            <v>01</v>
          </cell>
          <cell r="L37" t="str">
            <v/>
          </cell>
          <cell r="M37" t="str">
            <v>――</v>
          </cell>
          <cell r="N37" t="str">
            <v>――</v>
          </cell>
          <cell r="O37" t="str">
            <v>Ｍ</v>
          </cell>
          <cell r="P37" t="str">
            <v>01</v>
          </cell>
          <cell r="Q37" t="str">
            <v>第１</v>
          </cell>
          <cell r="R37" t="str">
            <v>1Y</v>
          </cell>
          <cell r="S37" t="str">
            <v>安城第１工場</v>
          </cell>
          <cell r="T37" t="str">
            <v>直接</v>
          </cell>
          <cell r="U37" t="str">
            <v/>
          </cell>
          <cell r="V37" t="str">
            <v/>
          </cell>
          <cell r="W37" t="str">
            <v/>
          </cell>
          <cell r="X37">
            <v>1</v>
          </cell>
          <cell r="Y37">
            <v>6</v>
          </cell>
          <cell r="Z37">
            <v>5.76</v>
          </cell>
          <cell r="AA37">
            <v>0.52</v>
          </cell>
        </row>
        <row r="38">
          <cell r="B38">
            <v>9167180618</v>
          </cell>
          <cell r="C38" t="str">
            <v/>
          </cell>
          <cell r="D38" t="str">
            <v>BOLT, FLANGE W/WASHER</v>
          </cell>
          <cell r="E38" t="str">
            <v>1Y</v>
          </cell>
          <cell r="F38" t="str">
            <v>第１工場</v>
          </cell>
          <cell r="G38" t="str">
            <v>手配</v>
          </cell>
          <cell r="H38" t="str">
            <v>Ｐ</v>
          </cell>
          <cell r="I38" t="str">
            <v>0024</v>
          </cell>
          <cell r="J38" t="str">
            <v>（株）青山製作所</v>
          </cell>
          <cell r="K38" t="str">
            <v>01</v>
          </cell>
          <cell r="L38" t="str">
            <v/>
          </cell>
          <cell r="M38" t="str">
            <v>――</v>
          </cell>
          <cell r="N38" t="str">
            <v>――</v>
          </cell>
          <cell r="O38" t="str">
            <v>Ｍ</v>
          </cell>
          <cell r="P38" t="str">
            <v>01</v>
          </cell>
          <cell r="Q38" t="str">
            <v>第１</v>
          </cell>
          <cell r="R38" t="str">
            <v>1Y</v>
          </cell>
          <cell r="S38" t="str">
            <v>安城第１工場</v>
          </cell>
          <cell r="T38" t="str">
            <v>直接</v>
          </cell>
          <cell r="U38" t="str">
            <v/>
          </cell>
          <cell r="V38" t="str">
            <v/>
          </cell>
          <cell r="W38" t="str">
            <v/>
          </cell>
          <cell r="X38">
            <v>1</v>
          </cell>
          <cell r="Y38">
            <v>6</v>
          </cell>
          <cell r="Z38">
            <v>5.76</v>
          </cell>
          <cell r="AA38">
            <v>0.53</v>
          </cell>
        </row>
        <row r="39">
          <cell r="B39" t="str">
            <v>G1163ECA010</v>
          </cell>
          <cell r="C39" t="str">
            <v/>
          </cell>
          <cell r="D39" t="str">
            <v>BOLT, MOTOR STATOR YOKE</v>
          </cell>
          <cell r="E39" t="str">
            <v>1Y</v>
          </cell>
          <cell r="F39" t="str">
            <v>第１工場</v>
          </cell>
          <cell r="G39" t="str">
            <v>手配</v>
          </cell>
          <cell r="H39" t="str">
            <v>Ｐ</v>
          </cell>
          <cell r="I39" t="str">
            <v>0024</v>
          </cell>
          <cell r="J39" t="str">
            <v>（株）青山製作所</v>
          </cell>
          <cell r="K39" t="str">
            <v>01</v>
          </cell>
          <cell r="L39" t="str">
            <v/>
          </cell>
          <cell r="M39" t="str">
            <v>――</v>
          </cell>
          <cell r="N39" t="str">
            <v>――</v>
          </cell>
          <cell r="O39" t="str">
            <v>Ｍ</v>
          </cell>
          <cell r="P39" t="str">
            <v>01</v>
          </cell>
          <cell r="Q39" t="str">
            <v>第１</v>
          </cell>
          <cell r="R39" t="str">
            <v>1Y</v>
          </cell>
          <cell r="S39" t="str">
            <v>安城第１工場</v>
          </cell>
          <cell r="T39" t="str">
            <v>直接</v>
          </cell>
          <cell r="U39" t="str">
            <v/>
          </cell>
          <cell r="V39" t="str">
            <v/>
          </cell>
          <cell r="W39" t="str">
            <v/>
          </cell>
          <cell r="X39">
            <v>1</v>
          </cell>
          <cell r="Y39">
            <v>6</v>
          </cell>
          <cell r="Z39">
            <v>5.76</v>
          </cell>
          <cell r="AA39">
            <v>0.53</v>
          </cell>
        </row>
        <row r="40">
          <cell r="B40" t="str">
            <v>G1163ECB010</v>
          </cell>
          <cell r="C40" t="str">
            <v/>
          </cell>
          <cell r="D40" t="str">
            <v>BOLT, MOTOR STATOR YOKE</v>
          </cell>
          <cell r="E40" t="str">
            <v>1Y</v>
          </cell>
          <cell r="F40" t="str">
            <v>第１工場</v>
          </cell>
          <cell r="G40" t="str">
            <v>手配</v>
          </cell>
          <cell r="H40" t="str">
            <v>Ｐ</v>
          </cell>
          <cell r="I40" t="str">
            <v>0024</v>
          </cell>
          <cell r="J40" t="str">
            <v>（株）青山製作所</v>
          </cell>
          <cell r="K40" t="str">
            <v>01</v>
          </cell>
          <cell r="L40" t="str">
            <v/>
          </cell>
          <cell r="M40" t="str">
            <v>――</v>
          </cell>
          <cell r="N40" t="str">
            <v>――</v>
          </cell>
          <cell r="O40" t="str">
            <v>Ｍ</v>
          </cell>
          <cell r="P40" t="str">
            <v>01</v>
          </cell>
          <cell r="Q40" t="str">
            <v>第１</v>
          </cell>
          <cell r="R40" t="str">
            <v>1Y</v>
          </cell>
          <cell r="S40" t="str">
            <v>安城第１工場</v>
          </cell>
          <cell r="T40" t="str">
            <v>直接</v>
          </cell>
          <cell r="U40" t="str">
            <v/>
          </cell>
          <cell r="V40" t="str">
            <v/>
          </cell>
          <cell r="W40" t="str">
            <v/>
          </cell>
          <cell r="X40">
            <v>1</v>
          </cell>
          <cell r="Y40">
            <v>6</v>
          </cell>
          <cell r="Z40">
            <v>5.76</v>
          </cell>
          <cell r="AA40">
            <v>0.54</v>
          </cell>
        </row>
        <row r="41">
          <cell r="B41" t="str">
            <v>G1163ECE010</v>
          </cell>
          <cell r="C41" t="str">
            <v/>
          </cell>
          <cell r="D41" t="str">
            <v>BOLT, MOTOR STATOR YOKE</v>
          </cell>
          <cell r="E41" t="str">
            <v>1Y</v>
          </cell>
          <cell r="F41" t="str">
            <v>第１工場</v>
          </cell>
          <cell r="G41" t="str">
            <v>手配</v>
          </cell>
          <cell r="H41" t="str">
            <v>Ｐ</v>
          </cell>
          <cell r="I41" t="str">
            <v>0024</v>
          </cell>
          <cell r="J41" t="str">
            <v>（株）青山製作所</v>
          </cell>
          <cell r="K41" t="str">
            <v>01</v>
          </cell>
          <cell r="L41" t="str">
            <v/>
          </cell>
          <cell r="M41" t="str">
            <v>――</v>
          </cell>
          <cell r="N41" t="str">
            <v>――</v>
          </cell>
          <cell r="O41" t="str">
            <v>Ｍ</v>
          </cell>
          <cell r="P41" t="str">
            <v>01</v>
          </cell>
          <cell r="Q41" t="str">
            <v>第１</v>
          </cell>
          <cell r="R41" t="str">
            <v>1Y</v>
          </cell>
          <cell r="S41" t="str">
            <v>安城第１工場</v>
          </cell>
          <cell r="T41" t="str">
            <v>直接</v>
          </cell>
          <cell r="U41" t="str">
            <v/>
          </cell>
          <cell r="V41" t="str">
            <v/>
          </cell>
          <cell r="W41" t="str">
            <v/>
          </cell>
          <cell r="X41">
            <v>1</v>
          </cell>
          <cell r="Y41">
            <v>6</v>
          </cell>
          <cell r="Z41">
            <v>5.76</v>
          </cell>
          <cell r="AA41">
            <v>0.53</v>
          </cell>
        </row>
        <row r="42">
          <cell r="B42" t="str">
            <v>35145ECE020</v>
          </cell>
          <cell r="C42" t="str">
            <v/>
          </cell>
          <cell r="D42" t="str">
            <v>PLATE, OIL</v>
          </cell>
          <cell r="E42" t="str">
            <v>1Y</v>
          </cell>
          <cell r="F42" t="str">
            <v>第１工場</v>
          </cell>
          <cell r="G42" t="str">
            <v>手配</v>
          </cell>
          <cell r="H42" t="str">
            <v>Ｐ</v>
          </cell>
          <cell r="I42" t="str">
            <v>0030</v>
          </cell>
          <cell r="J42" t="str">
            <v>（株）浅賀井製作所</v>
          </cell>
          <cell r="K42" t="str">
            <v>01</v>
          </cell>
          <cell r="L42" t="str">
            <v>安城工場</v>
          </cell>
          <cell r="M42" t="str">
            <v>――</v>
          </cell>
          <cell r="N42" t="str">
            <v>――</v>
          </cell>
          <cell r="O42" t="str">
            <v>Ｍ</v>
          </cell>
          <cell r="P42" t="str">
            <v>01</v>
          </cell>
          <cell r="Q42" t="str">
            <v>第１</v>
          </cell>
          <cell r="R42" t="str">
            <v>1Y</v>
          </cell>
          <cell r="S42" t="str">
            <v>安城第１工場</v>
          </cell>
          <cell r="T42" t="str">
            <v>直接</v>
          </cell>
          <cell r="U42" t="str">
            <v/>
          </cell>
          <cell r="V42" t="str">
            <v/>
          </cell>
          <cell r="W42" t="str">
            <v/>
          </cell>
          <cell r="X42">
            <v>1</v>
          </cell>
          <cell r="Y42">
            <v>4</v>
          </cell>
          <cell r="Z42">
            <v>6.88</v>
          </cell>
          <cell r="AA42">
            <v>0.65</v>
          </cell>
        </row>
        <row r="43">
          <cell r="B43" t="str">
            <v>35174ECA020</v>
          </cell>
          <cell r="C43" t="str">
            <v/>
          </cell>
          <cell r="D43" t="str">
            <v>PLATE, OIL RESERVOIR LOCK</v>
          </cell>
          <cell r="E43" t="str">
            <v>1Y</v>
          </cell>
          <cell r="F43" t="str">
            <v>第１工場</v>
          </cell>
          <cell r="G43" t="str">
            <v>手配</v>
          </cell>
          <cell r="H43" t="str">
            <v>Ｐ</v>
          </cell>
          <cell r="I43" t="str">
            <v>0030</v>
          </cell>
          <cell r="J43" t="str">
            <v>（株）浅賀井製作所</v>
          </cell>
          <cell r="K43" t="str">
            <v>01</v>
          </cell>
          <cell r="L43" t="str">
            <v>安城工場</v>
          </cell>
          <cell r="M43" t="str">
            <v>――</v>
          </cell>
          <cell r="N43" t="str">
            <v>――</v>
          </cell>
          <cell r="O43" t="str">
            <v>Ｍ</v>
          </cell>
          <cell r="P43" t="str">
            <v>01</v>
          </cell>
          <cell r="Q43" t="str">
            <v>第１</v>
          </cell>
          <cell r="R43" t="str">
            <v>1Y</v>
          </cell>
          <cell r="S43" t="str">
            <v>安城第１工場</v>
          </cell>
          <cell r="T43" t="str">
            <v>直接</v>
          </cell>
          <cell r="U43" t="str">
            <v/>
          </cell>
          <cell r="V43" t="str">
            <v/>
          </cell>
          <cell r="W43" t="str">
            <v/>
          </cell>
          <cell r="X43">
            <v>1</v>
          </cell>
          <cell r="Y43">
            <v>4</v>
          </cell>
          <cell r="Z43">
            <v>6.88</v>
          </cell>
          <cell r="AA43">
            <v>0.66</v>
          </cell>
        </row>
        <row r="44">
          <cell r="B44" t="str">
            <v>35174ECB010</v>
          </cell>
          <cell r="C44" t="str">
            <v/>
          </cell>
          <cell r="D44" t="str">
            <v>PLATE, OIL RESERVOIR LOCK</v>
          </cell>
          <cell r="E44" t="str">
            <v>1Y</v>
          </cell>
          <cell r="F44" t="str">
            <v>第１工場</v>
          </cell>
          <cell r="G44" t="str">
            <v>手配</v>
          </cell>
          <cell r="H44" t="str">
            <v>Ｐ</v>
          </cell>
          <cell r="I44" t="str">
            <v>0030</v>
          </cell>
          <cell r="J44" t="str">
            <v>（株）浅賀井製作所</v>
          </cell>
          <cell r="K44" t="str">
            <v>01</v>
          </cell>
          <cell r="L44" t="str">
            <v>安城工場</v>
          </cell>
          <cell r="M44" t="str">
            <v>――</v>
          </cell>
          <cell r="N44" t="str">
            <v>――</v>
          </cell>
          <cell r="O44" t="str">
            <v>Ｍ</v>
          </cell>
          <cell r="P44" t="str">
            <v>01</v>
          </cell>
          <cell r="Q44" t="str">
            <v>第１</v>
          </cell>
          <cell r="R44" t="str">
            <v>1Y</v>
          </cell>
          <cell r="S44" t="str">
            <v>安城第１工場</v>
          </cell>
          <cell r="T44" t="str">
            <v>直接</v>
          </cell>
          <cell r="U44" t="str">
            <v/>
          </cell>
          <cell r="V44" t="str">
            <v/>
          </cell>
          <cell r="W44" t="str">
            <v/>
          </cell>
          <cell r="X44">
            <v>1</v>
          </cell>
          <cell r="Y44">
            <v>4</v>
          </cell>
          <cell r="Z44">
            <v>6.88</v>
          </cell>
          <cell r="AA44">
            <v>0.87</v>
          </cell>
        </row>
        <row r="45">
          <cell r="B45" t="str">
            <v>35174ECE010</v>
          </cell>
          <cell r="C45" t="str">
            <v/>
          </cell>
          <cell r="D45" t="str">
            <v>PLATE, OIL RESERVOIR LOCK</v>
          </cell>
          <cell r="E45" t="str">
            <v>1Y</v>
          </cell>
          <cell r="F45" t="str">
            <v>第１工場</v>
          </cell>
          <cell r="G45" t="str">
            <v>手配</v>
          </cell>
          <cell r="H45" t="str">
            <v>Ｐ</v>
          </cell>
          <cell r="I45" t="str">
            <v>0030</v>
          </cell>
          <cell r="J45" t="str">
            <v>（株）浅賀井製作所</v>
          </cell>
          <cell r="K45" t="str">
            <v>01</v>
          </cell>
          <cell r="L45" t="str">
            <v>安城工場</v>
          </cell>
          <cell r="M45" t="str">
            <v>――</v>
          </cell>
          <cell r="N45" t="str">
            <v>――</v>
          </cell>
          <cell r="O45" t="str">
            <v>Ｍ</v>
          </cell>
          <cell r="P45" t="str">
            <v>01</v>
          </cell>
          <cell r="Q45" t="str">
            <v>第１</v>
          </cell>
          <cell r="R45" t="str">
            <v>1Y</v>
          </cell>
          <cell r="S45" t="str">
            <v>安城第１工場</v>
          </cell>
          <cell r="T45" t="str">
            <v>直接</v>
          </cell>
          <cell r="U45" t="str">
            <v/>
          </cell>
          <cell r="V45" t="str">
            <v/>
          </cell>
          <cell r="W45" t="str">
            <v/>
          </cell>
          <cell r="X45">
            <v>1</v>
          </cell>
          <cell r="Y45">
            <v>4</v>
          </cell>
          <cell r="Z45">
            <v>6.88</v>
          </cell>
          <cell r="AA45">
            <v>0.87</v>
          </cell>
        </row>
        <row r="46">
          <cell r="B46" t="str">
            <v>35174ECE020</v>
          </cell>
          <cell r="C46" t="str">
            <v/>
          </cell>
          <cell r="D46" t="str">
            <v>PLATE, OIL RESERVOIR LOCK</v>
          </cell>
          <cell r="E46" t="str">
            <v>1Y</v>
          </cell>
          <cell r="F46" t="str">
            <v>第１工場</v>
          </cell>
          <cell r="G46" t="str">
            <v>手配</v>
          </cell>
          <cell r="H46" t="str">
            <v>Ｐ</v>
          </cell>
          <cell r="I46" t="str">
            <v>0030</v>
          </cell>
          <cell r="J46" t="str">
            <v>（株）浅賀井製作所</v>
          </cell>
          <cell r="K46" t="str">
            <v>01</v>
          </cell>
          <cell r="L46" t="str">
            <v>安城工場</v>
          </cell>
          <cell r="M46" t="str">
            <v>――</v>
          </cell>
          <cell r="N46" t="str">
            <v>――</v>
          </cell>
          <cell r="O46" t="str">
            <v>Ｍ</v>
          </cell>
          <cell r="P46" t="str">
            <v>01</v>
          </cell>
          <cell r="Q46" t="str">
            <v>第１</v>
          </cell>
          <cell r="R46" t="str">
            <v>1Y</v>
          </cell>
          <cell r="S46" t="str">
            <v>安城第１工場</v>
          </cell>
          <cell r="T46" t="str">
            <v>直接</v>
          </cell>
          <cell r="U46" t="str">
            <v/>
          </cell>
          <cell r="V46" t="str">
            <v/>
          </cell>
          <cell r="W46" t="str">
            <v/>
          </cell>
          <cell r="X46">
            <v>1</v>
          </cell>
          <cell r="Y46">
            <v>4</v>
          </cell>
          <cell r="Z46">
            <v>6.88</v>
          </cell>
          <cell r="AA46">
            <v>0.63</v>
          </cell>
        </row>
        <row r="47">
          <cell r="B47" t="str">
            <v>35312ECB010</v>
          </cell>
          <cell r="C47" t="str">
            <v/>
          </cell>
          <cell r="D47" t="str">
            <v>COVER, TRANSMISSION, OIL PUMP</v>
          </cell>
          <cell r="E47" t="str">
            <v>1Y</v>
          </cell>
          <cell r="F47" t="str">
            <v>第１工場</v>
          </cell>
          <cell r="G47" t="str">
            <v>手配</v>
          </cell>
          <cell r="H47" t="str">
            <v>Ｐ</v>
          </cell>
          <cell r="I47" t="str">
            <v>0038</v>
          </cell>
          <cell r="J47" t="str">
            <v>（株）旭工業所</v>
          </cell>
          <cell r="K47" t="str">
            <v>01</v>
          </cell>
          <cell r="L47" t="str">
            <v>本社工場</v>
          </cell>
          <cell r="M47" t="str">
            <v>――</v>
          </cell>
          <cell r="N47" t="str">
            <v>――</v>
          </cell>
          <cell r="O47" t="str">
            <v>Ｍ</v>
          </cell>
          <cell r="P47" t="str">
            <v>01</v>
          </cell>
          <cell r="Q47" t="str">
            <v>第１</v>
          </cell>
          <cell r="R47" t="str">
            <v>1Y</v>
          </cell>
          <cell r="S47" t="str">
            <v>安城第１工場</v>
          </cell>
          <cell r="T47" t="str">
            <v>直接</v>
          </cell>
          <cell r="U47" t="str">
            <v/>
          </cell>
          <cell r="V47" t="str">
            <v/>
          </cell>
          <cell r="W47" t="str">
            <v/>
          </cell>
          <cell r="X47">
            <v>1</v>
          </cell>
          <cell r="Y47">
            <v>1</v>
          </cell>
          <cell r="Z47">
            <v>1.9</v>
          </cell>
          <cell r="AA47">
            <v>0.59</v>
          </cell>
        </row>
        <row r="48">
          <cell r="B48" t="str">
            <v>01912ECB040</v>
          </cell>
          <cell r="C48" t="str">
            <v/>
          </cell>
          <cell r="D48" t="str">
            <v>CAP, SHIPPING</v>
          </cell>
          <cell r="E48" t="str">
            <v>1Y</v>
          </cell>
          <cell r="F48" t="str">
            <v>第１工場</v>
          </cell>
          <cell r="G48" t="str">
            <v>手配</v>
          </cell>
          <cell r="H48" t="str">
            <v>Ｐ</v>
          </cell>
          <cell r="I48" t="str">
            <v>0155</v>
          </cell>
          <cell r="J48" t="str">
            <v>愛産樹脂工業（株）</v>
          </cell>
          <cell r="K48" t="str">
            <v>01</v>
          </cell>
          <cell r="L48" t="str">
            <v>本社工場</v>
          </cell>
          <cell r="M48" t="str">
            <v>――</v>
          </cell>
          <cell r="N48" t="str">
            <v>――</v>
          </cell>
          <cell r="O48" t="str">
            <v>Ｍ</v>
          </cell>
          <cell r="P48" t="str">
            <v>01</v>
          </cell>
          <cell r="Q48" t="str">
            <v>第１</v>
          </cell>
          <cell r="R48" t="str">
            <v>1Y</v>
          </cell>
          <cell r="S48" t="str">
            <v>安城第１工場</v>
          </cell>
          <cell r="T48" t="str">
            <v>直接</v>
          </cell>
          <cell r="U48" t="str">
            <v/>
          </cell>
          <cell r="V48" t="str">
            <v/>
          </cell>
          <cell r="W48" t="str">
            <v/>
          </cell>
          <cell r="X48">
            <v>1</v>
          </cell>
          <cell r="Y48">
            <v>1</v>
          </cell>
          <cell r="Z48">
            <v>2.12</v>
          </cell>
          <cell r="AA48">
            <v>0.25</v>
          </cell>
        </row>
        <row r="49">
          <cell r="B49" t="str">
            <v>019128GA010</v>
          </cell>
          <cell r="C49" t="str">
            <v/>
          </cell>
          <cell r="D49" t="str">
            <v>CAP, SHIPPING</v>
          </cell>
          <cell r="E49" t="str">
            <v>1Y</v>
          </cell>
          <cell r="F49" t="str">
            <v>第１工場</v>
          </cell>
          <cell r="G49" t="str">
            <v>手配</v>
          </cell>
          <cell r="H49" t="str">
            <v>Ｐ</v>
          </cell>
          <cell r="I49" t="str">
            <v>0208</v>
          </cell>
          <cell r="J49" t="str">
            <v>石黒ゴム工業（株）</v>
          </cell>
          <cell r="K49" t="str">
            <v>01</v>
          </cell>
          <cell r="L49" t="str">
            <v/>
          </cell>
          <cell r="M49" t="str">
            <v>――</v>
          </cell>
          <cell r="N49" t="str">
            <v>――</v>
          </cell>
          <cell r="O49" t="str">
            <v>Ｍ</v>
          </cell>
          <cell r="P49" t="str">
            <v>01</v>
          </cell>
          <cell r="Q49" t="str">
            <v>第１</v>
          </cell>
          <cell r="R49" t="str">
            <v>1Y</v>
          </cell>
          <cell r="S49" t="str">
            <v>安城第１工場</v>
          </cell>
          <cell r="T49" t="str">
            <v>直接</v>
          </cell>
          <cell r="U49" t="str">
            <v/>
          </cell>
          <cell r="V49" t="str">
            <v/>
          </cell>
          <cell r="W49" t="str">
            <v/>
          </cell>
          <cell r="X49">
            <v>1</v>
          </cell>
          <cell r="Y49">
            <v>2</v>
          </cell>
          <cell r="Z49">
            <v>3.64</v>
          </cell>
          <cell r="AA49">
            <v>1.07</v>
          </cell>
        </row>
        <row r="50">
          <cell r="B50" t="str">
            <v>01912ECB010</v>
          </cell>
          <cell r="C50" t="str">
            <v/>
          </cell>
          <cell r="D50" t="str">
            <v>CAP, SHIPPING</v>
          </cell>
          <cell r="E50" t="str">
            <v>1Y</v>
          </cell>
          <cell r="F50" t="str">
            <v>第１工場</v>
          </cell>
          <cell r="G50" t="str">
            <v>手配</v>
          </cell>
          <cell r="H50" t="str">
            <v>Ｐ</v>
          </cell>
          <cell r="I50" t="str">
            <v>0208</v>
          </cell>
          <cell r="J50" t="str">
            <v>石黒ゴム工業（株）</v>
          </cell>
          <cell r="K50" t="str">
            <v>01</v>
          </cell>
          <cell r="L50" t="str">
            <v/>
          </cell>
          <cell r="M50" t="str">
            <v>――</v>
          </cell>
          <cell r="N50" t="str">
            <v>――</v>
          </cell>
          <cell r="O50" t="str">
            <v>Ｍ</v>
          </cell>
          <cell r="P50" t="str">
            <v>01</v>
          </cell>
          <cell r="Q50" t="str">
            <v>第１</v>
          </cell>
          <cell r="R50" t="str">
            <v>1Y</v>
          </cell>
          <cell r="S50" t="str">
            <v>安城第１工場</v>
          </cell>
          <cell r="T50" t="str">
            <v>直接</v>
          </cell>
          <cell r="U50" t="str">
            <v/>
          </cell>
          <cell r="V50" t="str">
            <v/>
          </cell>
          <cell r="W50" t="str">
            <v/>
          </cell>
          <cell r="X50">
            <v>1</v>
          </cell>
          <cell r="Y50">
            <v>2</v>
          </cell>
          <cell r="Z50">
            <v>3.64</v>
          </cell>
          <cell r="AA50">
            <v>0.85</v>
          </cell>
        </row>
        <row r="51">
          <cell r="B51" t="str">
            <v>82821CWA030</v>
          </cell>
          <cell r="C51" t="str">
            <v/>
          </cell>
          <cell r="D51" t="str">
            <v>COVER, CONNECTOR</v>
          </cell>
          <cell r="E51" t="str">
            <v>1Y</v>
          </cell>
          <cell r="F51" t="str">
            <v>第１工場</v>
          </cell>
          <cell r="G51" t="str">
            <v>手配</v>
          </cell>
          <cell r="H51" t="str">
            <v>Ｐ</v>
          </cell>
          <cell r="I51" t="str">
            <v>0208</v>
          </cell>
          <cell r="J51" t="str">
            <v>石黒ゴム工業（株）</v>
          </cell>
          <cell r="K51" t="str">
            <v>01</v>
          </cell>
          <cell r="L51" t="str">
            <v/>
          </cell>
          <cell r="M51" t="str">
            <v>――</v>
          </cell>
          <cell r="N51" t="str">
            <v>――</v>
          </cell>
          <cell r="O51" t="str">
            <v>Ｍ</v>
          </cell>
          <cell r="P51" t="str">
            <v>01</v>
          </cell>
          <cell r="Q51" t="str">
            <v>第１</v>
          </cell>
          <cell r="R51" t="str">
            <v>1Y</v>
          </cell>
          <cell r="S51" t="str">
            <v>安城第１工場</v>
          </cell>
          <cell r="T51" t="str">
            <v>直接</v>
          </cell>
          <cell r="U51" t="str">
            <v/>
          </cell>
          <cell r="V51" t="str">
            <v/>
          </cell>
          <cell r="W51" t="str">
            <v/>
          </cell>
          <cell r="X51">
            <v>1</v>
          </cell>
          <cell r="Y51">
            <v>2</v>
          </cell>
          <cell r="Z51">
            <v>3.64</v>
          </cell>
          <cell r="AA51">
            <v>0.83</v>
          </cell>
        </row>
        <row r="52">
          <cell r="B52" t="str">
            <v>82821ECB010</v>
          </cell>
          <cell r="C52" t="str">
            <v/>
          </cell>
          <cell r="D52" t="str">
            <v>COVER, CONNECTOR</v>
          </cell>
          <cell r="E52" t="str">
            <v>1Y</v>
          </cell>
          <cell r="F52" t="str">
            <v>第１工場</v>
          </cell>
          <cell r="G52" t="str">
            <v>手配</v>
          </cell>
          <cell r="H52" t="str">
            <v>Ｐ</v>
          </cell>
          <cell r="I52" t="str">
            <v>0208</v>
          </cell>
          <cell r="J52" t="str">
            <v>石黒ゴム工業（株）</v>
          </cell>
          <cell r="K52" t="str">
            <v>01</v>
          </cell>
          <cell r="L52" t="str">
            <v/>
          </cell>
          <cell r="M52" t="str">
            <v>――</v>
          </cell>
          <cell r="N52" t="str">
            <v>――</v>
          </cell>
          <cell r="O52" t="str">
            <v>Ｍ</v>
          </cell>
          <cell r="P52" t="str">
            <v>01</v>
          </cell>
          <cell r="Q52" t="str">
            <v>第１</v>
          </cell>
          <cell r="R52" t="str">
            <v>1Y</v>
          </cell>
          <cell r="S52" t="str">
            <v>安城第１工場</v>
          </cell>
          <cell r="T52" t="str">
            <v>直接</v>
          </cell>
          <cell r="U52" t="str">
            <v/>
          </cell>
          <cell r="V52" t="str">
            <v/>
          </cell>
          <cell r="W52" t="str">
            <v/>
          </cell>
          <cell r="X52">
            <v>1</v>
          </cell>
          <cell r="Y52">
            <v>2</v>
          </cell>
          <cell r="Z52">
            <v>3.64</v>
          </cell>
          <cell r="AA52">
            <v>0.83</v>
          </cell>
        </row>
        <row r="53">
          <cell r="B53" t="str">
            <v>82821ECB020</v>
          </cell>
          <cell r="C53" t="str">
            <v/>
          </cell>
          <cell r="D53" t="str">
            <v>COVER, CONNECTOR</v>
          </cell>
          <cell r="E53" t="str">
            <v>1Y</v>
          </cell>
          <cell r="F53" t="str">
            <v>第１工場</v>
          </cell>
          <cell r="G53" t="str">
            <v>手配</v>
          </cell>
          <cell r="H53" t="str">
            <v>Ｐ</v>
          </cell>
          <cell r="I53" t="str">
            <v>0208</v>
          </cell>
          <cell r="J53" t="str">
            <v>石黒ゴム工業（株）</v>
          </cell>
          <cell r="K53" t="str">
            <v>01</v>
          </cell>
          <cell r="L53" t="str">
            <v/>
          </cell>
          <cell r="M53" t="str">
            <v>――</v>
          </cell>
          <cell r="N53" t="str">
            <v>――</v>
          </cell>
          <cell r="O53" t="str">
            <v>Ｍ</v>
          </cell>
          <cell r="P53" t="str">
            <v>01</v>
          </cell>
          <cell r="Q53" t="str">
            <v>第１</v>
          </cell>
          <cell r="R53" t="str">
            <v>1Y</v>
          </cell>
          <cell r="S53" t="str">
            <v>安城第１工場</v>
          </cell>
          <cell r="T53" t="str">
            <v>直接</v>
          </cell>
          <cell r="U53" t="str">
            <v/>
          </cell>
          <cell r="V53" t="str">
            <v/>
          </cell>
          <cell r="W53" t="str">
            <v/>
          </cell>
          <cell r="X53">
            <v>1</v>
          </cell>
          <cell r="Y53">
            <v>2</v>
          </cell>
          <cell r="Z53">
            <v>3.64</v>
          </cell>
          <cell r="AA53">
            <v>0.87</v>
          </cell>
        </row>
        <row r="54">
          <cell r="B54" t="str">
            <v>82821ECB040</v>
          </cell>
          <cell r="C54" t="str">
            <v/>
          </cell>
          <cell r="D54" t="str">
            <v>COVER, CONNECTOR</v>
          </cell>
          <cell r="E54" t="str">
            <v>1Y</v>
          </cell>
          <cell r="F54" t="str">
            <v>第１工場</v>
          </cell>
          <cell r="G54" t="str">
            <v>手配</v>
          </cell>
          <cell r="H54" t="str">
            <v>Ｐ</v>
          </cell>
          <cell r="I54" t="str">
            <v>0208</v>
          </cell>
          <cell r="J54" t="str">
            <v>石黒ゴム工業（株）</v>
          </cell>
          <cell r="K54" t="str">
            <v>01</v>
          </cell>
          <cell r="L54" t="str">
            <v/>
          </cell>
          <cell r="M54" t="str">
            <v>――</v>
          </cell>
          <cell r="N54" t="str">
            <v>――</v>
          </cell>
          <cell r="O54" t="str">
            <v>Ｍ</v>
          </cell>
          <cell r="P54" t="str">
            <v>01</v>
          </cell>
          <cell r="Q54" t="str">
            <v>第１</v>
          </cell>
          <cell r="R54" t="str">
            <v>1Y</v>
          </cell>
          <cell r="S54" t="str">
            <v>安城第１工場</v>
          </cell>
          <cell r="T54" t="str">
            <v>直接</v>
          </cell>
          <cell r="U54" t="str">
            <v/>
          </cell>
          <cell r="V54" t="str">
            <v/>
          </cell>
          <cell r="W54" t="str">
            <v/>
          </cell>
          <cell r="X54">
            <v>1</v>
          </cell>
          <cell r="Y54">
            <v>2</v>
          </cell>
          <cell r="Z54">
            <v>3.64</v>
          </cell>
          <cell r="AA54">
            <v>0.83</v>
          </cell>
        </row>
        <row r="55">
          <cell r="B55" t="str">
            <v>82821ECB050</v>
          </cell>
          <cell r="C55" t="str">
            <v/>
          </cell>
          <cell r="D55" t="str">
            <v>COVER, CONNECTOR</v>
          </cell>
          <cell r="E55" t="str">
            <v>1Y</v>
          </cell>
          <cell r="F55" t="str">
            <v>第１工場</v>
          </cell>
          <cell r="G55" t="str">
            <v>手配</v>
          </cell>
          <cell r="H55" t="str">
            <v>Ｐ</v>
          </cell>
          <cell r="I55" t="str">
            <v>0208</v>
          </cell>
          <cell r="J55" t="str">
            <v>石黒ゴム工業（株）</v>
          </cell>
          <cell r="K55" t="str">
            <v>01</v>
          </cell>
          <cell r="L55" t="str">
            <v/>
          </cell>
          <cell r="M55" t="str">
            <v>――</v>
          </cell>
          <cell r="N55" t="str">
            <v>――</v>
          </cell>
          <cell r="O55" t="str">
            <v>Ｍ</v>
          </cell>
          <cell r="P55" t="str">
            <v>01</v>
          </cell>
          <cell r="Q55" t="str">
            <v>第１</v>
          </cell>
          <cell r="R55" t="str">
            <v>1Y</v>
          </cell>
          <cell r="S55" t="str">
            <v>安城第１工場</v>
          </cell>
          <cell r="T55" t="str">
            <v>直接</v>
          </cell>
          <cell r="U55" t="str">
            <v/>
          </cell>
          <cell r="V55" t="str">
            <v/>
          </cell>
          <cell r="W55" t="str">
            <v/>
          </cell>
          <cell r="X55">
            <v>1</v>
          </cell>
          <cell r="Y55">
            <v>2</v>
          </cell>
          <cell r="Z55">
            <v>3.64</v>
          </cell>
          <cell r="AA55">
            <v>0.83</v>
          </cell>
        </row>
        <row r="56">
          <cell r="B56" t="str">
            <v>82821ECE010</v>
          </cell>
          <cell r="C56" t="str">
            <v/>
          </cell>
          <cell r="D56" t="str">
            <v>COVER, CONNECTOR</v>
          </cell>
          <cell r="E56" t="str">
            <v>1Y</v>
          </cell>
          <cell r="F56" t="str">
            <v>第１工場</v>
          </cell>
          <cell r="G56" t="str">
            <v>手配</v>
          </cell>
          <cell r="H56" t="str">
            <v>Ｐ</v>
          </cell>
          <cell r="I56" t="str">
            <v>0208</v>
          </cell>
          <cell r="J56" t="str">
            <v>石黒ゴム工業（株）</v>
          </cell>
          <cell r="K56" t="str">
            <v>01</v>
          </cell>
          <cell r="L56" t="str">
            <v/>
          </cell>
          <cell r="M56" t="str">
            <v>――</v>
          </cell>
          <cell r="N56" t="str">
            <v>――</v>
          </cell>
          <cell r="O56" t="str">
            <v>Ｍ</v>
          </cell>
          <cell r="P56" t="str">
            <v>01</v>
          </cell>
          <cell r="Q56" t="str">
            <v>第１</v>
          </cell>
          <cell r="R56" t="str">
            <v>1Y</v>
          </cell>
          <cell r="S56" t="str">
            <v>安城第１工場</v>
          </cell>
          <cell r="T56" t="str">
            <v>直接</v>
          </cell>
          <cell r="U56" t="str">
            <v/>
          </cell>
          <cell r="V56" t="str">
            <v/>
          </cell>
          <cell r="W56" t="str">
            <v/>
          </cell>
          <cell r="X56">
            <v>1</v>
          </cell>
          <cell r="Y56">
            <v>2</v>
          </cell>
          <cell r="Z56">
            <v>3.64</v>
          </cell>
          <cell r="AA56">
            <v>1.07</v>
          </cell>
        </row>
        <row r="57">
          <cell r="B57" t="str">
            <v>82821XAE010</v>
          </cell>
          <cell r="C57" t="str">
            <v/>
          </cell>
          <cell r="D57" t="str">
            <v>COVER, CONNECTOR</v>
          </cell>
          <cell r="E57" t="str">
            <v>1Y</v>
          </cell>
          <cell r="F57" t="str">
            <v>第１工場</v>
          </cell>
          <cell r="G57" t="str">
            <v>手配</v>
          </cell>
          <cell r="H57" t="str">
            <v>Ｐ</v>
          </cell>
          <cell r="I57" t="str">
            <v>0208</v>
          </cell>
          <cell r="J57" t="str">
            <v>石黒ゴム工業（株）</v>
          </cell>
          <cell r="K57" t="str">
            <v>01</v>
          </cell>
          <cell r="L57" t="str">
            <v/>
          </cell>
          <cell r="M57" t="str">
            <v>――</v>
          </cell>
          <cell r="N57" t="str">
            <v>――</v>
          </cell>
          <cell r="O57" t="str">
            <v>Ｍ</v>
          </cell>
          <cell r="P57" t="str">
            <v>01</v>
          </cell>
          <cell r="Q57" t="str">
            <v>第１</v>
          </cell>
          <cell r="R57" t="str">
            <v>1Y</v>
          </cell>
          <cell r="S57" t="str">
            <v>安城第１工場</v>
          </cell>
          <cell r="T57" t="str">
            <v>直接</v>
          </cell>
          <cell r="U57" t="str">
            <v/>
          </cell>
          <cell r="V57" t="str">
            <v/>
          </cell>
          <cell r="W57" t="str">
            <v/>
          </cell>
          <cell r="X57">
            <v>1</v>
          </cell>
          <cell r="Y57">
            <v>2</v>
          </cell>
          <cell r="Z57">
            <v>3.64</v>
          </cell>
          <cell r="AA57">
            <v>0.87</v>
          </cell>
        </row>
        <row r="58">
          <cell r="B58" t="str">
            <v>82821XAE020</v>
          </cell>
          <cell r="C58" t="str">
            <v/>
          </cell>
          <cell r="D58" t="str">
            <v>COVER, CONNECTOR</v>
          </cell>
          <cell r="E58" t="str">
            <v>1Y</v>
          </cell>
          <cell r="F58" t="str">
            <v>第１工場</v>
          </cell>
          <cell r="G58" t="str">
            <v>手配</v>
          </cell>
          <cell r="H58" t="str">
            <v>Ｐ</v>
          </cell>
          <cell r="I58" t="str">
            <v>0208</v>
          </cell>
          <cell r="J58" t="str">
            <v>石黒ゴム工業（株）</v>
          </cell>
          <cell r="K58" t="str">
            <v>01</v>
          </cell>
          <cell r="L58" t="str">
            <v/>
          </cell>
          <cell r="M58" t="str">
            <v>――</v>
          </cell>
          <cell r="N58" t="str">
            <v>――</v>
          </cell>
          <cell r="O58" t="str">
            <v>Ｍ</v>
          </cell>
          <cell r="P58" t="str">
            <v>01</v>
          </cell>
          <cell r="Q58" t="str">
            <v>第１</v>
          </cell>
          <cell r="R58" t="str">
            <v>1Y</v>
          </cell>
          <cell r="S58" t="str">
            <v>安城第１工場</v>
          </cell>
          <cell r="T58" t="str">
            <v>直接</v>
          </cell>
          <cell r="U58" t="str">
            <v/>
          </cell>
          <cell r="V58" t="str">
            <v/>
          </cell>
          <cell r="W58" t="str">
            <v/>
          </cell>
          <cell r="X58">
            <v>1</v>
          </cell>
          <cell r="Y58">
            <v>2</v>
          </cell>
          <cell r="Z58">
            <v>3.64</v>
          </cell>
          <cell r="AA58">
            <v>0.81</v>
          </cell>
        </row>
        <row r="59">
          <cell r="B59" t="str">
            <v>2030045013L</v>
          </cell>
          <cell r="C59" t="str">
            <v/>
          </cell>
          <cell r="D59" t="str">
            <v>GASKET</v>
          </cell>
          <cell r="E59" t="str">
            <v>1Y</v>
          </cell>
          <cell r="F59" t="str">
            <v>第１工場</v>
          </cell>
          <cell r="G59" t="str">
            <v>手配</v>
          </cell>
          <cell r="H59" t="str">
            <v>Ｐ</v>
          </cell>
          <cell r="I59" t="str">
            <v>0226</v>
          </cell>
          <cell r="J59" t="str">
            <v>伊藤金属工業（株）</v>
          </cell>
          <cell r="K59" t="str">
            <v>01</v>
          </cell>
          <cell r="L59" t="str">
            <v/>
          </cell>
          <cell r="M59" t="str">
            <v>――</v>
          </cell>
          <cell r="N59" t="str">
            <v>――</v>
          </cell>
          <cell r="O59" t="str">
            <v>Ｍ</v>
          </cell>
          <cell r="P59" t="str">
            <v>01</v>
          </cell>
          <cell r="Q59" t="str">
            <v>第１</v>
          </cell>
          <cell r="R59" t="str">
            <v>1Y</v>
          </cell>
          <cell r="S59" t="str">
            <v>安城第１工場</v>
          </cell>
          <cell r="T59" t="str">
            <v>直接</v>
          </cell>
          <cell r="U59" t="str">
            <v/>
          </cell>
          <cell r="V59" t="str">
            <v/>
          </cell>
          <cell r="W59" t="str">
            <v/>
          </cell>
          <cell r="X59">
            <v>1</v>
          </cell>
          <cell r="Y59">
            <v>1</v>
          </cell>
          <cell r="Z59">
            <v>1.96</v>
          </cell>
          <cell r="AA59">
            <v>0.53</v>
          </cell>
        </row>
        <row r="60">
          <cell r="B60" t="str">
            <v>36108ECB010</v>
          </cell>
          <cell r="C60" t="str">
            <v/>
          </cell>
          <cell r="D60" t="str">
            <v>SHAFT SUB-ASSY, OIL PUMP DRIVE</v>
          </cell>
          <cell r="E60" t="str">
            <v>1Y</v>
          </cell>
          <cell r="F60" t="str">
            <v>第１工場</v>
          </cell>
          <cell r="G60" t="str">
            <v>手配</v>
          </cell>
          <cell r="H60" t="str">
            <v>Ｐ</v>
          </cell>
          <cell r="I60" t="str">
            <v>0810</v>
          </cell>
          <cell r="J60" t="str">
            <v>（株）オーハシテクニカ</v>
          </cell>
          <cell r="K60" t="str">
            <v>01</v>
          </cell>
          <cell r="L60" t="str">
            <v/>
          </cell>
          <cell r="M60" t="str">
            <v>――</v>
          </cell>
          <cell r="N60" t="str">
            <v>――</v>
          </cell>
          <cell r="O60" t="str">
            <v>Ｍ</v>
          </cell>
          <cell r="P60" t="str">
            <v>01</v>
          </cell>
          <cell r="Q60" t="str">
            <v>第１</v>
          </cell>
          <cell r="R60" t="str">
            <v>1Y</v>
          </cell>
          <cell r="S60" t="str">
            <v>安城第１工場</v>
          </cell>
          <cell r="T60" t="str">
            <v>直接</v>
          </cell>
          <cell r="U60" t="str">
            <v/>
          </cell>
          <cell r="V60" t="str">
            <v/>
          </cell>
          <cell r="W60" t="str">
            <v/>
          </cell>
          <cell r="X60">
            <v>1</v>
          </cell>
          <cell r="Y60">
            <v>1</v>
          </cell>
          <cell r="Z60">
            <v>1.97</v>
          </cell>
          <cell r="AA60">
            <v>0.64</v>
          </cell>
        </row>
        <row r="61">
          <cell r="B61" t="str">
            <v>35501ECA020</v>
          </cell>
          <cell r="C61" t="str">
            <v/>
          </cell>
          <cell r="D61" t="str">
            <v>ROD SUB-ASSY, PARKING LOCK</v>
          </cell>
          <cell r="E61" t="str">
            <v>1Y</v>
          </cell>
          <cell r="F61" t="str">
            <v>第１工場</v>
          </cell>
          <cell r="G61" t="str">
            <v>手配</v>
          </cell>
          <cell r="H61" t="str">
            <v>Ｐ</v>
          </cell>
          <cell r="I61" t="str">
            <v>0816</v>
          </cell>
          <cell r="J61" t="str">
            <v>大橋鉄工（株）</v>
          </cell>
          <cell r="K61" t="str">
            <v>01</v>
          </cell>
          <cell r="L61" t="str">
            <v/>
          </cell>
          <cell r="M61" t="str">
            <v>――</v>
          </cell>
          <cell r="N61" t="str">
            <v>――</v>
          </cell>
          <cell r="O61" t="str">
            <v>Ｍ</v>
          </cell>
          <cell r="P61" t="str">
            <v>01</v>
          </cell>
          <cell r="Q61" t="str">
            <v>第１</v>
          </cell>
          <cell r="R61" t="str">
            <v>1Y</v>
          </cell>
          <cell r="S61" t="str">
            <v>安城第１工場</v>
          </cell>
          <cell r="T61" t="str">
            <v>直接</v>
          </cell>
          <cell r="U61" t="str">
            <v/>
          </cell>
          <cell r="V61" t="str">
            <v/>
          </cell>
          <cell r="W61" t="str">
            <v/>
          </cell>
          <cell r="X61">
            <v>1</v>
          </cell>
          <cell r="Y61">
            <v>1</v>
          </cell>
          <cell r="Z61">
            <v>1.38</v>
          </cell>
          <cell r="AA61">
            <v>0.78</v>
          </cell>
        </row>
        <row r="62">
          <cell r="B62" t="str">
            <v>35501ECB010</v>
          </cell>
          <cell r="C62" t="str">
            <v/>
          </cell>
          <cell r="D62" t="str">
            <v>ROD SUB-ASSY, PARKING LOCK</v>
          </cell>
          <cell r="E62" t="str">
            <v>1Y</v>
          </cell>
          <cell r="F62" t="str">
            <v>第１工場</v>
          </cell>
          <cell r="G62" t="str">
            <v>手配</v>
          </cell>
          <cell r="H62" t="str">
            <v>Ｐ</v>
          </cell>
          <cell r="I62" t="str">
            <v>0816</v>
          </cell>
          <cell r="J62" t="str">
            <v>大橋鉄工（株）</v>
          </cell>
          <cell r="K62" t="str">
            <v>01</v>
          </cell>
          <cell r="L62" t="str">
            <v/>
          </cell>
          <cell r="M62" t="str">
            <v>――</v>
          </cell>
          <cell r="N62" t="str">
            <v>――</v>
          </cell>
          <cell r="O62" t="str">
            <v>Ｍ</v>
          </cell>
          <cell r="P62" t="str">
            <v>01</v>
          </cell>
          <cell r="Q62" t="str">
            <v>第１</v>
          </cell>
          <cell r="R62" t="str">
            <v>1Y</v>
          </cell>
          <cell r="S62" t="str">
            <v>安城第１工場</v>
          </cell>
          <cell r="T62" t="str">
            <v>直接</v>
          </cell>
          <cell r="U62" t="str">
            <v/>
          </cell>
          <cell r="V62" t="str">
            <v/>
          </cell>
          <cell r="W62" t="str">
            <v/>
          </cell>
          <cell r="X62">
            <v>1</v>
          </cell>
          <cell r="Y62">
            <v>1</v>
          </cell>
          <cell r="Z62">
            <v>1.38</v>
          </cell>
          <cell r="AA62">
            <v>0.6</v>
          </cell>
        </row>
        <row r="63">
          <cell r="B63" t="str">
            <v>9034120A009</v>
          </cell>
          <cell r="C63" t="str">
            <v/>
          </cell>
          <cell r="D63" t="str">
            <v>PLUG, W/HEAD STRAIGHT SCREW</v>
          </cell>
          <cell r="E63" t="str">
            <v>1Y</v>
          </cell>
          <cell r="F63" t="str">
            <v>第１工場</v>
          </cell>
          <cell r="G63" t="str">
            <v>手配</v>
          </cell>
          <cell r="H63" t="str">
            <v>Ｐ</v>
          </cell>
          <cell r="I63" t="str">
            <v>0816</v>
          </cell>
          <cell r="J63" t="str">
            <v>大橋鉄工（株）</v>
          </cell>
          <cell r="K63" t="str">
            <v>01</v>
          </cell>
          <cell r="L63" t="str">
            <v/>
          </cell>
          <cell r="M63" t="str">
            <v>――</v>
          </cell>
          <cell r="N63" t="str">
            <v>――</v>
          </cell>
          <cell r="O63" t="str">
            <v>Ｍ</v>
          </cell>
          <cell r="P63" t="str">
            <v>01</v>
          </cell>
          <cell r="Q63" t="str">
            <v>第１</v>
          </cell>
          <cell r="R63" t="str">
            <v>1Y</v>
          </cell>
          <cell r="S63" t="str">
            <v>安城第１工場</v>
          </cell>
          <cell r="T63" t="str">
            <v>直接</v>
          </cell>
          <cell r="U63" t="str">
            <v/>
          </cell>
          <cell r="V63" t="str">
            <v/>
          </cell>
          <cell r="W63" t="str">
            <v/>
          </cell>
          <cell r="X63">
            <v>1</v>
          </cell>
          <cell r="Y63">
            <v>1</v>
          </cell>
          <cell r="Z63">
            <v>1.38</v>
          </cell>
          <cell r="AA63">
            <v>0.78</v>
          </cell>
        </row>
        <row r="64">
          <cell r="B64" t="str">
            <v>9036345A004</v>
          </cell>
          <cell r="C64" t="str">
            <v/>
          </cell>
          <cell r="D64" t="str">
            <v>BEARING, RADIAL BALL</v>
          </cell>
          <cell r="E64" t="str">
            <v>1Y</v>
          </cell>
          <cell r="F64" t="str">
            <v>第１工場</v>
          </cell>
          <cell r="G64" t="str">
            <v>手配</v>
          </cell>
          <cell r="H64" t="str">
            <v>Ｐ</v>
          </cell>
          <cell r="I64" t="str">
            <v>0831</v>
          </cell>
          <cell r="J64" t="str">
            <v>岡谷鋼機（株）</v>
          </cell>
          <cell r="K64" t="str">
            <v>01</v>
          </cell>
          <cell r="L64" t="str">
            <v>刈谷支店</v>
          </cell>
          <cell r="M64" t="str">
            <v>――</v>
          </cell>
          <cell r="N64" t="str">
            <v>――</v>
          </cell>
          <cell r="O64" t="str">
            <v>Ｍ</v>
          </cell>
          <cell r="P64" t="str">
            <v>01</v>
          </cell>
          <cell r="Q64" t="str">
            <v>第１</v>
          </cell>
          <cell r="R64" t="str">
            <v>1Y</v>
          </cell>
          <cell r="S64" t="str">
            <v>安城第１工場</v>
          </cell>
          <cell r="T64" t="str">
            <v>直接</v>
          </cell>
          <cell r="U64" t="str">
            <v/>
          </cell>
          <cell r="V64" t="str">
            <v/>
          </cell>
          <cell r="W64" t="str">
            <v/>
          </cell>
          <cell r="X64">
            <v>1</v>
          </cell>
          <cell r="Y64">
            <v>1</v>
          </cell>
          <cell r="Z64">
            <v>2.29</v>
          </cell>
          <cell r="AA64">
            <v>0.64</v>
          </cell>
        </row>
        <row r="65">
          <cell r="B65" t="str">
            <v>35557ECA020</v>
          </cell>
          <cell r="C65" t="str">
            <v/>
          </cell>
          <cell r="D65" t="str">
            <v>PAWL, PARKING LOCK</v>
          </cell>
          <cell r="E65" t="str">
            <v>1Y</v>
          </cell>
          <cell r="F65" t="str">
            <v>第１工場</v>
          </cell>
          <cell r="G65" t="str">
            <v>手配</v>
          </cell>
          <cell r="H65" t="str">
            <v>Ｐ</v>
          </cell>
          <cell r="I65" t="str">
            <v>0834</v>
          </cell>
          <cell r="J65" t="str">
            <v>小川工業（株）</v>
          </cell>
          <cell r="K65" t="str">
            <v>01</v>
          </cell>
          <cell r="L65" t="str">
            <v/>
          </cell>
          <cell r="M65" t="str">
            <v>――</v>
          </cell>
          <cell r="N65" t="str">
            <v>――</v>
          </cell>
          <cell r="O65" t="str">
            <v>Ｍ</v>
          </cell>
          <cell r="P65" t="str">
            <v>01</v>
          </cell>
          <cell r="Q65" t="str">
            <v>第１</v>
          </cell>
          <cell r="R65" t="str">
            <v>1Y</v>
          </cell>
          <cell r="S65" t="str">
            <v>安城第１工場</v>
          </cell>
          <cell r="T65" t="str">
            <v>直接</v>
          </cell>
          <cell r="U65" t="str">
            <v/>
          </cell>
          <cell r="V65" t="str">
            <v/>
          </cell>
          <cell r="W65" t="str">
            <v/>
          </cell>
          <cell r="X65">
            <v>1</v>
          </cell>
          <cell r="Y65">
            <v>2</v>
          </cell>
          <cell r="Z65">
            <v>4.9400000000000004</v>
          </cell>
          <cell r="AA65">
            <v>0.89</v>
          </cell>
        </row>
        <row r="66">
          <cell r="B66" t="str">
            <v>35557ECB010</v>
          </cell>
          <cell r="C66" t="str">
            <v/>
          </cell>
          <cell r="D66" t="str">
            <v>PAWL, PARKING LOCK</v>
          </cell>
          <cell r="E66" t="str">
            <v>1Y</v>
          </cell>
          <cell r="F66" t="str">
            <v>第１工場</v>
          </cell>
          <cell r="G66" t="str">
            <v>手配</v>
          </cell>
          <cell r="H66" t="str">
            <v>Ｐ</v>
          </cell>
          <cell r="I66" t="str">
            <v>0834</v>
          </cell>
          <cell r="J66" t="str">
            <v>小川工業（株）</v>
          </cell>
          <cell r="K66" t="str">
            <v>01</v>
          </cell>
          <cell r="L66" t="str">
            <v/>
          </cell>
          <cell r="M66" t="str">
            <v>――</v>
          </cell>
          <cell r="N66" t="str">
            <v>――</v>
          </cell>
          <cell r="O66" t="str">
            <v>Ｍ</v>
          </cell>
          <cell r="P66" t="str">
            <v>01</v>
          </cell>
          <cell r="Q66" t="str">
            <v>第１</v>
          </cell>
          <cell r="R66" t="str">
            <v>1Y</v>
          </cell>
          <cell r="S66" t="str">
            <v>安城第１工場</v>
          </cell>
          <cell r="T66" t="str">
            <v>直接</v>
          </cell>
          <cell r="U66" t="str">
            <v/>
          </cell>
          <cell r="V66" t="str">
            <v/>
          </cell>
          <cell r="W66" t="str">
            <v/>
          </cell>
          <cell r="X66">
            <v>1</v>
          </cell>
          <cell r="Y66">
            <v>2</v>
          </cell>
          <cell r="Z66">
            <v>4.9400000000000004</v>
          </cell>
          <cell r="AA66">
            <v>0.89</v>
          </cell>
        </row>
        <row r="67">
          <cell r="B67" t="str">
            <v>41310ECB010</v>
          </cell>
          <cell r="C67" t="str">
            <v/>
          </cell>
          <cell r="D67" t="str">
            <v>GEAR ASSY, DIFFERENTIAL</v>
          </cell>
          <cell r="E67" t="str">
            <v>1Y</v>
          </cell>
          <cell r="F67" t="str">
            <v>第１工場</v>
          </cell>
          <cell r="G67" t="str">
            <v>手配</v>
          </cell>
          <cell r="H67" t="str">
            <v>Ｐ</v>
          </cell>
          <cell r="I67" t="str">
            <v>0930</v>
          </cell>
          <cell r="J67" t="str">
            <v>（株）オンド</v>
          </cell>
          <cell r="K67" t="str">
            <v>01</v>
          </cell>
          <cell r="L67" t="str">
            <v>本社工場</v>
          </cell>
          <cell r="M67" t="str">
            <v>――</v>
          </cell>
          <cell r="N67" t="str">
            <v>――</v>
          </cell>
          <cell r="O67" t="str">
            <v>Ｍ</v>
          </cell>
          <cell r="P67" t="str">
            <v>01</v>
          </cell>
          <cell r="Q67" t="str">
            <v>第１</v>
          </cell>
          <cell r="R67" t="str">
            <v>1Y</v>
          </cell>
          <cell r="S67" t="str">
            <v>安城第１工場</v>
          </cell>
          <cell r="T67" t="str">
            <v>直接</v>
          </cell>
          <cell r="U67" t="str">
            <v/>
          </cell>
          <cell r="V67" t="str">
            <v/>
          </cell>
          <cell r="W67" t="str">
            <v/>
          </cell>
          <cell r="X67">
            <v>1</v>
          </cell>
          <cell r="Y67">
            <v>4</v>
          </cell>
          <cell r="Z67">
            <v>4</v>
          </cell>
          <cell r="AA67">
            <v>0.7</v>
          </cell>
        </row>
        <row r="68">
          <cell r="B68" t="str">
            <v>41310ECE010</v>
          </cell>
          <cell r="C68" t="str">
            <v/>
          </cell>
          <cell r="D68" t="str">
            <v>GEAR ASSY, DIFFERENTIAL</v>
          </cell>
          <cell r="E68" t="str">
            <v>1Y</v>
          </cell>
          <cell r="F68" t="str">
            <v>第１工場</v>
          </cell>
          <cell r="G68" t="str">
            <v>手配</v>
          </cell>
          <cell r="H68" t="str">
            <v>Ｐ</v>
          </cell>
          <cell r="I68" t="str">
            <v>0930</v>
          </cell>
          <cell r="J68" t="str">
            <v>（株）オンド</v>
          </cell>
          <cell r="K68" t="str">
            <v>01</v>
          </cell>
          <cell r="L68" t="str">
            <v>本社工場</v>
          </cell>
          <cell r="M68" t="str">
            <v>――</v>
          </cell>
          <cell r="N68" t="str">
            <v>――</v>
          </cell>
          <cell r="O68" t="str">
            <v>Ｍ</v>
          </cell>
          <cell r="P68" t="str">
            <v>01</v>
          </cell>
          <cell r="Q68" t="str">
            <v>第１</v>
          </cell>
          <cell r="R68" t="str">
            <v>1Y</v>
          </cell>
          <cell r="S68" t="str">
            <v>安城第１工場</v>
          </cell>
          <cell r="T68" t="str">
            <v>直接</v>
          </cell>
          <cell r="U68" t="str">
            <v/>
          </cell>
          <cell r="V68" t="str">
            <v/>
          </cell>
          <cell r="W68" t="str">
            <v/>
          </cell>
          <cell r="X68">
            <v>1</v>
          </cell>
          <cell r="Y68">
            <v>4</v>
          </cell>
          <cell r="Z68">
            <v>4</v>
          </cell>
          <cell r="AA68">
            <v>0.7</v>
          </cell>
        </row>
        <row r="69">
          <cell r="B69" t="str">
            <v>1040043104R</v>
          </cell>
          <cell r="C69" t="str">
            <v/>
          </cell>
          <cell r="D69" t="str">
            <v>PIN, STRAIGHT</v>
          </cell>
          <cell r="E69" t="str">
            <v>1Y</v>
          </cell>
          <cell r="F69" t="str">
            <v>第１工場</v>
          </cell>
          <cell r="G69" t="str">
            <v>手配</v>
          </cell>
          <cell r="H69" t="str">
            <v>Ｐ</v>
          </cell>
          <cell r="I69" t="str">
            <v>1014</v>
          </cell>
          <cell r="J69" t="str">
            <v>（株）ギフ加藤製作所</v>
          </cell>
          <cell r="K69" t="str">
            <v>01</v>
          </cell>
          <cell r="L69" t="str">
            <v>本社工場（ＡＷ発行拠点）</v>
          </cell>
          <cell r="M69" t="str">
            <v>――</v>
          </cell>
          <cell r="N69" t="str">
            <v>――</v>
          </cell>
          <cell r="O69" t="str">
            <v>Ｍ</v>
          </cell>
          <cell r="P69" t="str">
            <v>01</v>
          </cell>
          <cell r="Q69" t="str">
            <v>第１</v>
          </cell>
          <cell r="R69" t="str">
            <v>1Y</v>
          </cell>
          <cell r="S69" t="str">
            <v>安城第１工場</v>
          </cell>
          <cell r="T69" t="str">
            <v>直接</v>
          </cell>
          <cell r="U69" t="str">
            <v/>
          </cell>
          <cell r="V69" t="str">
            <v/>
          </cell>
          <cell r="W69" t="str">
            <v/>
          </cell>
          <cell r="X69">
            <v>1</v>
          </cell>
          <cell r="Y69">
            <v>2</v>
          </cell>
          <cell r="Z69">
            <v>3.8</v>
          </cell>
          <cell r="AA69">
            <v>0.75</v>
          </cell>
        </row>
        <row r="70">
          <cell r="B70" t="str">
            <v>35556ECB010</v>
          </cell>
          <cell r="C70" t="str">
            <v/>
          </cell>
          <cell r="D70" t="str">
            <v>SHAFT, PARKING LOCK PAWL</v>
          </cell>
          <cell r="E70" t="str">
            <v>1Y</v>
          </cell>
          <cell r="F70" t="str">
            <v>第１工場</v>
          </cell>
          <cell r="G70" t="str">
            <v>手配</v>
          </cell>
          <cell r="H70" t="str">
            <v>Ｐ</v>
          </cell>
          <cell r="I70" t="str">
            <v>1014</v>
          </cell>
          <cell r="J70" t="str">
            <v>（株）ギフ加藤製作所</v>
          </cell>
          <cell r="K70" t="str">
            <v>01</v>
          </cell>
          <cell r="L70" t="str">
            <v>本社工場（ＡＷ発行拠点）</v>
          </cell>
          <cell r="M70" t="str">
            <v>――</v>
          </cell>
          <cell r="N70" t="str">
            <v>――</v>
          </cell>
          <cell r="O70" t="str">
            <v>Ｍ</v>
          </cell>
          <cell r="P70" t="str">
            <v>01</v>
          </cell>
          <cell r="Q70" t="str">
            <v>第１</v>
          </cell>
          <cell r="R70" t="str">
            <v>1Y</v>
          </cell>
          <cell r="S70" t="str">
            <v>安城第１工場</v>
          </cell>
          <cell r="T70" t="str">
            <v>直接</v>
          </cell>
          <cell r="U70" t="str">
            <v/>
          </cell>
          <cell r="V70" t="str">
            <v/>
          </cell>
          <cell r="W70" t="str">
            <v/>
          </cell>
          <cell r="X70">
            <v>1</v>
          </cell>
          <cell r="Y70">
            <v>2</v>
          </cell>
          <cell r="Z70">
            <v>3.8</v>
          </cell>
          <cell r="AA70">
            <v>0.75</v>
          </cell>
        </row>
        <row r="71">
          <cell r="B71" t="str">
            <v>9025006A007</v>
          </cell>
          <cell r="C71" t="str">
            <v/>
          </cell>
          <cell r="D71" t="str">
            <v>PIN, STRAIGHT</v>
          </cell>
          <cell r="E71" t="str">
            <v>1Y</v>
          </cell>
          <cell r="F71" t="str">
            <v>第１工場</v>
          </cell>
          <cell r="G71" t="str">
            <v>手配</v>
          </cell>
          <cell r="H71" t="str">
            <v>Ｐ</v>
          </cell>
          <cell r="I71" t="str">
            <v>1014</v>
          </cell>
          <cell r="J71" t="str">
            <v>（株）ギフ加藤製作所</v>
          </cell>
          <cell r="K71" t="str">
            <v>01</v>
          </cell>
          <cell r="L71" t="str">
            <v>本社工場（ＡＷ発行拠点）</v>
          </cell>
          <cell r="M71" t="str">
            <v>――</v>
          </cell>
          <cell r="N71" t="str">
            <v>――</v>
          </cell>
          <cell r="O71" t="str">
            <v>Ｍ</v>
          </cell>
          <cell r="P71" t="str">
            <v>01</v>
          </cell>
          <cell r="Q71" t="str">
            <v>第１</v>
          </cell>
          <cell r="R71" t="str">
            <v>1Y</v>
          </cell>
          <cell r="S71" t="str">
            <v>安城第１工場</v>
          </cell>
          <cell r="T71" t="str">
            <v>直接</v>
          </cell>
          <cell r="U71" t="str">
            <v/>
          </cell>
          <cell r="V71" t="str">
            <v/>
          </cell>
          <cell r="W71" t="str">
            <v/>
          </cell>
          <cell r="X71">
            <v>1</v>
          </cell>
          <cell r="Y71">
            <v>2</v>
          </cell>
          <cell r="Z71">
            <v>3.8</v>
          </cell>
          <cell r="AA71">
            <v>0.76</v>
          </cell>
        </row>
        <row r="72">
          <cell r="B72" t="str">
            <v>33490ECA010</v>
          </cell>
          <cell r="C72" t="str">
            <v/>
          </cell>
          <cell r="D72" t="str">
            <v>COOLER ASSY, OIL</v>
          </cell>
          <cell r="E72" t="str">
            <v>1Y</v>
          </cell>
          <cell r="F72" t="str">
            <v>第１工場</v>
          </cell>
          <cell r="G72" t="str">
            <v>手配</v>
          </cell>
          <cell r="H72" t="str">
            <v>Ｐ</v>
          </cell>
          <cell r="I72" t="str">
            <v>1042</v>
          </cell>
          <cell r="J72" t="str">
            <v>マレリ（株）</v>
          </cell>
          <cell r="K72" t="str">
            <v>04</v>
          </cell>
          <cell r="L72" t="str">
            <v>澁澤倉庫</v>
          </cell>
          <cell r="M72" t="str">
            <v>――</v>
          </cell>
          <cell r="N72" t="str">
            <v>――</v>
          </cell>
          <cell r="O72" t="str">
            <v>Ｍ</v>
          </cell>
          <cell r="P72" t="str">
            <v>01</v>
          </cell>
          <cell r="Q72" t="str">
            <v>第１</v>
          </cell>
          <cell r="R72" t="str">
            <v>1Y</v>
          </cell>
          <cell r="S72" t="str">
            <v>安城第１工場</v>
          </cell>
          <cell r="T72" t="str">
            <v>直接</v>
          </cell>
          <cell r="U72" t="str">
            <v/>
          </cell>
          <cell r="V72" t="str">
            <v/>
          </cell>
          <cell r="W72" t="str">
            <v/>
          </cell>
          <cell r="X72">
            <v>1</v>
          </cell>
          <cell r="Y72">
            <v>2</v>
          </cell>
          <cell r="Z72">
            <v>3.92</v>
          </cell>
          <cell r="AA72">
            <v>1.02</v>
          </cell>
        </row>
        <row r="73">
          <cell r="B73" t="str">
            <v>33490ECB010</v>
          </cell>
          <cell r="C73" t="str">
            <v/>
          </cell>
          <cell r="D73" t="str">
            <v>COOLER ASSY, OIL</v>
          </cell>
          <cell r="E73" t="str">
            <v>1Y</v>
          </cell>
          <cell r="F73" t="str">
            <v>第１工場</v>
          </cell>
          <cell r="G73" t="str">
            <v>手配</v>
          </cell>
          <cell r="H73" t="str">
            <v>Ｐ</v>
          </cell>
          <cell r="I73" t="str">
            <v>1042</v>
          </cell>
          <cell r="J73" t="str">
            <v>マレリ（株）</v>
          </cell>
          <cell r="K73" t="str">
            <v>04</v>
          </cell>
          <cell r="L73" t="str">
            <v>澁澤倉庫</v>
          </cell>
          <cell r="M73" t="str">
            <v>――</v>
          </cell>
          <cell r="N73" t="str">
            <v>――</v>
          </cell>
          <cell r="O73" t="str">
            <v>Ｍ</v>
          </cell>
          <cell r="P73" t="str">
            <v>01</v>
          </cell>
          <cell r="Q73" t="str">
            <v>第１</v>
          </cell>
          <cell r="R73" t="str">
            <v>1Y</v>
          </cell>
          <cell r="S73" t="str">
            <v>安城第１工場</v>
          </cell>
          <cell r="T73" t="str">
            <v>直接</v>
          </cell>
          <cell r="U73" t="str">
            <v/>
          </cell>
          <cell r="V73" t="str">
            <v/>
          </cell>
          <cell r="W73" t="str">
            <v/>
          </cell>
          <cell r="X73">
            <v>1</v>
          </cell>
          <cell r="Y73">
            <v>2</v>
          </cell>
          <cell r="Z73">
            <v>3.92</v>
          </cell>
          <cell r="AA73">
            <v>0.82</v>
          </cell>
        </row>
        <row r="74">
          <cell r="B74" t="str">
            <v>33490ECE010</v>
          </cell>
          <cell r="C74" t="str">
            <v/>
          </cell>
          <cell r="D74" t="str">
            <v>COOLER ASSY, OIL</v>
          </cell>
          <cell r="E74" t="str">
            <v>1Y</v>
          </cell>
          <cell r="F74" t="str">
            <v>第１工場</v>
          </cell>
          <cell r="G74" t="str">
            <v>手配</v>
          </cell>
          <cell r="H74" t="str">
            <v>Ｐ</v>
          </cell>
          <cell r="I74" t="str">
            <v>1042</v>
          </cell>
          <cell r="J74" t="str">
            <v>マレリ（株）</v>
          </cell>
          <cell r="K74" t="str">
            <v>04</v>
          </cell>
          <cell r="L74" t="str">
            <v>澁澤倉庫</v>
          </cell>
          <cell r="M74" t="str">
            <v>――</v>
          </cell>
          <cell r="N74" t="str">
            <v>――</v>
          </cell>
          <cell r="O74" t="str">
            <v>Ｍ</v>
          </cell>
          <cell r="P74" t="str">
            <v>01</v>
          </cell>
          <cell r="Q74" t="str">
            <v>第１</v>
          </cell>
          <cell r="R74" t="str">
            <v>1Y</v>
          </cell>
          <cell r="S74" t="str">
            <v>安城第１工場</v>
          </cell>
          <cell r="T74" t="str">
            <v>直接</v>
          </cell>
          <cell r="U74" t="str">
            <v/>
          </cell>
          <cell r="V74" t="str">
            <v/>
          </cell>
          <cell r="W74" t="str">
            <v/>
          </cell>
          <cell r="X74">
            <v>1</v>
          </cell>
          <cell r="Y74">
            <v>2</v>
          </cell>
          <cell r="Z74">
            <v>3.92</v>
          </cell>
          <cell r="AA74">
            <v>0.81</v>
          </cell>
        </row>
        <row r="75">
          <cell r="B75" t="str">
            <v>9036628A005</v>
          </cell>
          <cell r="C75" t="str">
            <v/>
          </cell>
          <cell r="D75" t="str">
            <v>RACE, TAPERED ROLLER BEARING, INNER</v>
          </cell>
          <cell r="E75" t="str">
            <v>1Y</v>
          </cell>
          <cell r="F75" t="str">
            <v>第１工場</v>
          </cell>
          <cell r="G75" t="str">
            <v>手配</v>
          </cell>
          <cell r="H75" t="str">
            <v>Ｐ</v>
          </cell>
          <cell r="I75" t="str">
            <v>1814</v>
          </cell>
          <cell r="J75" t="str">
            <v>（株）ジェイテクト</v>
          </cell>
          <cell r="K75" t="str">
            <v>02</v>
          </cell>
          <cell r="L75" t="str">
            <v>香川工場</v>
          </cell>
          <cell r="M75" t="str">
            <v>――</v>
          </cell>
          <cell r="N75" t="str">
            <v>――</v>
          </cell>
          <cell r="O75" t="str">
            <v>Ｍ</v>
          </cell>
          <cell r="P75" t="str">
            <v>01</v>
          </cell>
          <cell r="Q75" t="str">
            <v>第１</v>
          </cell>
          <cell r="R75" t="str">
            <v>1Y</v>
          </cell>
          <cell r="S75" t="str">
            <v>安城第１工場</v>
          </cell>
          <cell r="T75" t="str">
            <v>直接</v>
          </cell>
          <cell r="U75" t="str">
            <v/>
          </cell>
          <cell r="V75" t="str">
            <v/>
          </cell>
          <cell r="W75" t="str">
            <v/>
          </cell>
          <cell r="X75">
            <v>1</v>
          </cell>
          <cell r="Y75">
            <v>1</v>
          </cell>
          <cell r="Z75">
            <v>1.9</v>
          </cell>
          <cell r="AA75">
            <v>0.63</v>
          </cell>
        </row>
        <row r="76">
          <cell r="B76" t="str">
            <v>9036628A006</v>
          </cell>
          <cell r="C76" t="str">
            <v/>
          </cell>
          <cell r="D76" t="str">
            <v>RACE, TAPERED ROLLER BEARING, OUTER</v>
          </cell>
          <cell r="E76" t="str">
            <v>1Y</v>
          </cell>
          <cell r="F76" t="str">
            <v>第１工場</v>
          </cell>
          <cell r="G76" t="str">
            <v>手配</v>
          </cell>
          <cell r="H76" t="str">
            <v>Ｐ</v>
          </cell>
          <cell r="I76" t="str">
            <v>1814</v>
          </cell>
          <cell r="J76" t="str">
            <v>（株）ジェイテクト</v>
          </cell>
          <cell r="K76" t="str">
            <v>02</v>
          </cell>
          <cell r="L76" t="str">
            <v>香川工場</v>
          </cell>
          <cell r="M76" t="str">
            <v>――</v>
          </cell>
          <cell r="N76" t="str">
            <v>――</v>
          </cell>
          <cell r="O76" t="str">
            <v>Ｍ</v>
          </cell>
          <cell r="P76" t="str">
            <v>01</v>
          </cell>
          <cell r="Q76" t="str">
            <v>第１</v>
          </cell>
          <cell r="R76" t="str">
            <v>1Y</v>
          </cell>
          <cell r="S76" t="str">
            <v>安城第１工場</v>
          </cell>
          <cell r="T76" t="str">
            <v>直接</v>
          </cell>
          <cell r="U76" t="str">
            <v/>
          </cell>
          <cell r="V76" t="str">
            <v/>
          </cell>
          <cell r="W76" t="str">
            <v/>
          </cell>
          <cell r="X76">
            <v>1</v>
          </cell>
          <cell r="Y76">
            <v>1</v>
          </cell>
          <cell r="Z76">
            <v>1.9</v>
          </cell>
          <cell r="AA76">
            <v>0.63</v>
          </cell>
        </row>
        <row r="77">
          <cell r="B77" t="str">
            <v>9036628A007</v>
          </cell>
          <cell r="C77" t="str">
            <v/>
          </cell>
          <cell r="D77" t="str">
            <v>RACE, TAPERED ROLLER BEARING, INNER</v>
          </cell>
          <cell r="E77" t="str">
            <v>1Y</v>
          </cell>
          <cell r="F77" t="str">
            <v>第１工場</v>
          </cell>
          <cell r="G77" t="str">
            <v>手配</v>
          </cell>
          <cell r="H77" t="str">
            <v>Ｐ</v>
          </cell>
          <cell r="I77" t="str">
            <v>1814</v>
          </cell>
          <cell r="J77" t="str">
            <v>（株）ジェイテクト</v>
          </cell>
          <cell r="K77" t="str">
            <v>02</v>
          </cell>
          <cell r="L77" t="str">
            <v>香川工場</v>
          </cell>
          <cell r="M77" t="str">
            <v>――</v>
          </cell>
          <cell r="N77" t="str">
            <v>――</v>
          </cell>
          <cell r="O77" t="str">
            <v>Ｍ</v>
          </cell>
          <cell r="P77" t="str">
            <v>01</v>
          </cell>
          <cell r="Q77" t="str">
            <v>第１</v>
          </cell>
          <cell r="R77" t="str">
            <v>1Y</v>
          </cell>
          <cell r="S77" t="str">
            <v>安城第１工場</v>
          </cell>
          <cell r="T77" t="str">
            <v>直接</v>
          </cell>
          <cell r="U77" t="str">
            <v/>
          </cell>
          <cell r="V77" t="str">
            <v/>
          </cell>
          <cell r="W77" t="str">
            <v/>
          </cell>
          <cell r="X77">
            <v>1</v>
          </cell>
          <cell r="Y77">
            <v>1</v>
          </cell>
          <cell r="Z77">
            <v>1.9</v>
          </cell>
          <cell r="AA77">
            <v>0.57999999999999996</v>
          </cell>
        </row>
        <row r="78">
          <cell r="B78" t="str">
            <v>9036628A008</v>
          </cell>
          <cell r="C78" t="str">
            <v/>
          </cell>
          <cell r="D78" t="str">
            <v>RACE, TAPERED ROLLER BEARING, OUTER</v>
          </cell>
          <cell r="E78" t="str">
            <v>1Y</v>
          </cell>
          <cell r="F78" t="str">
            <v>第１工場</v>
          </cell>
          <cell r="G78" t="str">
            <v>手配</v>
          </cell>
          <cell r="H78" t="str">
            <v>Ｐ</v>
          </cell>
          <cell r="I78" t="str">
            <v>1814</v>
          </cell>
          <cell r="J78" t="str">
            <v>（株）ジェイテクト</v>
          </cell>
          <cell r="K78" t="str">
            <v>02</v>
          </cell>
          <cell r="L78" t="str">
            <v>香川工場</v>
          </cell>
          <cell r="M78" t="str">
            <v>――</v>
          </cell>
          <cell r="N78" t="str">
            <v>――</v>
          </cell>
          <cell r="O78" t="str">
            <v>Ｍ</v>
          </cell>
          <cell r="P78" t="str">
            <v>01</v>
          </cell>
          <cell r="Q78" t="str">
            <v>第１</v>
          </cell>
          <cell r="R78" t="str">
            <v>1Y</v>
          </cell>
          <cell r="S78" t="str">
            <v>安城第１工場</v>
          </cell>
          <cell r="T78" t="str">
            <v>直接</v>
          </cell>
          <cell r="U78" t="str">
            <v/>
          </cell>
          <cell r="V78" t="str">
            <v/>
          </cell>
          <cell r="W78" t="str">
            <v/>
          </cell>
          <cell r="X78">
            <v>1</v>
          </cell>
          <cell r="Y78">
            <v>1</v>
          </cell>
          <cell r="Z78">
            <v>1.9</v>
          </cell>
          <cell r="AA78">
            <v>0.59</v>
          </cell>
        </row>
        <row r="79">
          <cell r="B79" t="str">
            <v>9036630A016</v>
          </cell>
          <cell r="C79" t="str">
            <v/>
          </cell>
          <cell r="D79" t="str">
            <v>RACE, TAPERED ROLLER BEARING, INNER</v>
          </cell>
          <cell r="E79" t="str">
            <v>1Y</v>
          </cell>
          <cell r="F79" t="str">
            <v>第１工場</v>
          </cell>
          <cell r="G79" t="str">
            <v>手配</v>
          </cell>
          <cell r="H79" t="str">
            <v>Ｐ</v>
          </cell>
          <cell r="I79" t="str">
            <v>1814</v>
          </cell>
          <cell r="J79" t="str">
            <v>（株）ジェイテクト</v>
          </cell>
          <cell r="K79" t="str">
            <v>02</v>
          </cell>
          <cell r="L79" t="str">
            <v>香川工場</v>
          </cell>
          <cell r="M79" t="str">
            <v>――</v>
          </cell>
          <cell r="N79" t="str">
            <v>――</v>
          </cell>
          <cell r="O79" t="str">
            <v>Ｍ</v>
          </cell>
          <cell r="P79" t="str">
            <v>01</v>
          </cell>
          <cell r="Q79" t="str">
            <v>第１</v>
          </cell>
          <cell r="R79" t="str">
            <v>1Y</v>
          </cell>
          <cell r="S79" t="str">
            <v>安城第１工場</v>
          </cell>
          <cell r="T79" t="str">
            <v>直接</v>
          </cell>
          <cell r="U79" t="str">
            <v/>
          </cell>
          <cell r="V79" t="str">
            <v/>
          </cell>
          <cell r="W79" t="str">
            <v/>
          </cell>
          <cell r="X79">
            <v>1</v>
          </cell>
          <cell r="Y79">
            <v>1</v>
          </cell>
          <cell r="Z79">
            <v>1.9</v>
          </cell>
          <cell r="AA79">
            <v>0.81</v>
          </cell>
        </row>
        <row r="80">
          <cell r="B80" t="str">
            <v>9036630A017</v>
          </cell>
          <cell r="C80" t="str">
            <v/>
          </cell>
          <cell r="D80" t="str">
            <v>RACE, TAPERED ROLLER BEARING, OUTER</v>
          </cell>
          <cell r="E80" t="str">
            <v>1Y</v>
          </cell>
          <cell r="F80" t="str">
            <v>第１工場</v>
          </cell>
          <cell r="G80" t="str">
            <v>手配</v>
          </cell>
          <cell r="H80" t="str">
            <v>Ｐ</v>
          </cell>
          <cell r="I80" t="str">
            <v>1814</v>
          </cell>
          <cell r="J80" t="str">
            <v>（株）ジェイテクト</v>
          </cell>
          <cell r="K80" t="str">
            <v>02</v>
          </cell>
          <cell r="L80" t="str">
            <v>香川工場</v>
          </cell>
          <cell r="M80" t="str">
            <v>――</v>
          </cell>
          <cell r="N80" t="str">
            <v>――</v>
          </cell>
          <cell r="O80" t="str">
            <v>Ｍ</v>
          </cell>
          <cell r="P80" t="str">
            <v>01</v>
          </cell>
          <cell r="Q80" t="str">
            <v>第１</v>
          </cell>
          <cell r="R80" t="str">
            <v>1Y</v>
          </cell>
          <cell r="S80" t="str">
            <v>安城第１工場</v>
          </cell>
          <cell r="T80" t="str">
            <v>直接</v>
          </cell>
          <cell r="U80" t="str">
            <v/>
          </cell>
          <cell r="V80" t="str">
            <v/>
          </cell>
          <cell r="W80" t="str">
            <v/>
          </cell>
          <cell r="X80">
            <v>1</v>
          </cell>
          <cell r="Y80">
            <v>1</v>
          </cell>
          <cell r="Z80">
            <v>1.9</v>
          </cell>
          <cell r="AA80">
            <v>0.61</v>
          </cell>
        </row>
        <row r="81">
          <cell r="B81" t="str">
            <v>9036630A018</v>
          </cell>
          <cell r="C81" t="str">
            <v/>
          </cell>
          <cell r="D81" t="str">
            <v>RACE, TAPERED ROLLER BEARING, INNER</v>
          </cell>
          <cell r="E81" t="str">
            <v>1Y</v>
          </cell>
          <cell r="F81" t="str">
            <v>第１工場</v>
          </cell>
          <cell r="G81" t="str">
            <v>手配</v>
          </cell>
          <cell r="H81" t="str">
            <v>Ｐ</v>
          </cell>
          <cell r="I81" t="str">
            <v>1814</v>
          </cell>
          <cell r="J81" t="str">
            <v>（株）ジェイテクト</v>
          </cell>
          <cell r="K81" t="str">
            <v>02</v>
          </cell>
          <cell r="L81" t="str">
            <v>香川工場</v>
          </cell>
          <cell r="M81" t="str">
            <v>――</v>
          </cell>
          <cell r="N81" t="str">
            <v>――</v>
          </cell>
          <cell r="O81" t="str">
            <v>Ｍ</v>
          </cell>
          <cell r="P81" t="str">
            <v>01</v>
          </cell>
          <cell r="Q81" t="str">
            <v>第１</v>
          </cell>
          <cell r="R81" t="str">
            <v>1Y</v>
          </cell>
          <cell r="S81" t="str">
            <v>安城第１工場</v>
          </cell>
          <cell r="T81" t="str">
            <v>直接</v>
          </cell>
          <cell r="U81" t="str">
            <v/>
          </cell>
          <cell r="V81" t="str">
            <v/>
          </cell>
          <cell r="W81" t="str">
            <v/>
          </cell>
          <cell r="X81">
            <v>1</v>
          </cell>
          <cell r="Y81">
            <v>1</v>
          </cell>
          <cell r="Z81">
            <v>1.9</v>
          </cell>
          <cell r="AA81">
            <v>0.34</v>
          </cell>
        </row>
        <row r="82">
          <cell r="B82" t="str">
            <v>9036651A030</v>
          </cell>
          <cell r="C82" t="str">
            <v/>
          </cell>
          <cell r="D82" t="str">
            <v>RACE, TAPERED ROLLER BEARING, INNER</v>
          </cell>
          <cell r="E82" t="str">
            <v>1Y</v>
          </cell>
          <cell r="F82" t="str">
            <v>第１工場</v>
          </cell>
          <cell r="G82" t="str">
            <v>手配</v>
          </cell>
          <cell r="H82" t="str">
            <v>Ｐ</v>
          </cell>
          <cell r="I82" t="str">
            <v>1814</v>
          </cell>
          <cell r="J82" t="str">
            <v>（株）ジェイテクト</v>
          </cell>
          <cell r="K82" t="str">
            <v>02</v>
          </cell>
          <cell r="L82" t="str">
            <v>香川工場</v>
          </cell>
          <cell r="M82" t="str">
            <v>――</v>
          </cell>
          <cell r="N82" t="str">
            <v>――</v>
          </cell>
          <cell r="O82" t="str">
            <v>Ｍ</v>
          </cell>
          <cell r="P82" t="str">
            <v>01</v>
          </cell>
          <cell r="Q82" t="str">
            <v>第１</v>
          </cell>
          <cell r="R82" t="str">
            <v>1Y</v>
          </cell>
          <cell r="S82" t="str">
            <v>安城第１工場</v>
          </cell>
          <cell r="T82" t="str">
            <v>直接</v>
          </cell>
          <cell r="U82" t="str">
            <v/>
          </cell>
          <cell r="V82" t="str">
            <v/>
          </cell>
          <cell r="W82" t="str">
            <v/>
          </cell>
          <cell r="X82">
            <v>1</v>
          </cell>
          <cell r="Y82">
            <v>1</v>
          </cell>
          <cell r="Z82">
            <v>1.9</v>
          </cell>
          <cell r="AA82">
            <v>0.81</v>
          </cell>
        </row>
        <row r="83">
          <cell r="B83" t="str">
            <v>9036651A031</v>
          </cell>
          <cell r="C83" t="str">
            <v/>
          </cell>
          <cell r="D83" t="str">
            <v>RACE, TAPERED ROLLER BEARING, OUTER</v>
          </cell>
          <cell r="E83" t="str">
            <v>1Y</v>
          </cell>
          <cell r="F83" t="str">
            <v>第１工場</v>
          </cell>
          <cell r="G83" t="str">
            <v>手配</v>
          </cell>
          <cell r="H83" t="str">
            <v>Ｐ</v>
          </cell>
          <cell r="I83" t="str">
            <v>1814</v>
          </cell>
          <cell r="J83" t="str">
            <v>（株）ジェイテクト</v>
          </cell>
          <cell r="K83" t="str">
            <v>02</v>
          </cell>
          <cell r="L83" t="str">
            <v>香川工場</v>
          </cell>
          <cell r="M83" t="str">
            <v>――</v>
          </cell>
          <cell r="N83" t="str">
            <v>――</v>
          </cell>
          <cell r="O83" t="str">
            <v>Ｍ</v>
          </cell>
          <cell r="P83" t="str">
            <v>01</v>
          </cell>
          <cell r="Q83" t="str">
            <v>第１</v>
          </cell>
          <cell r="R83" t="str">
            <v>1Y</v>
          </cell>
          <cell r="S83" t="str">
            <v>安城第１工場</v>
          </cell>
          <cell r="T83" t="str">
            <v>直接</v>
          </cell>
          <cell r="U83" t="str">
            <v/>
          </cell>
          <cell r="V83" t="str">
            <v/>
          </cell>
          <cell r="W83" t="str">
            <v/>
          </cell>
          <cell r="X83">
            <v>1</v>
          </cell>
          <cell r="Y83">
            <v>1</v>
          </cell>
          <cell r="Z83">
            <v>1.9</v>
          </cell>
          <cell r="AA83">
            <v>0.81</v>
          </cell>
        </row>
        <row r="84">
          <cell r="B84" t="str">
            <v>9036652A003</v>
          </cell>
          <cell r="C84" t="str">
            <v/>
          </cell>
          <cell r="D84" t="str">
            <v>RACE, TAPERED ROLLER BEARING, INNER</v>
          </cell>
          <cell r="E84" t="str">
            <v>1Y</v>
          </cell>
          <cell r="F84" t="str">
            <v>第１工場</v>
          </cell>
          <cell r="G84" t="str">
            <v>手配</v>
          </cell>
          <cell r="H84" t="str">
            <v>Ｐ</v>
          </cell>
          <cell r="I84" t="str">
            <v>1814</v>
          </cell>
          <cell r="J84" t="str">
            <v>（株）ジェイテクト</v>
          </cell>
          <cell r="K84" t="str">
            <v>02</v>
          </cell>
          <cell r="L84" t="str">
            <v>香川工場</v>
          </cell>
          <cell r="M84" t="str">
            <v>――</v>
          </cell>
          <cell r="N84" t="str">
            <v>――</v>
          </cell>
          <cell r="O84" t="str">
            <v>Ｍ</v>
          </cell>
          <cell r="P84" t="str">
            <v>01</v>
          </cell>
          <cell r="Q84" t="str">
            <v>第１</v>
          </cell>
          <cell r="R84" t="str">
            <v>1Y</v>
          </cell>
          <cell r="S84" t="str">
            <v>安城第１工場</v>
          </cell>
          <cell r="T84" t="str">
            <v>直接</v>
          </cell>
          <cell r="U84" t="str">
            <v/>
          </cell>
          <cell r="V84" t="str">
            <v/>
          </cell>
          <cell r="W84" t="str">
            <v/>
          </cell>
          <cell r="X84">
            <v>1</v>
          </cell>
          <cell r="Y84">
            <v>1</v>
          </cell>
          <cell r="Z84">
            <v>1.9</v>
          </cell>
          <cell r="AA84">
            <v>0.57999999999999996</v>
          </cell>
        </row>
        <row r="85">
          <cell r="B85" t="str">
            <v>9036652A004</v>
          </cell>
          <cell r="C85" t="str">
            <v/>
          </cell>
          <cell r="D85" t="str">
            <v>RACE, TAPERED ROLLER BEARING, OUTER</v>
          </cell>
          <cell r="E85" t="str">
            <v>1Y</v>
          </cell>
          <cell r="F85" t="str">
            <v>第１工場</v>
          </cell>
          <cell r="G85" t="str">
            <v>手配</v>
          </cell>
          <cell r="H85" t="str">
            <v>Ｐ</v>
          </cell>
          <cell r="I85" t="str">
            <v>1814</v>
          </cell>
          <cell r="J85" t="str">
            <v>（株）ジェイテクト</v>
          </cell>
          <cell r="K85" t="str">
            <v>02</v>
          </cell>
          <cell r="L85" t="str">
            <v>香川工場</v>
          </cell>
          <cell r="M85" t="str">
            <v>――</v>
          </cell>
          <cell r="N85" t="str">
            <v>――</v>
          </cell>
          <cell r="O85" t="str">
            <v>Ｍ</v>
          </cell>
          <cell r="P85" t="str">
            <v>01</v>
          </cell>
          <cell r="Q85" t="str">
            <v>第１</v>
          </cell>
          <cell r="R85" t="str">
            <v>1Y</v>
          </cell>
          <cell r="S85" t="str">
            <v>安城第１工場</v>
          </cell>
          <cell r="T85" t="str">
            <v>直接</v>
          </cell>
          <cell r="U85" t="str">
            <v/>
          </cell>
          <cell r="V85" t="str">
            <v/>
          </cell>
          <cell r="W85" t="str">
            <v/>
          </cell>
          <cell r="X85">
            <v>1</v>
          </cell>
          <cell r="Y85">
            <v>1</v>
          </cell>
          <cell r="Z85">
            <v>1.9</v>
          </cell>
          <cell r="AA85">
            <v>0.57999999999999996</v>
          </cell>
        </row>
        <row r="86">
          <cell r="B86" t="str">
            <v>9036658A001</v>
          </cell>
          <cell r="C86" t="str">
            <v/>
          </cell>
          <cell r="D86" t="str">
            <v>RACE, TAPERED ROLLER BEARING, INNER</v>
          </cell>
          <cell r="E86" t="str">
            <v>1Y</v>
          </cell>
          <cell r="F86" t="str">
            <v>第１工場</v>
          </cell>
          <cell r="G86" t="str">
            <v>手配</v>
          </cell>
          <cell r="H86" t="str">
            <v>Ｐ</v>
          </cell>
          <cell r="I86" t="str">
            <v>1814</v>
          </cell>
          <cell r="J86" t="str">
            <v>（株）ジェイテクト</v>
          </cell>
          <cell r="K86" t="str">
            <v>02</v>
          </cell>
          <cell r="L86" t="str">
            <v>香川工場</v>
          </cell>
          <cell r="M86" t="str">
            <v>――</v>
          </cell>
          <cell r="N86" t="str">
            <v>――</v>
          </cell>
          <cell r="O86" t="str">
            <v>Ｍ</v>
          </cell>
          <cell r="P86" t="str">
            <v>01</v>
          </cell>
          <cell r="Q86" t="str">
            <v>第１</v>
          </cell>
          <cell r="R86" t="str">
            <v>1Y</v>
          </cell>
          <cell r="S86" t="str">
            <v>安城第１工場</v>
          </cell>
          <cell r="T86" t="str">
            <v>直接</v>
          </cell>
          <cell r="U86" t="str">
            <v/>
          </cell>
          <cell r="V86" t="str">
            <v/>
          </cell>
          <cell r="W86" t="str">
            <v/>
          </cell>
          <cell r="X86">
            <v>1</v>
          </cell>
          <cell r="Y86">
            <v>1</v>
          </cell>
          <cell r="Z86">
            <v>1.9</v>
          </cell>
          <cell r="AA86">
            <v>0.57999999999999996</v>
          </cell>
        </row>
        <row r="87">
          <cell r="B87" t="str">
            <v>9036658A002</v>
          </cell>
          <cell r="C87" t="str">
            <v/>
          </cell>
          <cell r="D87" t="str">
            <v>RACE, TAPERED ROLLER BEARING, OUTER</v>
          </cell>
          <cell r="E87" t="str">
            <v>1Y</v>
          </cell>
          <cell r="F87" t="str">
            <v>第１工場</v>
          </cell>
          <cell r="G87" t="str">
            <v>手配</v>
          </cell>
          <cell r="H87" t="str">
            <v>Ｐ</v>
          </cell>
          <cell r="I87" t="str">
            <v>1814</v>
          </cell>
          <cell r="J87" t="str">
            <v>（株）ジェイテクト</v>
          </cell>
          <cell r="K87" t="str">
            <v>02</v>
          </cell>
          <cell r="L87" t="str">
            <v>香川工場</v>
          </cell>
          <cell r="M87" t="str">
            <v>――</v>
          </cell>
          <cell r="N87" t="str">
            <v>――</v>
          </cell>
          <cell r="O87" t="str">
            <v>Ｍ</v>
          </cell>
          <cell r="P87" t="str">
            <v>01</v>
          </cell>
          <cell r="Q87" t="str">
            <v>第１</v>
          </cell>
          <cell r="R87" t="str">
            <v>1Y</v>
          </cell>
          <cell r="S87" t="str">
            <v>安城第１工場</v>
          </cell>
          <cell r="T87" t="str">
            <v>直接</v>
          </cell>
          <cell r="U87" t="str">
            <v/>
          </cell>
          <cell r="V87" t="str">
            <v/>
          </cell>
          <cell r="W87" t="str">
            <v/>
          </cell>
          <cell r="X87">
            <v>1</v>
          </cell>
          <cell r="Y87">
            <v>1</v>
          </cell>
          <cell r="Z87">
            <v>1.9</v>
          </cell>
          <cell r="AA87">
            <v>0.6</v>
          </cell>
        </row>
        <row r="88">
          <cell r="B88" t="str">
            <v>9036659A009</v>
          </cell>
          <cell r="C88" t="str">
            <v/>
          </cell>
          <cell r="D88" t="str">
            <v>RACE, TAPERED ROLLER BEARING, INNER</v>
          </cell>
          <cell r="E88" t="str">
            <v>1Y</v>
          </cell>
          <cell r="F88" t="str">
            <v>第１工場</v>
          </cell>
          <cell r="G88" t="str">
            <v>手配</v>
          </cell>
          <cell r="H88" t="str">
            <v>Ｐ</v>
          </cell>
          <cell r="I88" t="str">
            <v>1814</v>
          </cell>
          <cell r="J88" t="str">
            <v>（株）ジェイテクト</v>
          </cell>
          <cell r="K88" t="str">
            <v>02</v>
          </cell>
          <cell r="L88" t="str">
            <v>香川工場</v>
          </cell>
          <cell r="M88" t="str">
            <v>――</v>
          </cell>
          <cell r="N88" t="str">
            <v>――</v>
          </cell>
          <cell r="O88" t="str">
            <v>Ｍ</v>
          </cell>
          <cell r="P88" t="str">
            <v>01</v>
          </cell>
          <cell r="Q88" t="str">
            <v>第１</v>
          </cell>
          <cell r="R88" t="str">
            <v>1Y</v>
          </cell>
          <cell r="S88" t="str">
            <v>安城第１工場</v>
          </cell>
          <cell r="T88" t="str">
            <v>直接</v>
          </cell>
          <cell r="U88" t="str">
            <v/>
          </cell>
          <cell r="V88" t="str">
            <v/>
          </cell>
          <cell r="W88" t="str">
            <v/>
          </cell>
          <cell r="X88">
            <v>1</v>
          </cell>
          <cell r="Y88">
            <v>1</v>
          </cell>
          <cell r="Z88">
            <v>1.9</v>
          </cell>
          <cell r="AA88">
            <v>0.6</v>
          </cell>
        </row>
        <row r="89">
          <cell r="B89" t="str">
            <v>9036659A010</v>
          </cell>
          <cell r="C89" t="str">
            <v/>
          </cell>
          <cell r="D89" t="str">
            <v>RACE, TAPERED ROLLER BEARING, OUTER</v>
          </cell>
          <cell r="E89" t="str">
            <v>1Y</v>
          </cell>
          <cell r="F89" t="str">
            <v>第１工場</v>
          </cell>
          <cell r="G89" t="str">
            <v>手配</v>
          </cell>
          <cell r="H89" t="str">
            <v>Ｐ</v>
          </cell>
          <cell r="I89" t="str">
            <v>1814</v>
          </cell>
          <cell r="J89" t="str">
            <v>（株）ジェイテクト</v>
          </cell>
          <cell r="K89" t="str">
            <v>02</v>
          </cell>
          <cell r="L89" t="str">
            <v>香川工場</v>
          </cell>
          <cell r="M89" t="str">
            <v>――</v>
          </cell>
          <cell r="N89" t="str">
            <v>――</v>
          </cell>
          <cell r="O89" t="str">
            <v>Ｍ</v>
          </cell>
          <cell r="P89" t="str">
            <v>01</v>
          </cell>
          <cell r="Q89" t="str">
            <v>第１</v>
          </cell>
          <cell r="R89" t="str">
            <v>1Y</v>
          </cell>
          <cell r="S89" t="str">
            <v>安城第１工場</v>
          </cell>
          <cell r="T89" t="str">
            <v>直接</v>
          </cell>
          <cell r="U89" t="str">
            <v/>
          </cell>
          <cell r="V89" t="str">
            <v/>
          </cell>
          <cell r="W89" t="str">
            <v/>
          </cell>
          <cell r="X89">
            <v>1</v>
          </cell>
          <cell r="Y89">
            <v>1</v>
          </cell>
          <cell r="Z89">
            <v>1.9</v>
          </cell>
          <cell r="AA89">
            <v>0.6</v>
          </cell>
        </row>
        <row r="90">
          <cell r="B90" t="str">
            <v>35352ECB010</v>
          </cell>
          <cell r="C90" t="str">
            <v/>
          </cell>
          <cell r="D90" t="str">
            <v>ROTOR, TRANSMISSION OIL PUMP DRIVEN</v>
          </cell>
          <cell r="E90" t="str">
            <v>1Y</v>
          </cell>
          <cell r="F90" t="str">
            <v>第１工場</v>
          </cell>
          <cell r="G90" t="str">
            <v>手配</v>
          </cell>
          <cell r="H90" t="str">
            <v>Ｐ</v>
          </cell>
          <cell r="I90" t="str">
            <v>1821</v>
          </cell>
          <cell r="J90" t="str">
            <v>五興商事（株）</v>
          </cell>
          <cell r="K90" t="str">
            <v>01</v>
          </cell>
          <cell r="L90" t="str">
            <v/>
          </cell>
          <cell r="M90" t="str">
            <v>――</v>
          </cell>
          <cell r="N90" t="str">
            <v>――</v>
          </cell>
          <cell r="O90" t="str">
            <v>Ｍ</v>
          </cell>
          <cell r="P90" t="str">
            <v>01</v>
          </cell>
          <cell r="Q90" t="str">
            <v>第１</v>
          </cell>
          <cell r="R90" t="str">
            <v>1Y</v>
          </cell>
          <cell r="S90" t="str">
            <v>安城第１工場</v>
          </cell>
          <cell r="T90" t="str">
            <v>直接</v>
          </cell>
          <cell r="U90" t="str">
            <v/>
          </cell>
          <cell r="V90" t="str">
            <v/>
          </cell>
          <cell r="W90" t="str">
            <v/>
          </cell>
          <cell r="X90">
            <v>1</v>
          </cell>
          <cell r="Y90">
            <v>1</v>
          </cell>
          <cell r="Z90">
            <v>1.97</v>
          </cell>
          <cell r="AA90">
            <v>0.64</v>
          </cell>
        </row>
        <row r="91">
          <cell r="B91" t="str">
            <v>G9201ECA010</v>
          </cell>
          <cell r="C91" t="str">
            <v/>
          </cell>
          <cell r="D91" t="str">
            <v>COVER SUB-ASSY, INVERTER</v>
          </cell>
          <cell r="E91" t="str">
            <v>1Y</v>
          </cell>
          <cell r="F91" t="str">
            <v>第１工場</v>
          </cell>
          <cell r="G91" t="str">
            <v>手配</v>
          </cell>
          <cell r="H91" t="str">
            <v>Ｐ</v>
          </cell>
          <cell r="I91" t="str">
            <v>2017</v>
          </cell>
          <cell r="J91" t="str">
            <v>佐藤工業（株）</v>
          </cell>
          <cell r="K91" t="str">
            <v>05</v>
          </cell>
          <cell r="L91" t="str">
            <v>ウツノ東郷</v>
          </cell>
          <cell r="M91" t="str">
            <v>――</v>
          </cell>
          <cell r="N91" t="str">
            <v>――</v>
          </cell>
          <cell r="O91" t="str">
            <v>Ｍ</v>
          </cell>
          <cell r="P91" t="str">
            <v>01</v>
          </cell>
          <cell r="Q91" t="str">
            <v>第１</v>
          </cell>
          <cell r="R91" t="str">
            <v>1Y</v>
          </cell>
          <cell r="S91" t="str">
            <v>安城第１工場</v>
          </cell>
          <cell r="T91" t="str">
            <v>直接</v>
          </cell>
          <cell r="U91" t="str">
            <v/>
          </cell>
          <cell r="V91" t="str">
            <v/>
          </cell>
          <cell r="W91" t="str">
            <v/>
          </cell>
          <cell r="X91">
            <v>1</v>
          </cell>
          <cell r="Y91">
            <v>2</v>
          </cell>
          <cell r="Z91">
            <v>1.82</v>
          </cell>
          <cell r="AA91">
            <v>0.74</v>
          </cell>
        </row>
        <row r="92">
          <cell r="B92" t="str">
            <v>G9201ECB030</v>
          </cell>
          <cell r="C92" t="str">
            <v/>
          </cell>
          <cell r="D92" t="str">
            <v>COVER SUB-ASSY, INVERTER</v>
          </cell>
          <cell r="E92" t="str">
            <v>1Y</v>
          </cell>
          <cell r="F92" t="str">
            <v>第１工場</v>
          </cell>
          <cell r="G92" t="str">
            <v>手配</v>
          </cell>
          <cell r="H92" t="str">
            <v>Ｐ</v>
          </cell>
          <cell r="I92" t="str">
            <v>2017</v>
          </cell>
          <cell r="J92" t="str">
            <v>佐藤工業（株）</v>
          </cell>
          <cell r="K92" t="str">
            <v>03</v>
          </cell>
          <cell r="L92" t="str">
            <v>藤塗装</v>
          </cell>
          <cell r="M92" t="str">
            <v>――</v>
          </cell>
          <cell r="N92" t="str">
            <v>――</v>
          </cell>
          <cell r="O92" t="str">
            <v>Ｍ</v>
          </cell>
          <cell r="P92" t="str">
            <v>01</v>
          </cell>
          <cell r="Q92" t="str">
            <v>第１</v>
          </cell>
          <cell r="R92" t="str">
            <v>1Y</v>
          </cell>
          <cell r="S92" t="str">
            <v>安城第１工場</v>
          </cell>
          <cell r="T92" t="str">
            <v>直接</v>
          </cell>
          <cell r="U92" t="str">
            <v/>
          </cell>
          <cell r="V92" t="str">
            <v/>
          </cell>
          <cell r="W92" t="str">
            <v/>
          </cell>
          <cell r="X92">
            <v>1</v>
          </cell>
          <cell r="Y92">
            <v>2</v>
          </cell>
          <cell r="Z92">
            <v>1.82</v>
          </cell>
          <cell r="AA92">
            <v>0.57999999999999996</v>
          </cell>
        </row>
        <row r="93">
          <cell r="B93" t="str">
            <v>G9201ECE010</v>
          </cell>
          <cell r="C93" t="str">
            <v/>
          </cell>
          <cell r="D93" t="str">
            <v>COVER SUB-ASSY, INVERTER</v>
          </cell>
          <cell r="E93" t="str">
            <v>1Y</v>
          </cell>
          <cell r="F93" t="str">
            <v>第１工場</v>
          </cell>
          <cell r="G93" t="str">
            <v>手配</v>
          </cell>
          <cell r="H93" t="str">
            <v>Ｐ</v>
          </cell>
          <cell r="I93" t="str">
            <v>2017</v>
          </cell>
          <cell r="J93" t="str">
            <v>佐藤工業（株）</v>
          </cell>
          <cell r="K93" t="str">
            <v>03</v>
          </cell>
          <cell r="L93" t="str">
            <v>藤塗装</v>
          </cell>
          <cell r="M93" t="str">
            <v>――</v>
          </cell>
          <cell r="N93" t="str">
            <v>――</v>
          </cell>
          <cell r="O93" t="str">
            <v>Ｍ</v>
          </cell>
          <cell r="P93" t="str">
            <v>01</v>
          </cell>
          <cell r="Q93" t="str">
            <v>第１</v>
          </cell>
          <cell r="R93" t="str">
            <v>1Y</v>
          </cell>
          <cell r="S93" t="str">
            <v>安城第１工場</v>
          </cell>
          <cell r="T93" t="str">
            <v>直接</v>
          </cell>
          <cell r="U93" t="str">
            <v/>
          </cell>
          <cell r="V93" t="str">
            <v/>
          </cell>
          <cell r="W93" t="str">
            <v/>
          </cell>
          <cell r="X93">
            <v>1</v>
          </cell>
          <cell r="Y93">
            <v>2</v>
          </cell>
          <cell r="Z93">
            <v>1.82</v>
          </cell>
          <cell r="AA93">
            <v>0.66</v>
          </cell>
        </row>
        <row r="94">
          <cell r="B94" t="str">
            <v>G9221ECB010</v>
          </cell>
          <cell r="C94" t="str">
            <v/>
          </cell>
          <cell r="D94" t="str">
            <v>COVER, INVERTER</v>
          </cell>
          <cell r="E94" t="str">
            <v>1Y</v>
          </cell>
          <cell r="F94" t="str">
            <v>第１工場</v>
          </cell>
          <cell r="G94" t="str">
            <v>手配</v>
          </cell>
          <cell r="H94" t="str">
            <v>Ｐ</v>
          </cell>
          <cell r="I94" t="str">
            <v>2017</v>
          </cell>
          <cell r="J94" t="str">
            <v>佐藤工業（株）</v>
          </cell>
          <cell r="K94" t="str">
            <v>03</v>
          </cell>
          <cell r="L94" t="str">
            <v>藤塗装</v>
          </cell>
          <cell r="M94" t="str">
            <v>――</v>
          </cell>
          <cell r="N94" t="str">
            <v>――</v>
          </cell>
          <cell r="O94" t="str">
            <v>Ｍ</v>
          </cell>
          <cell r="P94" t="str">
            <v>01</v>
          </cell>
          <cell r="Q94" t="str">
            <v>第１</v>
          </cell>
          <cell r="R94" t="str">
            <v>1Y</v>
          </cell>
          <cell r="S94" t="str">
            <v>安城第１工場</v>
          </cell>
          <cell r="T94" t="str">
            <v>直接</v>
          </cell>
          <cell r="U94" t="str">
            <v/>
          </cell>
          <cell r="V94" t="str">
            <v/>
          </cell>
          <cell r="W94" t="str">
            <v/>
          </cell>
          <cell r="X94">
            <v>1</v>
          </cell>
          <cell r="Y94">
            <v>1</v>
          </cell>
          <cell r="Z94">
            <v>1</v>
          </cell>
          <cell r="AA94">
            <v>0.54</v>
          </cell>
        </row>
        <row r="95">
          <cell r="B95" t="str">
            <v>1040113002P</v>
          </cell>
          <cell r="C95" t="str">
            <v/>
          </cell>
          <cell r="D95" t="str">
            <v>PLUG, TIGHT</v>
          </cell>
          <cell r="E95" t="str">
            <v>1Y</v>
          </cell>
          <cell r="F95" t="str">
            <v>第１工場</v>
          </cell>
          <cell r="G95" t="str">
            <v>手配</v>
          </cell>
          <cell r="H95" t="str">
            <v>Ｐ</v>
          </cell>
          <cell r="I95" t="str">
            <v>2020</v>
          </cell>
          <cell r="J95" t="str">
            <v>サトープレス工業（株）</v>
          </cell>
          <cell r="K95" t="str">
            <v>01</v>
          </cell>
          <cell r="L95" t="str">
            <v>本社工場</v>
          </cell>
          <cell r="M95" t="str">
            <v>――</v>
          </cell>
          <cell r="N95" t="str">
            <v>――</v>
          </cell>
          <cell r="O95" t="str">
            <v>Ｍ</v>
          </cell>
          <cell r="P95" t="str">
            <v>01</v>
          </cell>
          <cell r="Q95" t="str">
            <v>第１</v>
          </cell>
          <cell r="R95" t="str">
            <v>1Y</v>
          </cell>
          <cell r="S95" t="str">
            <v>安城第１工場</v>
          </cell>
          <cell r="T95" t="str">
            <v>直接</v>
          </cell>
          <cell r="U95" t="str">
            <v/>
          </cell>
          <cell r="V95" t="str">
            <v/>
          </cell>
          <cell r="W95" t="str">
            <v/>
          </cell>
          <cell r="X95">
            <v>1</v>
          </cell>
          <cell r="Y95">
            <v>1</v>
          </cell>
          <cell r="Z95">
            <v>1.78</v>
          </cell>
          <cell r="AA95">
            <v>0.82</v>
          </cell>
        </row>
        <row r="96">
          <cell r="B96" t="str">
            <v>35145ECA020</v>
          </cell>
          <cell r="C96" t="str">
            <v/>
          </cell>
          <cell r="D96" t="str">
            <v>PLATE, OIL</v>
          </cell>
          <cell r="E96" t="str">
            <v>1Y</v>
          </cell>
          <cell r="F96" t="str">
            <v>第１工場</v>
          </cell>
          <cell r="G96" t="str">
            <v>手配</v>
          </cell>
          <cell r="H96" t="str">
            <v>Ｐ</v>
          </cell>
          <cell r="I96" t="str">
            <v>2020</v>
          </cell>
          <cell r="J96" t="str">
            <v>サトープレス工業（株）</v>
          </cell>
          <cell r="K96" t="str">
            <v>01</v>
          </cell>
          <cell r="L96" t="str">
            <v>本社工場</v>
          </cell>
          <cell r="M96" t="str">
            <v>――</v>
          </cell>
          <cell r="N96" t="str">
            <v>――</v>
          </cell>
          <cell r="O96" t="str">
            <v>Ｍ</v>
          </cell>
          <cell r="P96" t="str">
            <v>01</v>
          </cell>
          <cell r="Q96" t="str">
            <v>第１</v>
          </cell>
          <cell r="R96" t="str">
            <v>1Y</v>
          </cell>
          <cell r="S96" t="str">
            <v>安城第１工場</v>
          </cell>
          <cell r="T96" t="str">
            <v>直接</v>
          </cell>
          <cell r="U96" t="str">
            <v/>
          </cell>
          <cell r="V96" t="str">
            <v/>
          </cell>
          <cell r="W96" t="str">
            <v/>
          </cell>
          <cell r="X96">
            <v>1</v>
          </cell>
          <cell r="Y96">
            <v>1</v>
          </cell>
          <cell r="Z96">
            <v>1.78</v>
          </cell>
          <cell r="AA96">
            <v>0.82</v>
          </cell>
        </row>
        <row r="97">
          <cell r="B97" t="str">
            <v>35198ECE010</v>
          </cell>
          <cell r="C97" t="str">
            <v/>
          </cell>
          <cell r="D97" t="str">
            <v>BRACKET, WIRE HARNESS CLAMP</v>
          </cell>
          <cell r="E97" t="str">
            <v>1Y</v>
          </cell>
          <cell r="F97" t="str">
            <v>第１工場</v>
          </cell>
          <cell r="G97" t="str">
            <v>手配</v>
          </cell>
          <cell r="H97" t="str">
            <v>Ｐ</v>
          </cell>
          <cell r="I97" t="str">
            <v>2020</v>
          </cell>
          <cell r="J97" t="str">
            <v>サトープレス工業（株）</v>
          </cell>
          <cell r="K97" t="str">
            <v>01</v>
          </cell>
          <cell r="L97" t="str">
            <v>本社工場</v>
          </cell>
          <cell r="M97" t="str">
            <v>――</v>
          </cell>
          <cell r="N97" t="str">
            <v>――</v>
          </cell>
          <cell r="O97" t="str">
            <v>Ｍ</v>
          </cell>
          <cell r="P97" t="str">
            <v>01</v>
          </cell>
          <cell r="Q97" t="str">
            <v>第１</v>
          </cell>
          <cell r="R97" t="str">
            <v>1Y</v>
          </cell>
          <cell r="S97" t="str">
            <v>安城第１工場</v>
          </cell>
          <cell r="T97" t="str">
            <v>直接</v>
          </cell>
          <cell r="U97" t="str">
            <v/>
          </cell>
          <cell r="V97" t="str">
            <v/>
          </cell>
          <cell r="W97" t="str">
            <v/>
          </cell>
          <cell r="X97">
            <v>1</v>
          </cell>
          <cell r="Y97">
            <v>1</v>
          </cell>
          <cell r="Z97">
            <v>1.78</v>
          </cell>
          <cell r="AA97">
            <v>0.57999999999999996</v>
          </cell>
        </row>
        <row r="98">
          <cell r="B98" t="str">
            <v>3548255A010</v>
          </cell>
          <cell r="C98" t="str">
            <v/>
          </cell>
          <cell r="D98" t="str">
            <v>CLAMP, TEMPERATURE SENSOR</v>
          </cell>
          <cell r="E98" t="str">
            <v>1Y</v>
          </cell>
          <cell r="F98" t="str">
            <v>第１工場</v>
          </cell>
          <cell r="G98" t="str">
            <v>手配</v>
          </cell>
          <cell r="H98" t="str">
            <v>Ｐ</v>
          </cell>
          <cell r="I98" t="str">
            <v>2020</v>
          </cell>
          <cell r="J98" t="str">
            <v>サトープレス工業（株）</v>
          </cell>
          <cell r="K98" t="str">
            <v>01</v>
          </cell>
          <cell r="L98" t="str">
            <v>本社工場</v>
          </cell>
          <cell r="M98" t="str">
            <v>――</v>
          </cell>
          <cell r="N98" t="str">
            <v>――</v>
          </cell>
          <cell r="O98" t="str">
            <v>Ｍ</v>
          </cell>
          <cell r="P98" t="str">
            <v>01</v>
          </cell>
          <cell r="Q98" t="str">
            <v>第１</v>
          </cell>
          <cell r="R98" t="str">
            <v>1Y</v>
          </cell>
          <cell r="S98" t="str">
            <v>安城第１工場</v>
          </cell>
          <cell r="T98" t="str">
            <v>直接</v>
          </cell>
          <cell r="U98" t="str">
            <v/>
          </cell>
          <cell r="V98" t="str">
            <v/>
          </cell>
          <cell r="W98" t="str">
            <v/>
          </cell>
          <cell r="X98">
            <v>1</v>
          </cell>
          <cell r="Y98">
            <v>1</v>
          </cell>
          <cell r="Z98">
            <v>1.78</v>
          </cell>
          <cell r="AA98">
            <v>0.56999999999999995</v>
          </cell>
        </row>
        <row r="99">
          <cell r="B99" t="str">
            <v>35482TFA010</v>
          </cell>
          <cell r="C99" t="str">
            <v/>
          </cell>
          <cell r="D99" t="str">
            <v>CLAMP, TEMPERATURE SENSOR</v>
          </cell>
          <cell r="E99" t="str">
            <v>1Y</v>
          </cell>
          <cell r="F99" t="str">
            <v>第１工場</v>
          </cell>
          <cell r="G99" t="str">
            <v>手配</v>
          </cell>
          <cell r="H99" t="str">
            <v>Ｐ</v>
          </cell>
          <cell r="I99" t="str">
            <v>2020</v>
          </cell>
          <cell r="J99" t="str">
            <v>サトープレス工業（株）</v>
          </cell>
          <cell r="K99" t="str">
            <v>01</v>
          </cell>
          <cell r="L99" t="str">
            <v>本社工場</v>
          </cell>
          <cell r="M99" t="str">
            <v>――</v>
          </cell>
          <cell r="N99" t="str">
            <v>――</v>
          </cell>
          <cell r="O99" t="str">
            <v>Ｍ</v>
          </cell>
          <cell r="P99" t="str">
            <v>01</v>
          </cell>
          <cell r="Q99" t="str">
            <v>第１</v>
          </cell>
          <cell r="R99" t="str">
            <v>1Y</v>
          </cell>
          <cell r="S99" t="str">
            <v>安城第１工場</v>
          </cell>
          <cell r="T99" t="str">
            <v>直接</v>
          </cell>
          <cell r="U99" t="str">
            <v/>
          </cell>
          <cell r="V99" t="str">
            <v/>
          </cell>
          <cell r="W99" t="str">
            <v/>
          </cell>
          <cell r="X99">
            <v>1</v>
          </cell>
          <cell r="Y99">
            <v>1</v>
          </cell>
          <cell r="Z99">
            <v>1.78</v>
          </cell>
          <cell r="AA99">
            <v>0.66</v>
          </cell>
        </row>
        <row r="100">
          <cell r="B100" t="str">
            <v>35595ECA010</v>
          </cell>
          <cell r="C100" t="str">
            <v/>
          </cell>
          <cell r="D100" t="str">
            <v>BRACKET, PARKING LOCK PAWL</v>
          </cell>
          <cell r="E100" t="str">
            <v>1Y</v>
          </cell>
          <cell r="F100" t="str">
            <v>第１工場</v>
          </cell>
          <cell r="G100" t="str">
            <v>手配</v>
          </cell>
          <cell r="H100" t="str">
            <v>Ｐ</v>
          </cell>
          <cell r="I100" t="str">
            <v>2020</v>
          </cell>
          <cell r="J100" t="str">
            <v>サトープレス工業（株）</v>
          </cell>
          <cell r="K100" t="str">
            <v>01</v>
          </cell>
          <cell r="L100" t="str">
            <v>本社工場</v>
          </cell>
          <cell r="M100" t="str">
            <v>――</v>
          </cell>
          <cell r="N100" t="str">
            <v>――</v>
          </cell>
          <cell r="O100" t="str">
            <v>Ｍ</v>
          </cell>
          <cell r="P100" t="str">
            <v>01</v>
          </cell>
          <cell r="Q100" t="str">
            <v>第１</v>
          </cell>
          <cell r="R100" t="str">
            <v>1Y</v>
          </cell>
          <cell r="S100" t="str">
            <v>安城第１工場</v>
          </cell>
          <cell r="T100" t="str">
            <v>直接</v>
          </cell>
          <cell r="U100" t="str">
            <v/>
          </cell>
          <cell r="V100" t="str">
            <v/>
          </cell>
          <cell r="W100" t="str">
            <v/>
          </cell>
          <cell r="X100">
            <v>1</v>
          </cell>
          <cell r="Y100">
            <v>1</v>
          </cell>
          <cell r="Z100">
            <v>1.78</v>
          </cell>
          <cell r="AA100">
            <v>0.82</v>
          </cell>
        </row>
        <row r="101">
          <cell r="B101" t="str">
            <v>35595ECB010</v>
          </cell>
          <cell r="C101" t="str">
            <v/>
          </cell>
          <cell r="D101" t="str">
            <v>BRACKET, PARKING LOCK PAWL</v>
          </cell>
          <cell r="E101" t="str">
            <v>1Y</v>
          </cell>
          <cell r="F101" t="str">
            <v>第１工場</v>
          </cell>
          <cell r="G101" t="str">
            <v>手配</v>
          </cell>
          <cell r="H101" t="str">
            <v>Ｐ</v>
          </cell>
          <cell r="I101" t="str">
            <v>2020</v>
          </cell>
          <cell r="J101" t="str">
            <v>サトープレス工業（株）</v>
          </cell>
          <cell r="K101" t="str">
            <v>01</v>
          </cell>
          <cell r="L101" t="str">
            <v>本社工場</v>
          </cell>
          <cell r="M101" t="str">
            <v>――</v>
          </cell>
          <cell r="N101" t="str">
            <v>――</v>
          </cell>
          <cell r="O101" t="str">
            <v>Ｍ</v>
          </cell>
          <cell r="P101" t="str">
            <v>01</v>
          </cell>
          <cell r="Q101" t="str">
            <v>第１</v>
          </cell>
          <cell r="R101" t="str">
            <v>1Y</v>
          </cell>
          <cell r="S101" t="str">
            <v>安城第１工場</v>
          </cell>
          <cell r="T101" t="str">
            <v>直接</v>
          </cell>
          <cell r="U101" t="str">
            <v/>
          </cell>
          <cell r="V101" t="str">
            <v/>
          </cell>
          <cell r="W101" t="str">
            <v/>
          </cell>
          <cell r="X101">
            <v>1</v>
          </cell>
          <cell r="Y101">
            <v>1</v>
          </cell>
          <cell r="Z101">
            <v>1.78</v>
          </cell>
          <cell r="AA101">
            <v>0.56999999999999995</v>
          </cell>
        </row>
        <row r="102">
          <cell r="B102" t="str">
            <v>5040056001E</v>
          </cell>
          <cell r="C102" t="str">
            <v/>
          </cell>
          <cell r="D102" t="str">
            <v>CLAMP, TUBE</v>
          </cell>
          <cell r="E102" t="str">
            <v>1Y</v>
          </cell>
          <cell r="F102" t="str">
            <v>第１工場</v>
          </cell>
          <cell r="G102" t="str">
            <v>手配</v>
          </cell>
          <cell r="H102" t="str">
            <v>Ｐ</v>
          </cell>
          <cell r="I102" t="str">
            <v>2020</v>
          </cell>
          <cell r="J102" t="str">
            <v>サトープレス工業（株）</v>
          </cell>
          <cell r="K102" t="str">
            <v>01</v>
          </cell>
          <cell r="L102" t="str">
            <v>本社工場</v>
          </cell>
          <cell r="M102" t="str">
            <v>――</v>
          </cell>
          <cell r="N102" t="str">
            <v>――</v>
          </cell>
          <cell r="O102" t="str">
            <v>Ｍ</v>
          </cell>
          <cell r="P102" t="str">
            <v>01</v>
          </cell>
          <cell r="Q102" t="str">
            <v>第１</v>
          </cell>
          <cell r="R102" t="str">
            <v>1Y</v>
          </cell>
          <cell r="S102" t="str">
            <v>安城第１工場</v>
          </cell>
          <cell r="T102" t="str">
            <v>直接</v>
          </cell>
          <cell r="U102" t="str">
            <v/>
          </cell>
          <cell r="V102" t="str">
            <v/>
          </cell>
          <cell r="W102" t="str">
            <v/>
          </cell>
          <cell r="X102">
            <v>1</v>
          </cell>
          <cell r="Y102">
            <v>1</v>
          </cell>
          <cell r="Z102">
            <v>1.78</v>
          </cell>
          <cell r="AA102">
            <v>0.57999999999999996</v>
          </cell>
        </row>
        <row r="103">
          <cell r="B103" t="str">
            <v>9033106A003</v>
          </cell>
          <cell r="C103" t="str">
            <v/>
          </cell>
          <cell r="D103" t="str">
            <v>PLUG, TIGHT</v>
          </cell>
          <cell r="E103" t="str">
            <v>1Y</v>
          </cell>
          <cell r="F103" t="str">
            <v>第１工場</v>
          </cell>
          <cell r="G103" t="str">
            <v>手配</v>
          </cell>
          <cell r="H103" t="str">
            <v>Ｐ</v>
          </cell>
          <cell r="I103" t="str">
            <v>2020</v>
          </cell>
          <cell r="J103" t="str">
            <v>サトープレス工業（株）</v>
          </cell>
          <cell r="K103" t="str">
            <v>01</v>
          </cell>
          <cell r="L103" t="str">
            <v>本社工場</v>
          </cell>
          <cell r="M103" t="str">
            <v>――</v>
          </cell>
          <cell r="N103" t="str">
            <v>――</v>
          </cell>
          <cell r="O103" t="str">
            <v>Ｍ</v>
          </cell>
          <cell r="P103" t="str">
            <v>01</v>
          </cell>
          <cell r="Q103" t="str">
            <v>第１</v>
          </cell>
          <cell r="R103" t="str">
            <v>1Y</v>
          </cell>
          <cell r="S103" t="str">
            <v>安城第１工場</v>
          </cell>
          <cell r="T103" t="str">
            <v>直接</v>
          </cell>
          <cell r="U103" t="str">
            <v/>
          </cell>
          <cell r="V103" t="str">
            <v/>
          </cell>
          <cell r="W103" t="str">
            <v/>
          </cell>
          <cell r="X103">
            <v>1</v>
          </cell>
          <cell r="Y103">
            <v>1</v>
          </cell>
          <cell r="Z103">
            <v>1.78</v>
          </cell>
          <cell r="AA103">
            <v>0.67</v>
          </cell>
        </row>
        <row r="104">
          <cell r="B104" t="str">
            <v>9033106A006</v>
          </cell>
          <cell r="C104" t="str">
            <v/>
          </cell>
          <cell r="D104" t="str">
            <v>PLUG, TIGHT</v>
          </cell>
          <cell r="E104" t="str">
            <v>1Y</v>
          </cell>
          <cell r="F104" t="str">
            <v>第１工場</v>
          </cell>
          <cell r="G104" t="str">
            <v>手配</v>
          </cell>
          <cell r="H104" t="str">
            <v>Ｐ</v>
          </cell>
          <cell r="I104" t="str">
            <v>2020</v>
          </cell>
          <cell r="J104" t="str">
            <v>サトープレス工業（株）</v>
          </cell>
          <cell r="K104" t="str">
            <v>01</v>
          </cell>
          <cell r="L104" t="str">
            <v>本社工場</v>
          </cell>
          <cell r="M104" t="str">
            <v>――</v>
          </cell>
          <cell r="N104" t="str">
            <v>――</v>
          </cell>
          <cell r="O104" t="str">
            <v>Ｍ</v>
          </cell>
          <cell r="P104" t="str">
            <v>01</v>
          </cell>
          <cell r="Q104" t="str">
            <v>第１</v>
          </cell>
          <cell r="R104" t="str">
            <v>1Y</v>
          </cell>
          <cell r="S104" t="str">
            <v>安城第１工場</v>
          </cell>
          <cell r="T104" t="str">
            <v>直接</v>
          </cell>
          <cell r="U104" t="str">
            <v/>
          </cell>
          <cell r="V104" t="str">
            <v/>
          </cell>
          <cell r="W104" t="str">
            <v/>
          </cell>
          <cell r="X104">
            <v>1</v>
          </cell>
          <cell r="Y104">
            <v>1</v>
          </cell>
          <cell r="Z104">
            <v>1.78</v>
          </cell>
          <cell r="AA104">
            <v>0.82</v>
          </cell>
        </row>
        <row r="105">
          <cell r="B105" t="str">
            <v>9033128A001</v>
          </cell>
          <cell r="C105" t="str">
            <v/>
          </cell>
          <cell r="D105" t="str">
            <v>PLUG, TIGHT</v>
          </cell>
          <cell r="E105" t="str">
            <v>1Y</v>
          </cell>
          <cell r="F105" t="str">
            <v>第１工場</v>
          </cell>
          <cell r="G105" t="str">
            <v>手配</v>
          </cell>
          <cell r="H105" t="str">
            <v>Ｐ</v>
          </cell>
          <cell r="I105" t="str">
            <v>2020</v>
          </cell>
          <cell r="J105" t="str">
            <v>サトープレス工業（株）</v>
          </cell>
          <cell r="K105" t="str">
            <v>01</v>
          </cell>
          <cell r="L105" t="str">
            <v>本社工場</v>
          </cell>
          <cell r="M105" t="str">
            <v>――</v>
          </cell>
          <cell r="N105" t="str">
            <v>――</v>
          </cell>
          <cell r="O105" t="str">
            <v>Ｍ</v>
          </cell>
          <cell r="P105" t="str">
            <v>01</v>
          </cell>
          <cell r="Q105" t="str">
            <v>第１</v>
          </cell>
          <cell r="R105" t="str">
            <v>1Y</v>
          </cell>
          <cell r="S105" t="str">
            <v>安城第１工場</v>
          </cell>
          <cell r="T105" t="str">
            <v>直接</v>
          </cell>
          <cell r="U105" t="str">
            <v/>
          </cell>
          <cell r="V105" t="str">
            <v/>
          </cell>
          <cell r="W105" t="str">
            <v/>
          </cell>
          <cell r="X105">
            <v>1</v>
          </cell>
          <cell r="Y105">
            <v>1</v>
          </cell>
          <cell r="Z105">
            <v>1.78</v>
          </cell>
          <cell r="AA105">
            <v>0.82</v>
          </cell>
        </row>
        <row r="106">
          <cell r="B106" t="str">
            <v>9033904A002</v>
          </cell>
          <cell r="C106" t="str">
            <v/>
          </cell>
          <cell r="D106" t="str">
            <v>CAP</v>
          </cell>
          <cell r="E106" t="str">
            <v>1Y</v>
          </cell>
          <cell r="F106" t="str">
            <v>第１工場</v>
          </cell>
          <cell r="G106" t="str">
            <v>手配</v>
          </cell>
          <cell r="H106" t="str">
            <v>Ｐ</v>
          </cell>
          <cell r="I106" t="str">
            <v>2020</v>
          </cell>
          <cell r="J106" t="str">
            <v>サトープレス工業（株）</v>
          </cell>
          <cell r="K106" t="str">
            <v>01</v>
          </cell>
          <cell r="L106" t="str">
            <v>本社工場</v>
          </cell>
          <cell r="M106" t="str">
            <v>――</v>
          </cell>
          <cell r="N106" t="str">
            <v>――</v>
          </cell>
          <cell r="O106" t="str">
            <v>Ｍ</v>
          </cell>
          <cell r="P106" t="str">
            <v>01</v>
          </cell>
          <cell r="Q106" t="str">
            <v>第１</v>
          </cell>
          <cell r="R106" t="str">
            <v>1Y</v>
          </cell>
          <cell r="S106" t="str">
            <v>安城第１工場</v>
          </cell>
          <cell r="T106" t="str">
            <v>直接</v>
          </cell>
          <cell r="U106" t="str">
            <v/>
          </cell>
          <cell r="V106" t="str">
            <v/>
          </cell>
          <cell r="W106" t="str">
            <v/>
          </cell>
          <cell r="X106">
            <v>1</v>
          </cell>
          <cell r="Y106">
            <v>1</v>
          </cell>
          <cell r="Z106">
            <v>1.78</v>
          </cell>
          <cell r="AA106">
            <v>0.61</v>
          </cell>
        </row>
        <row r="107">
          <cell r="B107" t="str">
            <v>9033904A003</v>
          </cell>
          <cell r="C107" t="str">
            <v/>
          </cell>
          <cell r="D107" t="str">
            <v>CAP</v>
          </cell>
          <cell r="E107" t="str">
            <v>1Y</v>
          </cell>
          <cell r="F107" t="str">
            <v>第１工場</v>
          </cell>
          <cell r="G107" t="str">
            <v>手配</v>
          </cell>
          <cell r="H107" t="str">
            <v>Ｐ</v>
          </cell>
          <cell r="I107" t="str">
            <v>2020</v>
          </cell>
          <cell r="J107" t="str">
            <v>サトープレス工業（株）</v>
          </cell>
          <cell r="K107" t="str">
            <v>01</v>
          </cell>
          <cell r="L107" t="str">
            <v>本社工場</v>
          </cell>
          <cell r="M107" t="str">
            <v>――</v>
          </cell>
          <cell r="N107" t="str">
            <v>――</v>
          </cell>
          <cell r="O107" t="str">
            <v>Ｍ</v>
          </cell>
          <cell r="P107" t="str">
            <v>01</v>
          </cell>
          <cell r="Q107" t="str">
            <v>第１</v>
          </cell>
          <cell r="R107" t="str">
            <v>1Y</v>
          </cell>
          <cell r="S107" t="str">
            <v>安城第１工場</v>
          </cell>
          <cell r="T107" t="str">
            <v>直接</v>
          </cell>
          <cell r="U107" t="str">
            <v/>
          </cell>
          <cell r="V107" t="str">
            <v/>
          </cell>
          <cell r="W107" t="str">
            <v/>
          </cell>
          <cell r="X107">
            <v>1</v>
          </cell>
          <cell r="Y107">
            <v>1</v>
          </cell>
          <cell r="Z107">
            <v>1.78</v>
          </cell>
          <cell r="AA107">
            <v>0.6</v>
          </cell>
        </row>
        <row r="108">
          <cell r="B108" t="str">
            <v>35145ECA010</v>
          </cell>
          <cell r="C108" t="str">
            <v/>
          </cell>
          <cell r="D108" t="str">
            <v>PLATE, OIL</v>
          </cell>
          <cell r="E108" t="str">
            <v>1Y</v>
          </cell>
          <cell r="F108" t="str">
            <v>第１工場</v>
          </cell>
          <cell r="G108" t="str">
            <v>手配</v>
          </cell>
          <cell r="H108" t="str">
            <v>Ｐ</v>
          </cell>
          <cell r="I108" t="str">
            <v>2036</v>
          </cell>
          <cell r="J108" t="str">
            <v>三共鋼業（株）</v>
          </cell>
          <cell r="K108" t="str">
            <v>01</v>
          </cell>
          <cell r="L108" t="str">
            <v>東浦南工場</v>
          </cell>
          <cell r="M108" t="str">
            <v>――</v>
          </cell>
          <cell r="N108" t="str">
            <v>――</v>
          </cell>
          <cell r="O108" t="str">
            <v>Ｍ</v>
          </cell>
          <cell r="P108" t="str">
            <v>01</v>
          </cell>
          <cell r="Q108" t="str">
            <v>第１</v>
          </cell>
          <cell r="R108" t="str">
            <v>1Y</v>
          </cell>
          <cell r="S108" t="str">
            <v>安城第１工場</v>
          </cell>
          <cell r="T108" t="str">
            <v>直接</v>
          </cell>
          <cell r="U108" t="str">
            <v/>
          </cell>
          <cell r="V108" t="str">
            <v/>
          </cell>
          <cell r="W108" t="str">
            <v/>
          </cell>
          <cell r="X108">
            <v>1</v>
          </cell>
          <cell r="Y108">
            <v>1</v>
          </cell>
          <cell r="Z108">
            <v>1.74</v>
          </cell>
          <cell r="AA108">
            <v>0.82</v>
          </cell>
        </row>
        <row r="109">
          <cell r="B109" t="str">
            <v>35145ECB010</v>
          </cell>
          <cell r="C109" t="str">
            <v/>
          </cell>
          <cell r="D109" t="str">
            <v>PLATE, OIL</v>
          </cell>
          <cell r="E109" t="str">
            <v>1Y</v>
          </cell>
          <cell r="F109" t="str">
            <v>第１工場</v>
          </cell>
          <cell r="G109" t="str">
            <v>手配</v>
          </cell>
          <cell r="H109" t="str">
            <v>Ｐ</v>
          </cell>
          <cell r="I109" t="str">
            <v>2036</v>
          </cell>
          <cell r="J109" t="str">
            <v>三共鋼業（株）</v>
          </cell>
          <cell r="K109" t="str">
            <v>01</v>
          </cell>
          <cell r="L109" t="str">
            <v>東浦南工場</v>
          </cell>
          <cell r="M109" t="str">
            <v>――</v>
          </cell>
          <cell r="N109" t="str">
            <v>――</v>
          </cell>
          <cell r="O109" t="str">
            <v>Ｍ</v>
          </cell>
          <cell r="P109" t="str">
            <v>01</v>
          </cell>
          <cell r="Q109" t="str">
            <v>第１</v>
          </cell>
          <cell r="R109" t="str">
            <v>1Y</v>
          </cell>
          <cell r="S109" t="str">
            <v>安城第１工場</v>
          </cell>
          <cell r="T109" t="str">
            <v>直接</v>
          </cell>
          <cell r="U109" t="str">
            <v/>
          </cell>
          <cell r="V109" t="str">
            <v/>
          </cell>
          <cell r="W109" t="str">
            <v/>
          </cell>
          <cell r="X109">
            <v>1</v>
          </cell>
          <cell r="Y109">
            <v>1</v>
          </cell>
          <cell r="Z109">
            <v>1.74</v>
          </cell>
          <cell r="AA109">
            <v>0.62</v>
          </cell>
        </row>
        <row r="110">
          <cell r="B110" t="str">
            <v>35145ECE010</v>
          </cell>
          <cell r="C110" t="str">
            <v/>
          </cell>
          <cell r="D110" t="str">
            <v>PLATE, OIL</v>
          </cell>
          <cell r="E110" t="str">
            <v>1Y</v>
          </cell>
          <cell r="F110" t="str">
            <v>第１工場</v>
          </cell>
          <cell r="G110" t="str">
            <v>手配</v>
          </cell>
          <cell r="H110" t="str">
            <v>Ｐ</v>
          </cell>
          <cell r="I110" t="str">
            <v>2036</v>
          </cell>
          <cell r="J110" t="str">
            <v>三共鋼業（株）</v>
          </cell>
          <cell r="K110" t="str">
            <v>01</v>
          </cell>
          <cell r="L110" t="str">
            <v>東浦南工場</v>
          </cell>
          <cell r="M110" t="str">
            <v>――</v>
          </cell>
          <cell r="N110" t="str">
            <v>――</v>
          </cell>
          <cell r="O110" t="str">
            <v>Ｍ</v>
          </cell>
          <cell r="P110" t="str">
            <v>01</v>
          </cell>
          <cell r="Q110" t="str">
            <v>第１</v>
          </cell>
          <cell r="R110" t="str">
            <v>1Y</v>
          </cell>
          <cell r="S110" t="str">
            <v>安城第１工場</v>
          </cell>
          <cell r="T110" t="str">
            <v>直接</v>
          </cell>
          <cell r="U110" t="str">
            <v/>
          </cell>
          <cell r="V110" t="str">
            <v/>
          </cell>
          <cell r="W110" t="str">
            <v/>
          </cell>
          <cell r="X110">
            <v>1</v>
          </cell>
          <cell r="Y110">
            <v>1</v>
          </cell>
          <cell r="Z110">
            <v>1.74</v>
          </cell>
          <cell r="AA110">
            <v>0.65</v>
          </cell>
        </row>
        <row r="111">
          <cell r="B111" t="str">
            <v>35195ECE010</v>
          </cell>
          <cell r="C111" t="str">
            <v/>
          </cell>
          <cell r="D111" t="str">
            <v>CLAMP, TUBE</v>
          </cell>
          <cell r="E111" t="str">
            <v>1Y</v>
          </cell>
          <cell r="F111" t="str">
            <v>第１工場</v>
          </cell>
          <cell r="G111" t="str">
            <v>手配</v>
          </cell>
          <cell r="H111" t="str">
            <v>Ｐ</v>
          </cell>
          <cell r="I111" t="str">
            <v>2036</v>
          </cell>
          <cell r="J111" t="str">
            <v>三共鋼業（株）</v>
          </cell>
          <cell r="K111" t="str">
            <v>01</v>
          </cell>
          <cell r="L111" t="str">
            <v>東浦南工場</v>
          </cell>
          <cell r="M111" t="str">
            <v>――</v>
          </cell>
          <cell r="N111" t="str">
            <v>――</v>
          </cell>
          <cell r="O111" t="str">
            <v>Ｍ</v>
          </cell>
          <cell r="P111" t="str">
            <v>01</v>
          </cell>
          <cell r="Q111" t="str">
            <v>第１</v>
          </cell>
          <cell r="R111" t="str">
            <v>1Y</v>
          </cell>
          <cell r="S111" t="str">
            <v>安城第１工場</v>
          </cell>
          <cell r="T111" t="str">
            <v>直接</v>
          </cell>
          <cell r="U111" t="str">
            <v/>
          </cell>
          <cell r="V111" t="str">
            <v/>
          </cell>
          <cell r="W111" t="str">
            <v/>
          </cell>
          <cell r="X111">
            <v>1</v>
          </cell>
          <cell r="Y111">
            <v>1</v>
          </cell>
          <cell r="Z111">
            <v>1.74</v>
          </cell>
          <cell r="AA111">
            <v>0.62</v>
          </cell>
        </row>
        <row r="112">
          <cell r="B112" t="str">
            <v>35195TFG010</v>
          </cell>
          <cell r="C112" t="str">
            <v/>
          </cell>
          <cell r="D112" t="str">
            <v>CLAMP, TRANSAXLE APPLY TUBE, NO.1</v>
          </cell>
          <cell r="E112" t="str">
            <v>1Y</v>
          </cell>
          <cell r="F112" t="str">
            <v>第１工場</v>
          </cell>
          <cell r="G112" t="str">
            <v>手配</v>
          </cell>
          <cell r="H112" t="str">
            <v>Ｐ</v>
          </cell>
          <cell r="I112" t="str">
            <v>2036</v>
          </cell>
          <cell r="J112" t="str">
            <v>三共鋼業（株）</v>
          </cell>
          <cell r="K112" t="str">
            <v>01</v>
          </cell>
          <cell r="L112" t="str">
            <v>東浦南工場</v>
          </cell>
          <cell r="M112" t="str">
            <v>――</v>
          </cell>
          <cell r="N112" t="str">
            <v>――</v>
          </cell>
          <cell r="O112" t="str">
            <v>Ｍ</v>
          </cell>
          <cell r="P112" t="str">
            <v>01</v>
          </cell>
          <cell r="Q112" t="str">
            <v>第１</v>
          </cell>
          <cell r="R112" t="str">
            <v>1Y</v>
          </cell>
          <cell r="S112" t="str">
            <v>安城第１工場</v>
          </cell>
          <cell r="T112" t="str">
            <v>直接</v>
          </cell>
          <cell r="U112" t="str">
            <v/>
          </cell>
          <cell r="V112" t="str">
            <v/>
          </cell>
          <cell r="W112" t="str">
            <v/>
          </cell>
          <cell r="X112">
            <v>1</v>
          </cell>
          <cell r="Y112">
            <v>1</v>
          </cell>
          <cell r="Z112">
            <v>1.74</v>
          </cell>
          <cell r="AA112">
            <v>0.62</v>
          </cell>
        </row>
        <row r="113">
          <cell r="B113" t="str">
            <v>35257ECA010</v>
          </cell>
          <cell r="C113" t="str">
            <v/>
          </cell>
          <cell r="D113" t="str">
            <v>PLATE, OIL GUIDE</v>
          </cell>
          <cell r="E113" t="str">
            <v>1Y</v>
          </cell>
          <cell r="F113" t="str">
            <v>第１工場</v>
          </cell>
          <cell r="G113" t="str">
            <v>手配</v>
          </cell>
          <cell r="H113" t="str">
            <v>Ｐ</v>
          </cell>
          <cell r="I113" t="str">
            <v>2036</v>
          </cell>
          <cell r="J113" t="str">
            <v>三共鋼業（株）</v>
          </cell>
          <cell r="K113" t="str">
            <v>01</v>
          </cell>
          <cell r="L113" t="str">
            <v>東浦南工場</v>
          </cell>
          <cell r="M113" t="str">
            <v>――</v>
          </cell>
          <cell r="N113" t="str">
            <v>――</v>
          </cell>
          <cell r="O113" t="str">
            <v>Ｍ</v>
          </cell>
          <cell r="P113" t="str">
            <v>01</v>
          </cell>
          <cell r="Q113" t="str">
            <v>第１</v>
          </cell>
          <cell r="R113" t="str">
            <v>1Y</v>
          </cell>
          <cell r="S113" t="str">
            <v>安城第１工場</v>
          </cell>
          <cell r="T113" t="str">
            <v>直接</v>
          </cell>
          <cell r="U113" t="str">
            <v/>
          </cell>
          <cell r="V113" t="str">
            <v/>
          </cell>
          <cell r="W113" t="str">
            <v/>
          </cell>
          <cell r="X113">
            <v>1</v>
          </cell>
          <cell r="Y113">
            <v>1</v>
          </cell>
          <cell r="Z113">
            <v>1.74</v>
          </cell>
          <cell r="AA113">
            <v>0.82</v>
          </cell>
        </row>
        <row r="114">
          <cell r="B114" t="str">
            <v>35285ECA010</v>
          </cell>
          <cell r="C114" t="str">
            <v/>
          </cell>
          <cell r="D114" t="str">
            <v>CLAMP, SOLENOID</v>
          </cell>
          <cell r="E114" t="str">
            <v>1Y</v>
          </cell>
          <cell r="F114" t="str">
            <v>第１工場</v>
          </cell>
          <cell r="G114" t="str">
            <v>手配</v>
          </cell>
          <cell r="H114" t="str">
            <v>Ｐ</v>
          </cell>
          <cell r="I114" t="str">
            <v>2036</v>
          </cell>
          <cell r="J114" t="str">
            <v>三共鋼業（株）</v>
          </cell>
          <cell r="K114" t="str">
            <v>01</v>
          </cell>
          <cell r="L114" t="str">
            <v>東浦南工場</v>
          </cell>
          <cell r="M114" t="str">
            <v>――</v>
          </cell>
          <cell r="N114" t="str">
            <v>――</v>
          </cell>
          <cell r="O114" t="str">
            <v>Ｍ</v>
          </cell>
          <cell r="P114" t="str">
            <v>01</v>
          </cell>
          <cell r="Q114" t="str">
            <v>第１</v>
          </cell>
          <cell r="R114" t="str">
            <v>1Y</v>
          </cell>
          <cell r="S114" t="str">
            <v>安城第１工場</v>
          </cell>
          <cell r="T114" t="str">
            <v>直接</v>
          </cell>
          <cell r="U114" t="str">
            <v/>
          </cell>
          <cell r="V114" t="str">
            <v/>
          </cell>
          <cell r="W114" t="str">
            <v/>
          </cell>
          <cell r="X114">
            <v>1</v>
          </cell>
          <cell r="Y114">
            <v>1</v>
          </cell>
          <cell r="Z114">
            <v>1.74</v>
          </cell>
          <cell r="AA114">
            <v>0.82</v>
          </cell>
        </row>
        <row r="115">
          <cell r="B115" t="str">
            <v>9046214A008</v>
          </cell>
          <cell r="C115" t="str">
            <v/>
          </cell>
          <cell r="D115" t="str">
            <v>CLAMP</v>
          </cell>
          <cell r="E115" t="str">
            <v>1Y</v>
          </cell>
          <cell r="F115" t="str">
            <v>第１工場</v>
          </cell>
          <cell r="G115" t="str">
            <v>手配</v>
          </cell>
          <cell r="H115" t="str">
            <v>Ｐ</v>
          </cell>
          <cell r="I115" t="str">
            <v>2036</v>
          </cell>
          <cell r="J115" t="str">
            <v>三共鋼業（株）</v>
          </cell>
          <cell r="K115" t="str">
            <v>01</v>
          </cell>
          <cell r="L115" t="str">
            <v>東浦南工場</v>
          </cell>
          <cell r="M115" t="str">
            <v>――</v>
          </cell>
          <cell r="N115" t="str">
            <v>――</v>
          </cell>
          <cell r="O115" t="str">
            <v>Ｍ</v>
          </cell>
          <cell r="P115" t="str">
            <v>01</v>
          </cell>
          <cell r="Q115" t="str">
            <v>第１</v>
          </cell>
          <cell r="R115" t="str">
            <v>1Y</v>
          </cell>
          <cell r="S115" t="str">
            <v>安城第１工場</v>
          </cell>
          <cell r="T115" t="str">
            <v>直接</v>
          </cell>
          <cell r="U115" t="str">
            <v/>
          </cell>
          <cell r="V115" t="str">
            <v/>
          </cell>
          <cell r="W115" t="str">
            <v/>
          </cell>
          <cell r="X115">
            <v>1</v>
          </cell>
          <cell r="Y115">
            <v>1</v>
          </cell>
          <cell r="Z115">
            <v>1.74</v>
          </cell>
          <cell r="AA115">
            <v>0.82</v>
          </cell>
        </row>
        <row r="116">
          <cell r="B116" t="str">
            <v>9046214A009</v>
          </cell>
          <cell r="C116" t="str">
            <v/>
          </cell>
          <cell r="D116" t="str">
            <v>CLAMP</v>
          </cell>
          <cell r="E116" t="str">
            <v>1Y</v>
          </cell>
          <cell r="F116" t="str">
            <v>第１工場</v>
          </cell>
          <cell r="G116" t="str">
            <v>手配</v>
          </cell>
          <cell r="H116" t="str">
            <v>Ｐ</v>
          </cell>
          <cell r="I116" t="str">
            <v>2036</v>
          </cell>
          <cell r="J116" t="str">
            <v>三共鋼業（株）</v>
          </cell>
          <cell r="K116" t="str">
            <v>01</v>
          </cell>
          <cell r="L116" t="str">
            <v>東浦南工場</v>
          </cell>
          <cell r="M116" t="str">
            <v>――</v>
          </cell>
          <cell r="N116" t="str">
            <v>――</v>
          </cell>
          <cell r="O116" t="str">
            <v>Ｍ</v>
          </cell>
          <cell r="P116" t="str">
            <v>01</v>
          </cell>
          <cell r="Q116" t="str">
            <v>第１</v>
          </cell>
          <cell r="R116" t="str">
            <v>1Y</v>
          </cell>
          <cell r="S116" t="str">
            <v>安城第１工場</v>
          </cell>
          <cell r="T116" t="str">
            <v>直接</v>
          </cell>
          <cell r="U116" t="str">
            <v/>
          </cell>
          <cell r="V116" t="str">
            <v/>
          </cell>
          <cell r="W116" t="str">
            <v/>
          </cell>
          <cell r="X116">
            <v>1</v>
          </cell>
          <cell r="Y116">
            <v>1</v>
          </cell>
          <cell r="Z116">
            <v>1.74</v>
          </cell>
          <cell r="AA116">
            <v>0.82</v>
          </cell>
        </row>
        <row r="117">
          <cell r="B117" t="str">
            <v>35771ECB010</v>
          </cell>
          <cell r="C117" t="str">
            <v/>
          </cell>
          <cell r="D117" t="str">
            <v>SHAFT, OUTPUT</v>
          </cell>
          <cell r="E117" t="str">
            <v>1Y</v>
          </cell>
          <cell r="F117" t="str">
            <v>第１工場</v>
          </cell>
          <cell r="G117" t="str">
            <v>手配</v>
          </cell>
          <cell r="H117" t="str">
            <v>Ｐ</v>
          </cell>
          <cell r="I117" t="str">
            <v>2038</v>
          </cell>
          <cell r="J117" t="str">
            <v>アイシン機工（株）</v>
          </cell>
          <cell r="K117" t="str">
            <v>06</v>
          </cell>
          <cell r="L117" t="str">
            <v>吉良工場</v>
          </cell>
          <cell r="M117" t="str">
            <v>――</v>
          </cell>
          <cell r="N117" t="str">
            <v>――</v>
          </cell>
          <cell r="O117" t="str">
            <v>Ｍ</v>
          </cell>
          <cell r="P117" t="str">
            <v>01</v>
          </cell>
          <cell r="Q117" t="str">
            <v>第１</v>
          </cell>
          <cell r="R117" t="str">
            <v>1Y</v>
          </cell>
          <cell r="S117" t="str">
            <v>安城第１工場</v>
          </cell>
          <cell r="T117" t="str">
            <v>直接</v>
          </cell>
          <cell r="U117" t="str">
            <v/>
          </cell>
          <cell r="V117" t="str">
            <v/>
          </cell>
          <cell r="W117" t="str">
            <v/>
          </cell>
          <cell r="X117">
            <v>1</v>
          </cell>
          <cell r="Y117">
            <v>6</v>
          </cell>
          <cell r="Z117">
            <v>4.92</v>
          </cell>
          <cell r="AA117">
            <v>0.78</v>
          </cell>
        </row>
        <row r="118">
          <cell r="B118" t="str">
            <v>35771ECE010</v>
          </cell>
          <cell r="C118" t="str">
            <v/>
          </cell>
          <cell r="D118" t="str">
            <v>SHAFT, OUTPUT</v>
          </cell>
          <cell r="E118" t="str">
            <v>1Y</v>
          </cell>
          <cell r="F118" t="str">
            <v>第１工場</v>
          </cell>
          <cell r="G118" t="str">
            <v>手配</v>
          </cell>
          <cell r="H118" t="str">
            <v>Ｐ</v>
          </cell>
          <cell r="I118" t="str">
            <v>2038</v>
          </cell>
          <cell r="J118" t="str">
            <v>アイシン機工（株）</v>
          </cell>
          <cell r="K118" t="str">
            <v>06</v>
          </cell>
          <cell r="L118" t="str">
            <v>吉良工場</v>
          </cell>
          <cell r="M118" t="str">
            <v>――</v>
          </cell>
          <cell r="N118" t="str">
            <v>――</v>
          </cell>
          <cell r="O118" t="str">
            <v>Ｍ</v>
          </cell>
          <cell r="P118" t="str">
            <v>01</v>
          </cell>
          <cell r="Q118" t="str">
            <v>第１</v>
          </cell>
          <cell r="R118" t="str">
            <v>1Y</v>
          </cell>
          <cell r="S118" t="str">
            <v>安城第１工場</v>
          </cell>
          <cell r="T118" t="str">
            <v>直接</v>
          </cell>
          <cell r="U118" t="str">
            <v/>
          </cell>
          <cell r="V118" t="str">
            <v/>
          </cell>
          <cell r="W118" t="str">
            <v/>
          </cell>
          <cell r="X118">
            <v>1</v>
          </cell>
          <cell r="Y118">
            <v>6</v>
          </cell>
          <cell r="Z118">
            <v>4.92</v>
          </cell>
          <cell r="AA118">
            <v>0.78</v>
          </cell>
        </row>
        <row r="119">
          <cell r="B119" t="str">
            <v>35141ECA020</v>
          </cell>
          <cell r="C119" t="str">
            <v/>
          </cell>
          <cell r="D119" t="str">
            <v>CASE, TRANSAXLE</v>
          </cell>
          <cell r="E119" t="str">
            <v>1Y</v>
          </cell>
          <cell r="F119" t="str">
            <v>第１工場</v>
          </cell>
          <cell r="G119" t="str">
            <v>手配</v>
          </cell>
          <cell r="H119" t="str">
            <v>Ｐ</v>
          </cell>
          <cell r="I119" t="str">
            <v>2041</v>
          </cell>
          <cell r="J119" t="str">
            <v>（株）アイシン福井</v>
          </cell>
          <cell r="K119" t="str">
            <v>01</v>
          </cell>
          <cell r="L119" t="str">
            <v>本社工場</v>
          </cell>
          <cell r="M119" t="str">
            <v>――</v>
          </cell>
          <cell r="N119" t="str">
            <v>――</v>
          </cell>
          <cell r="O119" t="str">
            <v>Ｍ</v>
          </cell>
          <cell r="P119" t="str">
            <v>01</v>
          </cell>
          <cell r="Q119" t="str">
            <v>第１</v>
          </cell>
          <cell r="R119" t="str">
            <v>1Y</v>
          </cell>
          <cell r="S119" t="str">
            <v>安城第１工場</v>
          </cell>
          <cell r="T119" t="str">
            <v>直接</v>
          </cell>
          <cell r="U119" t="str">
            <v/>
          </cell>
          <cell r="V119" t="str">
            <v/>
          </cell>
          <cell r="W119" t="str">
            <v/>
          </cell>
          <cell r="X119">
            <v>1</v>
          </cell>
          <cell r="Y119">
            <v>24</v>
          </cell>
          <cell r="Z119">
            <v>19.68</v>
          </cell>
          <cell r="AA119">
            <v>0.62</v>
          </cell>
        </row>
        <row r="120">
          <cell r="B120" t="str">
            <v>35141ECB010</v>
          </cell>
          <cell r="C120" t="str">
            <v/>
          </cell>
          <cell r="D120" t="str">
            <v>CASE, TRANSAXLE</v>
          </cell>
          <cell r="E120" t="str">
            <v>1Y</v>
          </cell>
          <cell r="F120" t="str">
            <v>第１工場</v>
          </cell>
          <cell r="G120" t="str">
            <v>手配</v>
          </cell>
          <cell r="H120" t="str">
            <v>Ｐ</v>
          </cell>
          <cell r="I120" t="str">
            <v>2041</v>
          </cell>
          <cell r="J120" t="str">
            <v>（株）アイシン福井</v>
          </cell>
          <cell r="K120" t="str">
            <v>01</v>
          </cell>
          <cell r="L120" t="str">
            <v>本社工場</v>
          </cell>
          <cell r="M120" t="str">
            <v>――</v>
          </cell>
          <cell r="N120" t="str">
            <v>――</v>
          </cell>
          <cell r="O120" t="str">
            <v>Ｍ</v>
          </cell>
          <cell r="P120" t="str">
            <v>01</v>
          </cell>
          <cell r="Q120" t="str">
            <v>第１</v>
          </cell>
          <cell r="R120" t="str">
            <v>1Y</v>
          </cell>
          <cell r="S120" t="str">
            <v>安城第１工場</v>
          </cell>
          <cell r="T120" t="str">
            <v>直接</v>
          </cell>
          <cell r="U120" t="str">
            <v/>
          </cell>
          <cell r="V120" t="str">
            <v/>
          </cell>
          <cell r="W120" t="str">
            <v/>
          </cell>
          <cell r="X120">
            <v>1</v>
          </cell>
          <cell r="Y120">
            <v>24</v>
          </cell>
          <cell r="Z120">
            <v>19.68</v>
          </cell>
          <cell r="AA120">
            <v>0.62</v>
          </cell>
        </row>
        <row r="121">
          <cell r="B121" t="str">
            <v>35141ECE010</v>
          </cell>
          <cell r="C121" t="str">
            <v/>
          </cell>
          <cell r="D121" t="str">
            <v>CASE, TRANSAXLE</v>
          </cell>
          <cell r="E121" t="str">
            <v>1Y</v>
          </cell>
          <cell r="F121" t="str">
            <v>第１工場</v>
          </cell>
          <cell r="G121" t="str">
            <v>手配</v>
          </cell>
          <cell r="H121" t="str">
            <v>Ｐ</v>
          </cell>
          <cell r="I121" t="str">
            <v>2041</v>
          </cell>
          <cell r="J121" t="str">
            <v>（株）アイシン福井</v>
          </cell>
          <cell r="K121" t="str">
            <v>01</v>
          </cell>
          <cell r="L121" t="str">
            <v>本社工場</v>
          </cell>
          <cell r="M121" t="str">
            <v>――</v>
          </cell>
          <cell r="N121" t="str">
            <v>――</v>
          </cell>
          <cell r="O121" t="str">
            <v>Ｍ</v>
          </cell>
          <cell r="P121" t="str">
            <v>01</v>
          </cell>
          <cell r="Q121" t="str">
            <v>第１</v>
          </cell>
          <cell r="R121" t="str">
            <v>1Y</v>
          </cell>
          <cell r="S121" t="str">
            <v>安城第１工場</v>
          </cell>
          <cell r="T121" t="str">
            <v>直接</v>
          </cell>
          <cell r="U121" t="str">
            <v/>
          </cell>
          <cell r="V121" t="str">
            <v/>
          </cell>
          <cell r="W121" t="str">
            <v/>
          </cell>
          <cell r="X121">
            <v>1</v>
          </cell>
          <cell r="Y121">
            <v>24</v>
          </cell>
          <cell r="Z121">
            <v>19.68</v>
          </cell>
          <cell r="AA121">
            <v>0.63</v>
          </cell>
        </row>
        <row r="122">
          <cell r="B122" t="str">
            <v>39171ECA040</v>
          </cell>
          <cell r="C122" t="str">
            <v/>
          </cell>
          <cell r="D122" t="str">
            <v>COVER, MOTOR HOUSING</v>
          </cell>
          <cell r="E122" t="str">
            <v>1Y</v>
          </cell>
          <cell r="F122" t="str">
            <v>第１工場</v>
          </cell>
          <cell r="G122" t="str">
            <v>手配</v>
          </cell>
          <cell r="H122" t="str">
            <v>Ｐ</v>
          </cell>
          <cell r="I122" t="str">
            <v>2041</v>
          </cell>
          <cell r="J122" t="str">
            <v>（株）アイシン福井</v>
          </cell>
          <cell r="K122" t="str">
            <v>01</v>
          </cell>
          <cell r="L122" t="str">
            <v>本社工場</v>
          </cell>
          <cell r="M122" t="str">
            <v>――</v>
          </cell>
          <cell r="N122" t="str">
            <v>――</v>
          </cell>
          <cell r="O122" t="str">
            <v>Ｍ</v>
          </cell>
          <cell r="P122" t="str">
            <v>01</v>
          </cell>
          <cell r="Q122" t="str">
            <v>第１</v>
          </cell>
          <cell r="R122" t="str">
            <v>1Y</v>
          </cell>
          <cell r="S122" t="str">
            <v>安城第１工場</v>
          </cell>
          <cell r="T122" t="str">
            <v>直接</v>
          </cell>
          <cell r="U122" t="str">
            <v/>
          </cell>
          <cell r="V122" t="str">
            <v/>
          </cell>
          <cell r="W122" t="str">
            <v/>
          </cell>
          <cell r="X122">
            <v>1</v>
          </cell>
          <cell r="Y122">
            <v>24</v>
          </cell>
          <cell r="Z122">
            <v>19.68</v>
          </cell>
          <cell r="AA122">
            <v>0.62</v>
          </cell>
        </row>
        <row r="123">
          <cell r="B123" t="str">
            <v>39171ECB010</v>
          </cell>
          <cell r="C123" t="str">
            <v/>
          </cell>
          <cell r="D123" t="str">
            <v>COVER, MOTOR HOUSING</v>
          </cell>
          <cell r="E123" t="str">
            <v>1Y</v>
          </cell>
          <cell r="F123" t="str">
            <v>第１工場</v>
          </cell>
          <cell r="G123" t="str">
            <v>手配</v>
          </cell>
          <cell r="H123" t="str">
            <v>Ｐ</v>
          </cell>
          <cell r="I123" t="str">
            <v>2041</v>
          </cell>
          <cell r="J123" t="str">
            <v>（株）アイシン福井</v>
          </cell>
          <cell r="K123" t="str">
            <v>01</v>
          </cell>
          <cell r="L123" t="str">
            <v>本社工場</v>
          </cell>
          <cell r="M123" t="str">
            <v>――</v>
          </cell>
          <cell r="N123" t="str">
            <v>――</v>
          </cell>
          <cell r="O123" t="str">
            <v>Ｍ</v>
          </cell>
          <cell r="P123" t="str">
            <v>01</v>
          </cell>
          <cell r="Q123" t="str">
            <v>第１</v>
          </cell>
          <cell r="R123" t="str">
            <v>1Y</v>
          </cell>
          <cell r="S123" t="str">
            <v>安城第１工場</v>
          </cell>
          <cell r="T123" t="str">
            <v>直接</v>
          </cell>
          <cell r="U123" t="str">
            <v/>
          </cell>
          <cell r="V123" t="str">
            <v/>
          </cell>
          <cell r="W123" t="str">
            <v/>
          </cell>
          <cell r="X123">
            <v>1</v>
          </cell>
          <cell r="Y123">
            <v>24</v>
          </cell>
          <cell r="Z123">
            <v>19.68</v>
          </cell>
          <cell r="AA123">
            <v>0.62</v>
          </cell>
        </row>
        <row r="124">
          <cell r="B124" t="str">
            <v>39171ECE010</v>
          </cell>
          <cell r="C124" t="str">
            <v/>
          </cell>
          <cell r="D124" t="str">
            <v>COVER, MOTOR HOUSING</v>
          </cell>
          <cell r="E124" t="str">
            <v>1Y</v>
          </cell>
          <cell r="F124" t="str">
            <v>第１工場</v>
          </cell>
          <cell r="G124" t="str">
            <v>手配</v>
          </cell>
          <cell r="H124" t="str">
            <v>Ｐ</v>
          </cell>
          <cell r="I124" t="str">
            <v>2041</v>
          </cell>
          <cell r="J124" t="str">
            <v>（株）アイシン福井</v>
          </cell>
          <cell r="K124" t="str">
            <v>01</v>
          </cell>
          <cell r="L124" t="str">
            <v>本社工場</v>
          </cell>
          <cell r="M124" t="str">
            <v>――</v>
          </cell>
          <cell r="N124" t="str">
            <v>――</v>
          </cell>
          <cell r="O124" t="str">
            <v>Ｍ</v>
          </cell>
          <cell r="P124" t="str">
            <v>01</v>
          </cell>
          <cell r="Q124" t="str">
            <v>第１</v>
          </cell>
          <cell r="R124" t="str">
            <v>1Y</v>
          </cell>
          <cell r="S124" t="str">
            <v>安城第１工場</v>
          </cell>
          <cell r="T124" t="str">
            <v>直接</v>
          </cell>
          <cell r="U124" t="str">
            <v/>
          </cell>
          <cell r="V124" t="str">
            <v/>
          </cell>
          <cell r="W124" t="str">
            <v/>
          </cell>
          <cell r="X124">
            <v>1</v>
          </cell>
          <cell r="Y124">
            <v>24</v>
          </cell>
          <cell r="Z124">
            <v>19.68</v>
          </cell>
          <cell r="AA124">
            <v>0.63</v>
          </cell>
        </row>
        <row r="125">
          <cell r="B125" t="str">
            <v>01912ECB060</v>
          </cell>
          <cell r="C125" t="str">
            <v/>
          </cell>
          <cell r="D125" t="str">
            <v>CAP, SHIPPING</v>
          </cell>
          <cell r="E125" t="str">
            <v>1Y</v>
          </cell>
          <cell r="F125" t="str">
            <v>第１工場</v>
          </cell>
          <cell r="G125" t="str">
            <v>手配</v>
          </cell>
          <cell r="H125" t="str">
            <v>Ｐ</v>
          </cell>
          <cell r="I125" t="str">
            <v>2242</v>
          </cell>
          <cell r="J125" t="str">
            <v>新光ゴム工業（株）</v>
          </cell>
          <cell r="K125" t="str">
            <v>01</v>
          </cell>
          <cell r="L125" t="str">
            <v>本社</v>
          </cell>
          <cell r="M125" t="str">
            <v>――</v>
          </cell>
          <cell r="N125" t="str">
            <v>――</v>
          </cell>
          <cell r="O125" t="str">
            <v>Ｍ</v>
          </cell>
          <cell r="P125" t="str">
            <v>01</v>
          </cell>
          <cell r="Q125" t="str">
            <v>第１</v>
          </cell>
          <cell r="R125" t="str">
            <v>1Y</v>
          </cell>
          <cell r="S125" t="str">
            <v>安城第１工場</v>
          </cell>
          <cell r="T125" t="str">
            <v>直接</v>
          </cell>
          <cell r="U125" t="str">
            <v/>
          </cell>
          <cell r="V125" t="str">
            <v/>
          </cell>
          <cell r="W125" t="str">
            <v/>
          </cell>
          <cell r="X125">
            <v>1</v>
          </cell>
          <cell r="Y125">
            <v>1</v>
          </cell>
          <cell r="Z125">
            <v>3.25</v>
          </cell>
          <cell r="AA125">
            <v>0.78</v>
          </cell>
        </row>
        <row r="126">
          <cell r="B126" t="str">
            <v>2030052002N</v>
          </cell>
          <cell r="C126" t="str">
            <v/>
          </cell>
          <cell r="D126" t="str">
            <v>PLUG, W/HEAD STRAIGHT SCREW</v>
          </cell>
          <cell r="E126" t="str">
            <v>1Y</v>
          </cell>
          <cell r="F126" t="str">
            <v>第１工場</v>
          </cell>
          <cell r="G126" t="str">
            <v>手配</v>
          </cell>
          <cell r="H126" t="str">
            <v>Ｐ</v>
          </cell>
          <cell r="I126" t="str">
            <v>2408</v>
          </cell>
          <cell r="J126" t="str">
            <v>（株）杉浦製作所</v>
          </cell>
          <cell r="K126" t="str">
            <v>01</v>
          </cell>
          <cell r="L126" t="str">
            <v/>
          </cell>
          <cell r="M126" t="str">
            <v>――</v>
          </cell>
          <cell r="N126" t="str">
            <v>――</v>
          </cell>
          <cell r="O126" t="str">
            <v>Ｍ</v>
          </cell>
          <cell r="P126" t="str">
            <v>01</v>
          </cell>
          <cell r="Q126" t="str">
            <v>第１</v>
          </cell>
          <cell r="R126" t="str">
            <v>1Y</v>
          </cell>
          <cell r="S126" t="str">
            <v>安城第１工場</v>
          </cell>
          <cell r="T126" t="str">
            <v>直接</v>
          </cell>
          <cell r="U126" t="str">
            <v/>
          </cell>
          <cell r="V126" t="str">
            <v/>
          </cell>
          <cell r="W126" t="str">
            <v/>
          </cell>
          <cell r="X126">
            <v>1</v>
          </cell>
          <cell r="Y126">
            <v>2</v>
          </cell>
          <cell r="Z126">
            <v>1.06</v>
          </cell>
          <cell r="AA126">
            <v>0.5</v>
          </cell>
        </row>
        <row r="127">
          <cell r="B127">
            <v>9011606048</v>
          </cell>
          <cell r="C127" t="str">
            <v/>
          </cell>
          <cell r="D127" t="str">
            <v>BOLT, STUD</v>
          </cell>
          <cell r="E127" t="str">
            <v>1Y</v>
          </cell>
          <cell r="F127" t="str">
            <v>第１工場</v>
          </cell>
          <cell r="G127" t="str">
            <v>手配</v>
          </cell>
          <cell r="H127" t="str">
            <v>Ｐ</v>
          </cell>
          <cell r="I127" t="str">
            <v>2408</v>
          </cell>
          <cell r="J127" t="str">
            <v>（株）杉浦製作所</v>
          </cell>
          <cell r="K127" t="str">
            <v>01</v>
          </cell>
          <cell r="L127" t="str">
            <v/>
          </cell>
          <cell r="M127" t="str">
            <v>――</v>
          </cell>
          <cell r="N127" t="str">
            <v>――</v>
          </cell>
          <cell r="O127" t="str">
            <v>Ｍ</v>
          </cell>
          <cell r="P127" t="str">
            <v>01</v>
          </cell>
          <cell r="Q127" t="str">
            <v>第１</v>
          </cell>
          <cell r="R127" t="str">
            <v>1Y</v>
          </cell>
          <cell r="S127" t="str">
            <v>安城第１工場</v>
          </cell>
          <cell r="T127" t="str">
            <v>直接</v>
          </cell>
          <cell r="U127" t="str">
            <v/>
          </cell>
          <cell r="V127" t="str">
            <v/>
          </cell>
          <cell r="W127" t="str">
            <v/>
          </cell>
          <cell r="X127">
            <v>1</v>
          </cell>
          <cell r="Y127">
            <v>2</v>
          </cell>
          <cell r="Z127">
            <v>1.06</v>
          </cell>
          <cell r="AA127">
            <v>0.61</v>
          </cell>
        </row>
        <row r="128">
          <cell r="B128" t="str">
            <v>9034108A006</v>
          </cell>
          <cell r="C128" t="str">
            <v/>
          </cell>
          <cell r="D128" t="str">
            <v>PLUG, W/HEAD STRAIGHT SCREW</v>
          </cell>
          <cell r="E128" t="str">
            <v>1Y</v>
          </cell>
          <cell r="F128" t="str">
            <v>第１工場</v>
          </cell>
          <cell r="G128" t="str">
            <v>手配</v>
          </cell>
          <cell r="H128" t="str">
            <v>Ｐ</v>
          </cell>
          <cell r="I128" t="str">
            <v>2408</v>
          </cell>
          <cell r="J128" t="str">
            <v>（株）杉浦製作所</v>
          </cell>
          <cell r="K128" t="str">
            <v>01</v>
          </cell>
          <cell r="L128" t="str">
            <v/>
          </cell>
          <cell r="M128" t="str">
            <v>――</v>
          </cell>
          <cell r="N128" t="str">
            <v>――</v>
          </cell>
          <cell r="O128" t="str">
            <v>Ｍ</v>
          </cell>
          <cell r="P128" t="str">
            <v>01</v>
          </cell>
          <cell r="Q128" t="str">
            <v>第１</v>
          </cell>
          <cell r="R128" t="str">
            <v>1Y</v>
          </cell>
          <cell r="S128" t="str">
            <v>安城第１工場</v>
          </cell>
          <cell r="T128" t="str">
            <v>直接</v>
          </cell>
          <cell r="U128" t="str">
            <v/>
          </cell>
          <cell r="V128" t="str">
            <v/>
          </cell>
          <cell r="W128" t="str">
            <v/>
          </cell>
          <cell r="X128">
            <v>1</v>
          </cell>
          <cell r="Y128">
            <v>2</v>
          </cell>
          <cell r="Z128">
            <v>1.06</v>
          </cell>
          <cell r="AA128">
            <v>0.53</v>
          </cell>
        </row>
        <row r="129">
          <cell r="B129" t="str">
            <v>9034108A007</v>
          </cell>
          <cell r="C129" t="str">
            <v/>
          </cell>
          <cell r="D129" t="str">
            <v>PLUG, W/HEAD STRAIGHT SCREW</v>
          </cell>
          <cell r="E129" t="str">
            <v>1Y</v>
          </cell>
          <cell r="F129" t="str">
            <v>第１工場</v>
          </cell>
          <cell r="G129" t="str">
            <v>手配</v>
          </cell>
          <cell r="H129" t="str">
            <v>Ｐ</v>
          </cell>
          <cell r="I129" t="str">
            <v>2408</v>
          </cell>
          <cell r="J129" t="str">
            <v>（株）杉浦製作所</v>
          </cell>
          <cell r="K129" t="str">
            <v>01</v>
          </cell>
          <cell r="L129" t="str">
            <v/>
          </cell>
          <cell r="M129" t="str">
            <v>――</v>
          </cell>
          <cell r="N129" t="str">
            <v>――</v>
          </cell>
          <cell r="O129" t="str">
            <v>Ｍ</v>
          </cell>
          <cell r="P129" t="str">
            <v>01</v>
          </cell>
          <cell r="Q129" t="str">
            <v>第１</v>
          </cell>
          <cell r="R129" t="str">
            <v>1Y</v>
          </cell>
          <cell r="S129" t="str">
            <v>安城第１工場</v>
          </cell>
          <cell r="T129" t="str">
            <v>直接</v>
          </cell>
          <cell r="U129" t="str">
            <v/>
          </cell>
          <cell r="V129" t="str">
            <v/>
          </cell>
          <cell r="W129" t="str">
            <v/>
          </cell>
          <cell r="X129">
            <v>1</v>
          </cell>
          <cell r="Y129">
            <v>2</v>
          </cell>
          <cell r="Z129">
            <v>1.06</v>
          </cell>
          <cell r="AA129">
            <v>0.77</v>
          </cell>
        </row>
        <row r="130">
          <cell r="B130" t="str">
            <v>9034108A010</v>
          </cell>
          <cell r="C130" t="str">
            <v/>
          </cell>
          <cell r="D130" t="str">
            <v>PLUG, W/HEAD STRAIGHT SCREW</v>
          </cell>
          <cell r="E130" t="str">
            <v>1Y</v>
          </cell>
          <cell r="F130" t="str">
            <v>第１工場</v>
          </cell>
          <cell r="G130" t="str">
            <v>手配</v>
          </cell>
          <cell r="H130" t="str">
            <v>Ｐ</v>
          </cell>
          <cell r="I130" t="str">
            <v>2408</v>
          </cell>
          <cell r="J130" t="str">
            <v>（株）杉浦製作所</v>
          </cell>
          <cell r="K130" t="str">
            <v>01</v>
          </cell>
          <cell r="L130" t="str">
            <v/>
          </cell>
          <cell r="M130" t="str">
            <v>――</v>
          </cell>
          <cell r="N130" t="str">
            <v>――</v>
          </cell>
          <cell r="O130" t="str">
            <v>Ｍ</v>
          </cell>
          <cell r="P130" t="str">
            <v>01</v>
          </cell>
          <cell r="Q130" t="str">
            <v>第１</v>
          </cell>
          <cell r="R130" t="str">
            <v>1Y</v>
          </cell>
          <cell r="S130" t="str">
            <v>安城第１工場</v>
          </cell>
          <cell r="T130" t="str">
            <v>直接</v>
          </cell>
          <cell r="U130" t="str">
            <v/>
          </cell>
          <cell r="V130" t="str">
            <v/>
          </cell>
          <cell r="W130" t="str">
            <v/>
          </cell>
          <cell r="X130">
            <v>1</v>
          </cell>
          <cell r="Y130">
            <v>2</v>
          </cell>
          <cell r="Z130">
            <v>1.06</v>
          </cell>
          <cell r="AA130">
            <v>0.47</v>
          </cell>
        </row>
        <row r="131">
          <cell r="B131">
            <v>9034118090</v>
          </cell>
          <cell r="C131" t="str">
            <v/>
          </cell>
          <cell r="D131" t="str">
            <v>PLUG, W/HEAD STRAIGHT SCREW</v>
          </cell>
          <cell r="E131" t="str">
            <v>1Y</v>
          </cell>
          <cell r="F131" t="str">
            <v>第１工場</v>
          </cell>
          <cell r="G131" t="str">
            <v>手配</v>
          </cell>
          <cell r="H131" t="str">
            <v>Ｐ</v>
          </cell>
          <cell r="I131" t="str">
            <v>2408</v>
          </cell>
          <cell r="J131" t="str">
            <v>（株）杉浦製作所</v>
          </cell>
          <cell r="K131" t="str">
            <v>01</v>
          </cell>
          <cell r="L131" t="str">
            <v/>
          </cell>
          <cell r="M131" t="str">
            <v>――</v>
          </cell>
          <cell r="N131" t="str">
            <v>――</v>
          </cell>
          <cell r="O131" t="str">
            <v>Ｍ</v>
          </cell>
          <cell r="P131" t="str">
            <v>01</v>
          </cell>
          <cell r="Q131" t="str">
            <v>第１</v>
          </cell>
          <cell r="R131" t="str">
            <v>1Y</v>
          </cell>
          <cell r="S131" t="str">
            <v>安城第１工場</v>
          </cell>
          <cell r="T131" t="str">
            <v>直接</v>
          </cell>
          <cell r="U131" t="str">
            <v/>
          </cell>
          <cell r="V131" t="str">
            <v/>
          </cell>
          <cell r="W131" t="str">
            <v/>
          </cell>
          <cell r="X131">
            <v>1</v>
          </cell>
          <cell r="Y131">
            <v>2</v>
          </cell>
          <cell r="Z131">
            <v>1.06</v>
          </cell>
          <cell r="AA131">
            <v>0.54</v>
          </cell>
        </row>
        <row r="132">
          <cell r="B132" t="str">
            <v>3559850A010</v>
          </cell>
          <cell r="C132" t="str">
            <v/>
          </cell>
          <cell r="D132" t="str">
            <v>PIN SUB-ASSY, PARKING LOCK</v>
          </cell>
          <cell r="E132" t="str">
            <v>1Y</v>
          </cell>
          <cell r="F132" t="str">
            <v>第１工場</v>
          </cell>
          <cell r="G132" t="str">
            <v>手配</v>
          </cell>
          <cell r="H132" t="str">
            <v>Ｐ</v>
          </cell>
          <cell r="I132" t="str">
            <v>2411</v>
          </cell>
          <cell r="J132" t="str">
            <v>アイコー（株）</v>
          </cell>
          <cell r="K132" t="str">
            <v>01</v>
          </cell>
          <cell r="L132" t="str">
            <v/>
          </cell>
          <cell r="M132" t="str">
            <v>――</v>
          </cell>
          <cell r="N132" t="str">
            <v>――</v>
          </cell>
          <cell r="O132" t="str">
            <v>Ｍ</v>
          </cell>
          <cell r="P132" t="str">
            <v>01</v>
          </cell>
          <cell r="Q132" t="str">
            <v>第１</v>
          </cell>
          <cell r="R132" t="str">
            <v>1Y</v>
          </cell>
          <cell r="S132" t="str">
            <v>安城第１工場</v>
          </cell>
          <cell r="T132" t="str">
            <v>直接</v>
          </cell>
          <cell r="U132" t="str">
            <v/>
          </cell>
          <cell r="V132" t="str">
            <v/>
          </cell>
          <cell r="W132" t="str">
            <v/>
          </cell>
          <cell r="X132">
            <v>1</v>
          </cell>
          <cell r="Y132">
            <v>2</v>
          </cell>
          <cell r="Z132">
            <v>3.92</v>
          </cell>
          <cell r="AA132">
            <v>0.9</v>
          </cell>
        </row>
        <row r="133">
          <cell r="B133">
            <v>9056020006</v>
          </cell>
          <cell r="C133" t="str">
            <v/>
          </cell>
          <cell r="D133" t="str">
            <v>SPACER</v>
          </cell>
          <cell r="E133" t="str">
            <v>1Y</v>
          </cell>
          <cell r="F133" t="str">
            <v>第１工場</v>
          </cell>
          <cell r="G133" t="str">
            <v>手配</v>
          </cell>
          <cell r="H133" t="str">
            <v>Ｐ</v>
          </cell>
          <cell r="I133" t="str">
            <v>2411</v>
          </cell>
          <cell r="J133" t="str">
            <v>アイコー（株）</v>
          </cell>
          <cell r="K133" t="str">
            <v>01</v>
          </cell>
          <cell r="L133" t="str">
            <v/>
          </cell>
          <cell r="M133" t="str">
            <v>――</v>
          </cell>
          <cell r="N133" t="str">
            <v>――</v>
          </cell>
          <cell r="O133" t="str">
            <v>Ｍ</v>
          </cell>
          <cell r="P133" t="str">
            <v>01</v>
          </cell>
          <cell r="Q133" t="str">
            <v>第１</v>
          </cell>
          <cell r="R133" t="str">
            <v>1Y</v>
          </cell>
          <cell r="S133" t="str">
            <v>安城第１工場</v>
          </cell>
          <cell r="T133" t="str">
            <v>直接</v>
          </cell>
          <cell r="U133" t="str">
            <v/>
          </cell>
          <cell r="V133" t="str">
            <v/>
          </cell>
          <cell r="W133" t="str">
            <v/>
          </cell>
          <cell r="X133">
            <v>1</v>
          </cell>
          <cell r="Y133">
            <v>2</v>
          </cell>
          <cell r="Z133">
            <v>3.92</v>
          </cell>
          <cell r="AA133">
            <v>1.1100000000000001</v>
          </cell>
        </row>
        <row r="134">
          <cell r="B134">
            <v>9034118060</v>
          </cell>
          <cell r="C134" t="str">
            <v/>
          </cell>
          <cell r="D134" t="str">
            <v>PLUG, W/HEAD STRAIGHT SCREW</v>
          </cell>
          <cell r="E134" t="str">
            <v>1Y</v>
          </cell>
          <cell r="F134" t="str">
            <v>第１工場</v>
          </cell>
          <cell r="G134" t="str">
            <v>手配</v>
          </cell>
          <cell r="H134" t="str">
            <v>Ｐ</v>
          </cell>
          <cell r="I134" t="str">
            <v>2502</v>
          </cell>
          <cell r="J134" t="str">
            <v>住友商事（株）鉄鋼部輸送機材</v>
          </cell>
          <cell r="K134" t="str">
            <v>01</v>
          </cell>
          <cell r="L134" t="str">
            <v>鉄鋼部輸送機材</v>
          </cell>
          <cell r="M134" t="str">
            <v>――</v>
          </cell>
          <cell r="N134" t="str">
            <v>――</v>
          </cell>
          <cell r="O134" t="str">
            <v>Ｍ</v>
          </cell>
          <cell r="P134" t="str">
            <v>01</v>
          </cell>
          <cell r="Q134" t="str">
            <v>第１</v>
          </cell>
          <cell r="R134" t="str">
            <v>1Y</v>
          </cell>
          <cell r="S134" t="str">
            <v>安城第１工場</v>
          </cell>
          <cell r="T134" t="str">
            <v>直接</v>
          </cell>
          <cell r="U134" t="str">
            <v/>
          </cell>
          <cell r="V134" t="str">
            <v/>
          </cell>
          <cell r="W134" t="str">
            <v/>
          </cell>
          <cell r="X134">
            <v>1</v>
          </cell>
          <cell r="Y134">
            <v>1</v>
          </cell>
          <cell r="Z134">
            <v>3</v>
          </cell>
          <cell r="AA134">
            <v>0.74</v>
          </cell>
        </row>
        <row r="135">
          <cell r="B135" t="str">
            <v>82824ECE010</v>
          </cell>
          <cell r="C135" t="str">
            <v/>
          </cell>
          <cell r="D135" t="str">
            <v>CONNECTOR, WIRING HARNESS</v>
          </cell>
          <cell r="E135" t="str">
            <v>1Y</v>
          </cell>
          <cell r="F135" t="str">
            <v>第１工場</v>
          </cell>
          <cell r="G135" t="str">
            <v>手配</v>
          </cell>
          <cell r="H135" t="str">
            <v>Ｐ</v>
          </cell>
          <cell r="I135" t="str">
            <v>2506</v>
          </cell>
          <cell r="J135" t="str">
            <v>住友電装（株）</v>
          </cell>
          <cell r="K135" t="str">
            <v>01</v>
          </cell>
          <cell r="L135" t="str">
            <v/>
          </cell>
          <cell r="M135" t="str">
            <v>――</v>
          </cell>
          <cell r="N135" t="str">
            <v>――</v>
          </cell>
          <cell r="O135" t="str">
            <v>Ｍ</v>
          </cell>
          <cell r="P135" t="str">
            <v>01</v>
          </cell>
          <cell r="Q135" t="str">
            <v>第１</v>
          </cell>
          <cell r="R135" t="str">
            <v>1Y</v>
          </cell>
          <cell r="S135" t="str">
            <v>安城第１工場</v>
          </cell>
          <cell r="T135" t="str">
            <v>直接</v>
          </cell>
          <cell r="U135" t="str">
            <v/>
          </cell>
          <cell r="V135" t="str">
            <v/>
          </cell>
          <cell r="W135" t="str">
            <v/>
          </cell>
          <cell r="X135">
            <v>1</v>
          </cell>
          <cell r="Y135">
            <v>1</v>
          </cell>
          <cell r="Z135">
            <v>1</v>
          </cell>
          <cell r="AA135">
            <v>0.36</v>
          </cell>
        </row>
        <row r="136">
          <cell r="B136" t="str">
            <v>82824ECE010</v>
          </cell>
          <cell r="C136" t="str">
            <v/>
          </cell>
          <cell r="D136" t="str">
            <v>CONNECTOR, WIRING HARNESS</v>
          </cell>
          <cell r="E136" t="str">
            <v>1Y</v>
          </cell>
          <cell r="F136" t="str">
            <v>第１工場</v>
          </cell>
          <cell r="G136" t="str">
            <v>手配</v>
          </cell>
          <cell r="H136" t="str">
            <v>Ｐ</v>
          </cell>
          <cell r="I136" t="str">
            <v>2506</v>
          </cell>
          <cell r="J136" t="str">
            <v>住友電装（株）</v>
          </cell>
          <cell r="K136" t="str">
            <v>04</v>
          </cell>
          <cell r="L136" t="str">
            <v>四日市物流センター</v>
          </cell>
          <cell r="M136" t="str">
            <v>――</v>
          </cell>
          <cell r="N136" t="str">
            <v>――</v>
          </cell>
          <cell r="O136" t="str">
            <v>Ｍ</v>
          </cell>
          <cell r="P136" t="str">
            <v>01</v>
          </cell>
          <cell r="Q136" t="str">
            <v>第１</v>
          </cell>
          <cell r="R136" t="str">
            <v>1Y</v>
          </cell>
          <cell r="S136" t="str">
            <v>安城第１工場</v>
          </cell>
          <cell r="T136" t="str">
            <v>直接</v>
          </cell>
          <cell r="U136" t="str">
            <v/>
          </cell>
          <cell r="V136" t="str">
            <v/>
          </cell>
          <cell r="W136" t="str">
            <v/>
          </cell>
          <cell r="X136">
            <v>1</v>
          </cell>
          <cell r="Y136">
            <v>1</v>
          </cell>
          <cell r="Z136">
            <v>3.25</v>
          </cell>
          <cell r="AA136">
            <v>0.36</v>
          </cell>
        </row>
        <row r="137">
          <cell r="B137" t="str">
            <v>G1174ECB010</v>
          </cell>
          <cell r="C137" t="str">
            <v/>
          </cell>
          <cell r="D137" t="str">
            <v>WIRE, MOTOR REVOLUTION SENSOR</v>
          </cell>
          <cell r="E137" t="str">
            <v>1Y</v>
          </cell>
          <cell r="F137" t="str">
            <v>第１工場</v>
          </cell>
          <cell r="G137" t="str">
            <v>手配</v>
          </cell>
          <cell r="H137" t="str">
            <v>Ｐ</v>
          </cell>
          <cell r="I137" t="str">
            <v>2506</v>
          </cell>
          <cell r="J137" t="str">
            <v>住友電装（株）</v>
          </cell>
          <cell r="K137" t="str">
            <v>01</v>
          </cell>
          <cell r="L137" t="str">
            <v/>
          </cell>
          <cell r="M137" t="str">
            <v>――</v>
          </cell>
          <cell r="N137" t="str">
            <v>――</v>
          </cell>
          <cell r="O137" t="str">
            <v>Ｍ</v>
          </cell>
          <cell r="P137" t="str">
            <v>01</v>
          </cell>
          <cell r="Q137" t="str">
            <v>第１</v>
          </cell>
          <cell r="R137" t="str">
            <v>1Y</v>
          </cell>
          <cell r="S137" t="str">
            <v>安城第１工場</v>
          </cell>
          <cell r="T137" t="str">
            <v>直接</v>
          </cell>
          <cell r="U137" t="str">
            <v/>
          </cell>
          <cell r="V137" t="str">
            <v/>
          </cell>
          <cell r="W137" t="str">
            <v/>
          </cell>
          <cell r="X137">
            <v>1</v>
          </cell>
          <cell r="Y137">
            <v>1</v>
          </cell>
          <cell r="Z137">
            <v>2.2799999999999998</v>
          </cell>
          <cell r="AA137">
            <v>0.85</v>
          </cell>
        </row>
        <row r="138">
          <cell r="B138" t="str">
            <v>G1174ECE010</v>
          </cell>
          <cell r="C138" t="str">
            <v/>
          </cell>
          <cell r="D138" t="str">
            <v>WIRE, MOTOR REVOLUTION SENSOR</v>
          </cell>
          <cell r="E138" t="str">
            <v>1Y</v>
          </cell>
          <cell r="F138" t="str">
            <v>第１工場</v>
          </cell>
          <cell r="G138" t="str">
            <v>手配</v>
          </cell>
          <cell r="H138" t="str">
            <v>Ｐ</v>
          </cell>
          <cell r="I138" t="str">
            <v>2506</v>
          </cell>
          <cell r="J138" t="str">
            <v>住友電装（株）</v>
          </cell>
          <cell r="K138" t="str">
            <v>01</v>
          </cell>
          <cell r="L138" t="str">
            <v/>
          </cell>
          <cell r="M138" t="str">
            <v>――</v>
          </cell>
          <cell r="N138" t="str">
            <v>――</v>
          </cell>
          <cell r="O138" t="str">
            <v>Ｍ</v>
          </cell>
          <cell r="P138" t="str">
            <v>01</v>
          </cell>
          <cell r="Q138" t="str">
            <v>第１</v>
          </cell>
          <cell r="R138" t="str">
            <v>1Y</v>
          </cell>
          <cell r="S138" t="str">
            <v>安城第１工場</v>
          </cell>
          <cell r="T138" t="str">
            <v>直接</v>
          </cell>
          <cell r="U138" t="str">
            <v/>
          </cell>
          <cell r="V138" t="str">
            <v/>
          </cell>
          <cell r="W138" t="str">
            <v/>
          </cell>
          <cell r="X138">
            <v>1</v>
          </cell>
          <cell r="Y138">
            <v>1</v>
          </cell>
          <cell r="Z138">
            <v>2.2799999999999998</v>
          </cell>
          <cell r="AA138">
            <v>0.87</v>
          </cell>
        </row>
        <row r="139">
          <cell r="B139" t="str">
            <v>G1144ECB010</v>
          </cell>
          <cell r="C139" t="str">
            <v/>
          </cell>
          <cell r="D139" t="str">
            <v>TERMINAL, MOTOR CABLE</v>
          </cell>
          <cell r="E139" t="str">
            <v>1Y</v>
          </cell>
          <cell r="F139" t="str">
            <v>第１工場</v>
          </cell>
          <cell r="G139" t="str">
            <v>手配</v>
          </cell>
          <cell r="H139" t="str">
            <v>Ｐ</v>
          </cell>
          <cell r="I139" t="str">
            <v>2508</v>
          </cell>
          <cell r="J139" t="str">
            <v>住友電気工業（株）</v>
          </cell>
          <cell r="K139" t="str">
            <v>01</v>
          </cell>
          <cell r="L139" t="str">
            <v/>
          </cell>
          <cell r="M139" t="str">
            <v>――</v>
          </cell>
          <cell r="N139" t="str">
            <v>――</v>
          </cell>
          <cell r="O139" t="str">
            <v>Ｍ</v>
          </cell>
          <cell r="P139" t="str">
            <v>01</v>
          </cell>
          <cell r="Q139" t="str">
            <v>第１</v>
          </cell>
          <cell r="R139" t="str">
            <v>1Y</v>
          </cell>
          <cell r="S139" t="str">
            <v>安城第１工場</v>
          </cell>
          <cell r="T139" t="str">
            <v>直接</v>
          </cell>
          <cell r="U139" t="str">
            <v/>
          </cell>
          <cell r="V139" t="str">
            <v/>
          </cell>
          <cell r="W139" t="str">
            <v/>
          </cell>
          <cell r="X139">
            <v>1</v>
          </cell>
          <cell r="Y139">
            <v>1</v>
          </cell>
          <cell r="Z139">
            <v>2.2799999999999998</v>
          </cell>
          <cell r="AA139">
            <v>0.63</v>
          </cell>
        </row>
        <row r="140">
          <cell r="B140" t="str">
            <v>G1172ECA010</v>
          </cell>
          <cell r="C140" t="str">
            <v/>
          </cell>
          <cell r="D140" t="str">
            <v>ROTOR, MOTOR REVOLUTION SENSOR</v>
          </cell>
          <cell r="E140" t="str">
            <v>1Y</v>
          </cell>
          <cell r="F140" t="str">
            <v>第１工場</v>
          </cell>
          <cell r="G140" t="str">
            <v>手配</v>
          </cell>
          <cell r="H140" t="str">
            <v>Ｐ</v>
          </cell>
          <cell r="I140" t="str">
            <v>3102</v>
          </cell>
          <cell r="J140" t="str">
            <v>多摩川精機販売（株）</v>
          </cell>
          <cell r="K140" t="str">
            <v>01</v>
          </cell>
          <cell r="L140" t="str">
            <v/>
          </cell>
          <cell r="M140" t="str">
            <v>――</v>
          </cell>
          <cell r="N140" t="str">
            <v>――</v>
          </cell>
          <cell r="O140" t="str">
            <v>Ｍ</v>
          </cell>
          <cell r="P140" t="str">
            <v>01</v>
          </cell>
          <cell r="Q140" t="str">
            <v>第１</v>
          </cell>
          <cell r="R140" t="str">
            <v>1Y</v>
          </cell>
          <cell r="S140" t="str">
            <v>安城第１工場</v>
          </cell>
          <cell r="T140" t="str">
            <v>直接</v>
          </cell>
          <cell r="U140" t="str">
            <v/>
          </cell>
          <cell r="V140" t="str">
            <v/>
          </cell>
          <cell r="W140" t="str">
            <v/>
          </cell>
          <cell r="X140">
            <v>1</v>
          </cell>
          <cell r="Y140">
            <v>1</v>
          </cell>
          <cell r="Z140">
            <v>3.05</v>
          </cell>
          <cell r="AA140">
            <v>0.95</v>
          </cell>
        </row>
        <row r="141">
          <cell r="B141" t="str">
            <v>G117362010</v>
          </cell>
          <cell r="C141" t="str">
            <v/>
          </cell>
          <cell r="D141" t="str">
            <v>SENSOR, MOTOR REVOLUTION</v>
          </cell>
          <cell r="E141" t="str">
            <v>1Y</v>
          </cell>
          <cell r="F141" t="str">
            <v>第１工場</v>
          </cell>
          <cell r="G141" t="str">
            <v>手配</v>
          </cell>
          <cell r="H141" t="str">
            <v>Ｐ</v>
          </cell>
          <cell r="I141" t="str">
            <v>3102</v>
          </cell>
          <cell r="J141" t="str">
            <v>多摩川精機販売（株）</v>
          </cell>
          <cell r="K141" t="str">
            <v>01</v>
          </cell>
          <cell r="L141" t="str">
            <v/>
          </cell>
          <cell r="M141" t="str">
            <v>――</v>
          </cell>
          <cell r="N141" t="str">
            <v>――</v>
          </cell>
          <cell r="O141" t="str">
            <v>Ｍ</v>
          </cell>
          <cell r="P141" t="str">
            <v>01</v>
          </cell>
          <cell r="Q141" t="str">
            <v>第１</v>
          </cell>
          <cell r="R141" t="str">
            <v>1Y</v>
          </cell>
          <cell r="S141" t="str">
            <v>安城第１工場</v>
          </cell>
          <cell r="T141" t="str">
            <v>直接</v>
          </cell>
          <cell r="U141" t="str">
            <v/>
          </cell>
          <cell r="V141" t="str">
            <v/>
          </cell>
          <cell r="W141" t="str">
            <v/>
          </cell>
          <cell r="X141">
            <v>1</v>
          </cell>
          <cell r="Y141">
            <v>1</v>
          </cell>
          <cell r="Z141">
            <v>3.05</v>
          </cell>
          <cell r="AA141">
            <v>0.85</v>
          </cell>
        </row>
        <row r="142">
          <cell r="B142" t="str">
            <v>G1173ECA010</v>
          </cell>
          <cell r="C142" t="str">
            <v/>
          </cell>
          <cell r="D142" t="str">
            <v>SENSOR, MOTOR REVOLUTION</v>
          </cell>
          <cell r="E142" t="str">
            <v>1Y</v>
          </cell>
          <cell r="F142" t="str">
            <v>第１工場</v>
          </cell>
          <cell r="G142" t="str">
            <v>手配</v>
          </cell>
          <cell r="H142" t="str">
            <v>Ｐ</v>
          </cell>
          <cell r="I142" t="str">
            <v>3102</v>
          </cell>
          <cell r="J142" t="str">
            <v>多摩川精機販売（株）</v>
          </cell>
          <cell r="K142" t="str">
            <v>01</v>
          </cell>
          <cell r="L142" t="str">
            <v/>
          </cell>
          <cell r="M142" t="str">
            <v>――</v>
          </cell>
          <cell r="N142" t="str">
            <v>――</v>
          </cell>
          <cell r="O142" t="str">
            <v>Ｍ</v>
          </cell>
          <cell r="P142" t="str">
            <v>01</v>
          </cell>
          <cell r="Q142" t="str">
            <v>第１</v>
          </cell>
          <cell r="R142" t="str">
            <v>1Y</v>
          </cell>
          <cell r="S142" t="str">
            <v>安城第１工場</v>
          </cell>
          <cell r="T142" t="str">
            <v>直接</v>
          </cell>
          <cell r="U142" t="str">
            <v/>
          </cell>
          <cell r="V142" t="str">
            <v/>
          </cell>
          <cell r="W142" t="str">
            <v/>
          </cell>
          <cell r="X142">
            <v>1</v>
          </cell>
          <cell r="Y142">
            <v>1</v>
          </cell>
          <cell r="Z142">
            <v>3.05</v>
          </cell>
          <cell r="AA142">
            <v>0.95</v>
          </cell>
        </row>
        <row r="143">
          <cell r="B143" t="str">
            <v>Y021782011</v>
          </cell>
          <cell r="C143" t="str">
            <v/>
          </cell>
          <cell r="D143" t="str">
            <v>CAP, SHIPPING</v>
          </cell>
          <cell r="E143" t="str">
            <v>1Y</v>
          </cell>
          <cell r="F143" t="str">
            <v>第１工場</v>
          </cell>
          <cell r="G143" t="str">
            <v>手配</v>
          </cell>
          <cell r="H143" t="str">
            <v>Ｐ</v>
          </cell>
          <cell r="I143" t="str">
            <v>3227</v>
          </cell>
          <cell r="J143" t="str">
            <v>（株）チューゲン</v>
          </cell>
          <cell r="K143" t="str">
            <v>01</v>
          </cell>
          <cell r="L143" t="str">
            <v>本社工場</v>
          </cell>
          <cell r="M143" t="str">
            <v>――</v>
          </cell>
          <cell r="N143" t="str">
            <v>――</v>
          </cell>
          <cell r="O143" t="str">
            <v>Ｍ</v>
          </cell>
          <cell r="P143" t="str">
            <v>01</v>
          </cell>
          <cell r="Q143" t="str">
            <v>第１</v>
          </cell>
          <cell r="R143" t="str">
            <v>1Y</v>
          </cell>
          <cell r="S143" t="str">
            <v>安城第１工場</v>
          </cell>
          <cell r="T143" t="str">
            <v>直接</v>
          </cell>
          <cell r="U143" t="str">
            <v/>
          </cell>
          <cell r="V143" t="str">
            <v/>
          </cell>
          <cell r="W143" t="str">
            <v/>
          </cell>
          <cell r="X143">
            <v>1</v>
          </cell>
          <cell r="Y143">
            <v>1</v>
          </cell>
          <cell r="Z143">
            <v>2.19</v>
          </cell>
          <cell r="AA143">
            <v>0.54</v>
          </cell>
        </row>
        <row r="144">
          <cell r="B144" t="str">
            <v>3519510A010</v>
          </cell>
          <cell r="C144" t="str">
            <v/>
          </cell>
          <cell r="D144" t="str">
            <v>CLAMP, TRANSAXLE APPLY TUBE, NO.1</v>
          </cell>
          <cell r="E144" t="str">
            <v>1Y</v>
          </cell>
          <cell r="F144" t="str">
            <v>第１工場</v>
          </cell>
          <cell r="G144" t="str">
            <v>手配</v>
          </cell>
          <cell r="H144" t="str">
            <v>Ｐ</v>
          </cell>
          <cell r="I144" t="str">
            <v>3236</v>
          </cell>
          <cell r="J144" t="str">
            <v>中庸スプリング（株）</v>
          </cell>
          <cell r="K144" t="str">
            <v>01</v>
          </cell>
          <cell r="L144" t="str">
            <v/>
          </cell>
          <cell r="M144" t="str">
            <v>――</v>
          </cell>
          <cell r="N144" t="str">
            <v>――</v>
          </cell>
          <cell r="O144" t="str">
            <v>Ｍ</v>
          </cell>
          <cell r="P144" t="str">
            <v>01</v>
          </cell>
          <cell r="Q144" t="str">
            <v>第１</v>
          </cell>
          <cell r="R144" t="str">
            <v>1Y</v>
          </cell>
          <cell r="S144" t="str">
            <v>安城第１工場</v>
          </cell>
          <cell r="T144" t="str">
            <v>直接</v>
          </cell>
          <cell r="U144" t="str">
            <v/>
          </cell>
          <cell r="V144" t="str">
            <v/>
          </cell>
          <cell r="W144" t="str">
            <v/>
          </cell>
          <cell r="X144">
            <v>1</v>
          </cell>
          <cell r="Y144">
            <v>2</v>
          </cell>
          <cell r="Z144">
            <v>2.34</v>
          </cell>
          <cell r="AA144">
            <v>0.63</v>
          </cell>
        </row>
        <row r="145">
          <cell r="B145" t="str">
            <v>35505ECA020</v>
          </cell>
          <cell r="C145" t="str">
            <v/>
          </cell>
          <cell r="D145" t="str">
            <v>LEVER SUB-ASSY, PARKING LOCK</v>
          </cell>
          <cell r="E145" t="str">
            <v>1Y</v>
          </cell>
          <cell r="F145" t="str">
            <v>第１工場</v>
          </cell>
          <cell r="G145" t="str">
            <v>手配</v>
          </cell>
          <cell r="H145" t="str">
            <v>Ｐ</v>
          </cell>
          <cell r="I145" t="str">
            <v>3236</v>
          </cell>
          <cell r="J145" t="str">
            <v>中庸スプリング（株）</v>
          </cell>
          <cell r="K145" t="str">
            <v>01</v>
          </cell>
          <cell r="L145" t="str">
            <v/>
          </cell>
          <cell r="M145" t="str">
            <v>――</v>
          </cell>
          <cell r="N145" t="str">
            <v>――</v>
          </cell>
          <cell r="O145" t="str">
            <v>Ｍ</v>
          </cell>
          <cell r="P145" t="str">
            <v>01</v>
          </cell>
          <cell r="Q145" t="str">
            <v>第１</v>
          </cell>
          <cell r="R145" t="str">
            <v>1Y</v>
          </cell>
          <cell r="S145" t="str">
            <v>安城第１工場</v>
          </cell>
          <cell r="T145" t="str">
            <v>直接</v>
          </cell>
          <cell r="U145" t="str">
            <v/>
          </cell>
          <cell r="V145" t="str">
            <v/>
          </cell>
          <cell r="W145" t="str">
            <v/>
          </cell>
          <cell r="X145">
            <v>1</v>
          </cell>
          <cell r="Y145">
            <v>2</v>
          </cell>
          <cell r="Z145">
            <v>2.34</v>
          </cell>
          <cell r="AA145">
            <v>0.81</v>
          </cell>
        </row>
        <row r="146">
          <cell r="B146" t="str">
            <v>35505ECB010</v>
          </cell>
          <cell r="C146" t="str">
            <v/>
          </cell>
          <cell r="D146" t="str">
            <v>LEVER SUB-ASSY, PARKING LOCK</v>
          </cell>
          <cell r="E146" t="str">
            <v>1Y</v>
          </cell>
          <cell r="F146" t="str">
            <v>第１工場</v>
          </cell>
          <cell r="G146" t="str">
            <v>手配</v>
          </cell>
          <cell r="H146" t="str">
            <v>Ｐ</v>
          </cell>
          <cell r="I146" t="str">
            <v>3236</v>
          </cell>
          <cell r="J146" t="str">
            <v>中庸スプリング（株）</v>
          </cell>
          <cell r="K146" t="str">
            <v>01</v>
          </cell>
          <cell r="L146" t="str">
            <v/>
          </cell>
          <cell r="M146" t="str">
            <v>――</v>
          </cell>
          <cell r="N146" t="str">
            <v>――</v>
          </cell>
          <cell r="O146" t="str">
            <v>Ｍ</v>
          </cell>
          <cell r="P146" t="str">
            <v>01</v>
          </cell>
          <cell r="Q146" t="str">
            <v>第１</v>
          </cell>
          <cell r="R146" t="str">
            <v>1Y</v>
          </cell>
          <cell r="S146" t="str">
            <v>安城第１工場</v>
          </cell>
          <cell r="T146" t="str">
            <v>直接</v>
          </cell>
          <cell r="U146" t="str">
            <v/>
          </cell>
          <cell r="V146" t="str">
            <v/>
          </cell>
          <cell r="W146" t="str">
            <v/>
          </cell>
          <cell r="X146">
            <v>1</v>
          </cell>
          <cell r="Y146">
            <v>2</v>
          </cell>
          <cell r="Z146">
            <v>2.34</v>
          </cell>
          <cell r="AA146">
            <v>0.81</v>
          </cell>
        </row>
        <row r="147">
          <cell r="B147" t="str">
            <v>9094906A012</v>
          </cell>
          <cell r="C147" t="str">
            <v/>
          </cell>
          <cell r="D147" t="str">
            <v>CLAMP, WIRING</v>
          </cell>
          <cell r="E147" t="str">
            <v>1Y</v>
          </cell>
          <cell r="F147" t="str">
            <v>第１工場</v>
          </cell>
          <cell r="G147" t="str">
            <v>手配</v>
          </cell>
          <cell r="H147" t="str">
            <v>Ｐ</v>
          </cell>
          <cell r="I147" t="str">
            <v>3236</v>
          </cell>
          <cell r="J147" t="str">
            <v>中庸スプリング（株）</v>
          </cell>
          <cell r="K147" t="str">
            <v>01</v>
          </cell>
          <cell r="L147" t="str">
            <v/>
          </cell>
          <cell r="M147" t="str">
            <v>――</v>
          </cell>
          <cell r="N147" t="str">
            <v>――</v>
          </cell>
          <cell r="O147" t="str">
            <v>Ｍ</v>
          </cell>
          <cell r="P147" t="str">
            <v>01</v>
          </cell>
          <cell r="Q147" t="str">
            <v>第１</v>
          </cell>
          <cell r="R147" t="str">
            <v>1Y</v>
          </cell>
          <cell r="S147" t="str">
            <v>安城第１工場</v>
          </cell>
          <cell r="T147" t="str">
            <v>直接</v>
          </cell>
          <cell r="U147" t="str">
            <v/>
          </cell>
          <cell r="V147" t="str">
            <v/>
          </cell>
          <cell r="W147" t="str">
            <v/>
          </cell>
          <cell r="X147">
            <v>1</v>
          </cell>
          <cell r="Y147">
            <v>2</v>
          </cell>
          <cell r="Z147">
            <v>2.34</v>
          </cell>
          <cell r="AA147">
            <v>0.59</v>
          </cell>
        </row>
        <row r="148">
          <cell r="B148" t="str">
            <v>34989ECA040</v>
          </cell>
          <cell r="C148" t="str">
            <v/>
          </cell>
          <cell r="D148" t="str">
            <v>LABEL</v>
          </cell>
          <cell r="E148" t="str">
            <v>1Y</v>
          </cell>
          <cell r="F148" t="str">
            <v>第１工場</v>
          </cell>
          <cell r="G148" t="str">
            <v>手配</v>
          </cell>
          <cell r="H148" t="str">
            <v>Ｐ</v>
          </cell>
          <cell r="I148" t="str">
            <v>3407</v>
          </cell>
          <cell r="J148" t="str">
            <v>（株）槌屋</v>
          </cell>
          <cell r="K148" t="str">
            <v>01</v>
          </cell>
          <cell r="L148" t="str">
            <v>知立工場</v>
          </cell>
          <cell r="M148" t="str">
            <v>――</v>
          </cell>
          <cell r="N148" t="str">
            <v>――</v>
          </cell>
          <cell r="O148" t="str">
            <v>Ｍ</v>
          </cell>
          <cell r="P148" t="str">
            <v>01</v>
          </cell>
          <cell r="Q148" t="str">
            <v>第１</v>
          </cell>
          <cell r="R148" t="str">
            <v>1Y</v>
          </cell>
          <cell r="S148" t="str">
            <v>安城第１工場</v>
          </cell>
          <cell r="T148" t="str">
            <v>直接</v>
          </cell>
          <cell r="U148" t="str">
            <v/>
          </cell>
          <cell r="V148" t="str">
            <v/>
          </cell>
          <cell r="W148" t="str">
            <v/>
          </cell>
          <cell r="X148">
            <v>1</v>
          </cell>
          <cell r="Y148">
            <v>1</v>
          </cell>
          <cell r="Z148">
            <v>2.33</v>
          </cell>
          <cell r="AA148">
            <v>0.88</v>
          </cell>
        </row>
        <row r="149">
          <cell r="B149" t="str">
            <v>34989ECB010</v>
          </cell>
          <cell r="C149" t="str">
            <v/>
          </cell>
          <cell r="D149" t="str">
            <v>LABEL</v>
          </cell>
          <cell r="E149" t="str">
            <v>1Y</v>
          </cell>
          <cell r="F149" t="str">
            <v>第１工場</v>
          </cell>
          <cell r="G149" t="str">
            <v>手配</v>
          </cell>
          <cell r="H149" t="str">
            <v>Ｐ</v>
          </cell>
          <cell r="I149" t="str">
            <v>3407</v>
          </cell>
          <cell r="J149" t="str">
            <v>（株）槌屋</v>
          </cell>
          <cell r="K149" t="str">
            <v>01</v>
          </cell>
          <cell r="L149" t="str">
            <v>知立工場</v>
          </cell>
          <cell r="M149" t="str">
            <v>――</v>
          </cell>
          <cell r="N149" t="str">
            <v>――</v>
          </cell>
          <cell r="O149" t="str">
            <v>Ｍ</v>
          </cell>
          <cell r="P149" t="str">
            <v>01</v>
          </cell>
          <cell r="Q149" t="str">
            <v>第１</v>
          </cell>
          <cell r="R149" t="str">
            <v>1Y</v>
          </cell>
          <cell r="S149" t="str">
            <v>安城第１工場</v>
          </cell>
          <cell r="T149" t="str">
            <v>直接</v>
          </cell>
          <cell r="U149" t="str">
            <v/>
          </cell>
          <cell r="V149" t="str">
            <v/>
          </cell>
          <cell r="W149" t="str">
            <v/>
          </cell>
          <cell r="X149">
            <v>1</v>
          </cell>
          <cell r="Y149">
            <v>1</v>
          </cell>
          <cell r="Z149">
            <v>2.33</v>
          </cell>
          <cell r="AA149">
            <v>0.81</v>
          </cell>
        </row>
        <row r="150">
          <cell r="B150" t="str">
            <v>34989ECB020</v>
          </cell>
          <cell r="C150" t="str">
            <v/>
          </cell>
          <cell r="D150" t="str">
            <v>LABEL</v>
          </cell>
          <cell r="E150" t="str">
            <v>1Y</v>
          </cell>
          <cell r="F150" t="str">
            <v>第１工場</v>
          </cell>
          <cell r="G150" t="str">
            <v>手配</v>
          </cell>
          <cell r="H150" t="str">
            <v>Ｐ</v>
          </cell>
          <cell r="I150" t="str">
            <v>3407</v>
          </cell>
          <cell r="J150" t="str">
            <v>（株）槌屋</v>
          </cell>
          <cell r="K150" t="str">
            <v>01</v>
          </cell>
          <cell r="L150" t="str">
            <v>知立工場</v>
          </cell>
          <cell r="M150" t="str">
            <v>――</v>
          </cell>
          <cell r="N150" t="str">
            <v>――</v>
          </cell>
          <cell r="O150" t="str">
            <v>Ｍ</v>
          </cell>
          <cell r="P150" t="str">
            <v>01</v>
          </cell>
          <cell r="Q150" t="str">
            <v>第１</v>
          </cell>
          <cell r="R150" t="str">
            <v>1Y</v>
          </cell>
          <cell r="S150" t="str">
            <v>安城第１工場</v>
          </cell>
          <cell r="T150" t="str">
            <v>直接</v>
          </cell>
          <cell r="U150" t="str">
            <v/>
          </cell>
          <cell r="V150" t="str">
            <v/>
          </cell>
          <cell r="W150" t="str">
            <v/>
          </cell>
          <cell r="X150">
            <v>1</v>
          </cell>
          <cell r="Y150">
            <v>1</v>
          </cell>
          <cell r="Z150">
            <v>2.33</v>
          </cell>
          <cell r="AA150">
            <v>0.81</v>
          </cell>
        </row>
        <row r="151">
          <cell r="B151" t="str">
            <v>34989ECB030</v>
          </cell>
          <cell r="C151" t="str">
            <v/>
          </cell>
          <cell r="D151" t="str">
            <v>LABEL</v>
          </cell>
          <cell r="E151" t="str">
            <v>1Y</v>
          </cell>
          <cell r="F151" t="str">
            <v>第１工場</v>
          </cell>
          <cell r="G151" t="str">
            <v>手配</v>
          </cell>
          <cell r="H151" t="str">
            <v>Ｐ</v>
          </cell>
          <cell r="I151" t="str">
            <v>3407</v>
          </cell>
          <cell r="J151" t="str">
            <v>（株）槌屋</v>
          </cell>
          <cell r="K151" t="str">
            <v>01</v>
          </cell>
          <cell r="L151" t="str">
            <v>知立工場</v>
          </cell>
          <cell r="M151" t="str">
            <v>――</v>
          </cell>
          <cell r="N151" t="str">
            <v>――</v>
          </cell>
          <cell r="O151" t="str">
            <v>Ｍ</v>
          </cell>
          <cell r="P151" t="str">
            <v>01</v>
          </cell>
          <cell r="Q151" t="str">
            <v>第１</v>
          </cell>
          <cell r="R151" t="str">
            <v>1Y</v>
          </cell>
          <cell r="S151" t="str">
            <v>安城第１工場</v>
          </cell>
          <cell r="T151" t="str">
            <v>直接</v>
          </cell>
          <cell r="U151" t="str">
            <v/>
          </cell>
          <cell r="V151" t="str">
            <v/>
          </cell>
          <cell r="W151" t="str">
            <v/>
          </cell>
          <cell r="X151">
            <v>1</v>
          </cell>
          <cell r="Y151">
            <v>1</v>
          </cell>
          <cell r="Z151">
            <v>2.33</v>
          </cell>
          <cell r="AA151">
            <v>0.8</v>
          </cell>
        </row>
        <row r="152">
          <cell r="B152" t="str">
            <v>34989ECC010</v>
          </cell>
          <cell r="C152" t="str">
            <v/>
          </cell>
          <cell r="D152" t="str">
            <v>LABEL</v>
          </cell>
          <cell r="E152" t="str">
            <v>1Y</v>
          </cell>
          <cell r="F152" t="str">
            <v>第１工場</v>
          </cell>
          <cell r="G152" t="str">
            <v>手配</v>
          </cell>
          <cell r="H152" t="str">
            <v>Ｐ</v>
          </cell>
          <cell r="I152" t="str">
            <v>3407</v>
          </cell>
          <cell r="J152" t="str">
            <v>（株）槌屋</v>
          </cell>
          <cell r="K152" t="str">
            <v>01</v>
          </cell>
          <cell r="L152" t="str">
            <v>知立工場</v>
          </cell>
          <cell r="M152" t="str">
            <v>――</v>
          </cell>
          <cell r="N152" t="str">
            <v>――</v>
          </cell>
          <cell r="O152" t="str">
            <v>Ｍ</v>
          </cell>
          <cell r="P152" t="str">
            <v>01</v>
          </cell>
          <cell r="Q152" t="str">
            <v>第１</v>
          </cell>
          <cell r="R152" t="str">
            <v>1Y</v>
          </cell>
          <cell r="S152" t="str">
            <v>安城第１工場</v>
          </cell>
          <cell r="T152" t="str">
            <v>直接</v>
          </cell>
          <cell r="U152" t="str">
            <v/>
          </cell>
          <cell r="V152" t="str">
            <v/>
          </cell>
          <cell r="W152" t="str">
            <v/>
          </cell>
          <cell r="X152">
            <v>1</v>
          </cell>
          <cell r="Y152">
            <v>1</v>
          </cell>
          <cell r="Z152">
            <v>2.33</v>
          </cell>
          <cell r="AA152">
            <v>0.78</v>
          </cell>
        </row>
        <row r="153">
          <cell r="B153" t="str">
            <v>34989ECE010</v>
          </cell>
          <cell r="C153" t="str">
            <v/>
          </cell>
          <cell r="D153" t="str">
            <v>LABEL</v>
          </cell>
          <cell r="E153" t="str">
            <v>1Y</v>
          </cell>
          <cell r="F153" t="str">
            <v>第１工場</v>
          </cell>
          <cell r="G153" t="str">
            <v>手配</v>
          </cell>
          <cell r="H153" t="str">
            <v>Ｐ</v>
          </cell>
          <cell r="I153" t="str">
            <v>3407</v>
          </cell>
          <cell r="J153" t="str">
            <v>（株）槌屋</v>
          </cell>
          <cell r="K153" t="str">
            <v>01</v>
          </cell>
          <cell r="L153" t="str">
            <v>知立工場</v>
          </cell>
          <cell r="M153" t="str">
            <v>――</v>
          </cell>
          <cell r="N153" t="str">
            <v>――</v>
          </cell>
          <cell r="O153" t="str">
            <v>Ｍ</v>
          </cell>
          <cell r="P153" t="str">
            <v>01</v>
          </cell>
          <cell r="Q153" t="str">
            <v>第１</v>
          </cell>
          <cell r="R153" t="str">
            <v>1Y</v>
          </cell>
          <cell r="S153" t="str">
            <v>安城第１工場</v>
          </cell>
          <cell r="T153" t="str">
            <v>直接</v>
          </cell>
          <cell r="U153" t="str">
            <v/>
          </cell>
          <cell r="V153" t="str">
            <v/>
          </cell>
          <cell r="W153" t="str">
            <v/>
          </cell>
          <cell r="X153">
            <v>1</v>
          </cell>
          <cell r="Y153">
            <v>1</v>
          </cell>
          <cell r="Z153">
            <v>2.33</v>
          </cell>
          <cell r="AA153">
            <v>0.72</v>
          </cell>
        </row>
        <row r="154">
          <cell r="B154" t="str">
            <v>34989ECE020</v>
          </cell>
          <cell r="C154" t="str">
            <v/>
          </cell>
          <cell r="D154" t="str">
            <v>LABEL</v>
          </cell>
          <cell r="E154" t="str">
            <v>1Y</v>
          </cell>
          <cell r="F154" t="str">
            <v>第１工場</v>
          </cell>
          <cell r="G154" t="str">
            <v>手配</v>
          </cell>
          <cell r="H154" t="str">
            <v>Ｐ</v>
          </cell>
          <cell r="I154" t="str">
            <v>3407</v>
          </cell>
          <cell r="J154" t="str">
            <v>（株）槌屋</v>
          </cell>
          <cell r="K154" t="str">
            <v>01</v>
          </cell>
          <cell r="L154" t="str">
            <v>知立工場</v>
          </cell>
          <cell r="M154" t="str">
            <v>――</v>
          </cell>
          <cell r="N154" t="str">
            <v>――</v>
          </cell>
          <cell r="O154" t="str">
            <v>Ｍ</v>
          </cell>
          <cell r="P154" t="str">
            <v>01</v>
          </cell>
          <cell r="Q154" t="str">
            <v>第１</v>
          </cell>
          <cell r="R154" t="str">
            <v>1Y</v>
          </cell>
          <cell r="S154" t="str">
            <v>安城第１工場</v>
          </cell>
          <cell r="T154" t="str">
            <v>直接</v>
          </cell>
          <cell r="U154" t="str">
            <v/>
          </cell>
          <cell r="V154" t="str">
            <v/>
          </cell>
          <cell r="W154" t="str">
            <v/>
          </cell>
          <cell r="X154">
            <v>1</v>
          </cell>
          <cell r="Y154">
            <v>1</v>
          </cell>
          <cell r="Z154">
            <v>2.33</v>
          </cell>
          <cell r="AA154">
            <v>0.82</v>
          </cell>
        </row>
        <row r="155">
          <cell r="B155" t="str">
            <v>34989ECE030</v>
          </cell>
          <cell r="C155" t="str">
            <v/>
          </cell>
          <cell r="D155" t="str">
            <v>LABEL</v>
          </cell>
          <cell r="E155" t="str">
            <v>1Y</v>
          </cell>
          <cell r="F155" t="str">
            <v>第１工場</v>
          </cell>
          <cell r="G155" t="str">
            <v>手配</v>
          </cell>
          <cell r="H155" t="str">
            <v>Ｐ</v>
          </cell>
          <cell r="I155" t="str">
            <v>3407</v>
          </cell>
          <cell r="J155" t="str">
            <v>（株）槌屋</v>
          </cell>
          <cell r="K155" t="str">
            <v>01</v>
          </cell>
          <cell r="L155" t="str">
            <v>知立工場</v>
          </cell>
          <cell r="M155" t="str">
            <v>――</v>
          </cell>
          <cell r="N155" t="str">
            <v>――</v>
          </cell>
          <cell r="O155" t="str">
            <v>Ｍ</v>
          </cell>
          <cell r="P155" t="str">
            <v>01</v>
          </cell>
          <cell r="Q155" t="str">
            <v>第１</v>
          </cell>
          <cell r="R155" t="str">
            <v>1Y</v>
          </cell>
          <cell r="S155" t="str">
            <v>安城第１工場</v>
          </cell>
          <cell r="T155" t="str">
            <v>直接</v>
          </cell>
          <cell r="U155" t="str">
            <v/>
          </cell>
          <cell r="V155" t="str">
            <v/>
          </cell>
          <cell r="W155" t="str">
            <v/>
          </cell>
          <cell r="X155">
            <v>1</v>
          </cell>
          <cell r="Y155">
            <v>1</v>
          </cell>
          <cell r="Z155">
            <v>2.33</v>
          </cell>
          <cell r="AA155">
            <v>0.8</v>
          </cell>
        </row>
        <row r="156">
          <cell r="B156" t="str">
            <v>9050827A011</v>
          </cell>
          <cell r="C156" t="str">
            <v/>
          </cell>
          <cell r="D156" t="str">
            <v>SPRING, TORSION</v>
          </cell>
          <cell r="E156" t="str">
            <v>1Y</v>
          </cell>
          <cell r="F156" t="str">
            <v>第１工場</v>
          </cell>
          <cell r="G156" t="str">
            <v>手配</v>
          </cell>
          <cell r="H156" t="str">
            <v>Ｐ</v>
          </cell>
          <cell r="I156" t="str">
            <v>3836</v>
          </cell>
          <cell r="J156" t="str">
            <v>（株）東郷製作所</v>
          </cell>
          <cell r="K156" t="str">
            <v>01</v>
          </cell>
          <cell r="L156" t="str">
            <v/>
          </cell>
          <cell r="M156" t="str">
            <v>――</v>
          </cell>
          <cell r="N156" t="str">
            <v>――</v>
          </cell>
          <cell r="O156" t="str">
            <v>Ｍ</v>
          </cell>
          <cell r="P156" t="str">
            <v>01</v>
          </cell>
          <cell r="Q156" t="str">
            <v>第１</v>
          </cell>
          <cell r="R156" t="str">
            <v>1Y</v>
          </cell>
          <cell r="S156" t="str">
            <v>安城第１工場</v>
          </cell>
          <cell r="T156" t="str">
            <v>直接</v>
          </cell>
          <cell r="U156" t="str">
            <v/>
          </cell>
          <cell r="V156" t="str">
            <v/>
          </cell>
          <cell r="W156" t="str">
            <v/>
          </cell>
          <cell r="X156">
            <v>1</v>
          </cell>
          <cell r="Y156">
            <v>8</v>
          </cell>
          <cell r="Z156">
            <v>11.12</v>
          </cell>
          <cell r="AA156">
            <v>0.78</v>
          </cell>
        </row>
        <row r="157">
          <cell r="B157" t="str">
            <v>9050827A013</v>
          </cell>
          <cell r="C157" t="str">
            <v/>
          </cell>
          <cell r="D157" t="str">
            <v>SPRING, TORSION</v>
          </cell>
          <cell r="E157" t="str">
            <v>1Y</v>
          </cell>
          <cell r="F157" t="str">
            <v>第１工場</v>
          </cell>
          <cell r="G157" t="str">
            <v>手配</v>
          </cell>
          <cell r="H157" t="str">
            <v>Ｐ</v>
          </cell>
          <cell r="I157" t="str">
            <v>3836</v>
          </cell>
          <cell r="J157" t="str">
            <v>（株）東郷製作所</v>
          </cell>
          <cell r="K157" t="str">
            <v>01</v>
          </cell>
          <cell r="L157" t="str">
            <v/>
          </cell>
          <cell r="M157" t="str">
            <v>――</v>
          </cell>
          <cell r="N157" t="str">
            <v>――</v>
          </cell>
          <cell r="O157" t="str">
            <v>Ｍ</v>
          </cell>
          <cell r="P157" t="str">
            <v>01</v>
          </cell>
          <cell r="Q157" t="str">
            <v>第１</v>
          </cell>
          <cell r="R157" t="str">
            <v>1Y</v>
          </cell>
          <cell r="S157" t="str">
            <v>安城第１工場</v>
          </cell>
          <cell r="T157" t="str">
            <v>直接</v>
          </cell>
          <cell r="U157" t="str">
            <v/>
          </cell>
          <cell r="V157" t="str">
            <v/>
          </cell>
          <cell r="W157" t="str">
            <v/>
          </cell>
          <cell r="X157">
            <v>1</v>
          </cell>
          <cell r="Y157">
            <v>8</v>
          </cell>
          <cell r="Z157">
            <v>11.12</v>
          </cell>
          <cell r="AA157">
            <v>0.78</v>
          </cell>
        </row>
        <row r="158">
          <cell r="B158" t="str">
            <v>9052409A003</v>
          </cell>
          <cell r="C158" t="str">
            <v/>
          </cell>
          <cell r="D158" t="str">
            <v>SPRING, RETAINER</v>
          </cell>
          <cell r="E158" t="str">
            <v>1Y</v>
          </cell>
          <cell r="F158" t="str">
            <v>第１工場</v>
          </cell>
          <cell r="G158" t="str">
            <v>手配</v>
          </cell>
          <cell r="H158" t="str">
            <v>Ｐ</v>
          </cell>
          <cell r="I158" t="str">
            <v>3836</v>
          </cell>
          <cell r="J158" t="str">
            <v>（株）東郷製作所</v>
          </cell>
          <cell r="K158" t="str">
            <v>01</v>
          </cell>
          <cell r="L158" t="str">
            <v/>
          </cell>
          <cell r="M158" t="str">
            <v>――</v>
          </cell>
          <cell r="N158" t="str">
            <v>――</v>
          </cell>
          <cell r="O158" t="str">
            <v>Ｍ</v>
          </cell>
          <cell r="P158" t="str">
            <v>01</v>
          </cell>
          <cell r="Q158" t="str">
            <v>第１</v>
          </cell>
          <cell r="R158" t="str">
            <v>1Y</v>
          </cell>
          <cell r="S158" t="str">
            <v>安城第１工場</v>
          </cell>
          <cell r="T158" t="str">
            <v>直接</v>
          </cell>
          <cell r="U158" t="str">
            <v/>
          </cell>
          <cell r="V158" t="str">
            <v/>
          </cell>
          <cell r="W158" t="str">
            <v/>
          </cell>
          <cell r="X158">
            <v>1</v>
          </cell>
          <cell r="Y158">
            <v>8</v>
          </cell>
          <cell r="Z158">
            <v>11.12</v>
          </cell>
          <cell r="AA158">
            <v>0.78</v>
          </cell>
        </row>
        <row r="159">
          <cell r="B159">
            <v>9025405021</v>
          </cell>
          <cell r="C159" t="str">
            <v/>
          </cell>
          <cell r="D159" t="str">
            <v>PIN, SLOTTED SPRING</v>
          </cell>
          <cell r="E159" t="str">
            <v>1Y</v>
          </cell>
          <cell r="F159" t="str">
            <v>第１工場</v>
          </cell>
          <cell r="G159" t="str">
            <v>手配</v>
          </cell>
          <cell r="H159" t="str">
            <v>Ｐ</v>
          </cell>
          <cell r="I159" t="str">
            <v>3874</v>
          </cell>
          <cell r="J159" t="str">
            <v>トピー実業（株）</v>
          </cell>
          <cell r="K159" t="str">
            <v>01</v>
          </cell>
          <cell r="L159" t="str">
            <v/>
          </cell>
          <cell r="M159" t="str">
            <v>――</v>
          </cell>
          <cell r="N159" t="str">
            <v>――</v>
          </cell>
          <cell r="O159" t="str">
            <v>Ｍ</v>
          </cell>
          <cell r="P159" t="str">
            <v>01</v>
          </cell>
          <cell r="Q159" t="str">
            <v>第１</v>
          </cell>
          <cell r="R159" t="str">
            <v>1Y</v>
          </cell>
          <cell r="S159" t="str">
            <v>安城第１工場</v>
          </cell>
          <cell r="T159" t="str">
            <v>直接</v>
          </cell>
          <cell r="U159" t="str">
            <v/>
          </cell>
          <cell r="V159" t="str">
            <v/>
          </cell>
          <cell r="W159" t="str">
            <v/>
          </cell>
          <cell r="X159">
            <v>1</v>
          </cell>
          <cell r="Y159">
            <v>1</v>
          </cell>
          <cell r="Z159">
            <v>1.95</v>
          </cell>
          <cell r="AA159">
            <v>0.42</v>
          </cell>
        </row>
        <row r="160">
          <cell r="B160" t="str">
            <v>82125ECA020</v>
          </cell>
          <cell r="C160" t="str">
            <v/>
          </cell>
          <cell r="D160" t="str">
            <v>WIRE, TRANSMISSION</v>
          </cell>
          <cell r="E160" t="str">
            <v>1Y</v>
          </cell>
          <cell r="F160" t="str">
            <v>第１工場</v>
          </cell>
          <cell r="G160" t="str">
            <v>手配</v>
          </cell>
          <cell r="H160" t="str">
            <v>Ｐ</v>
          </cell>
          <cell r="I160" t="str">
            <v>3880</v>
          </cell>
          <cell r="J160" t="str">
            <v>（株）ＢｌｕＥ　Ｎｅｘｕｓ</v>
          </cell>
          <cell r="K160" t="str">
            <v>01</v>
          </cell>
          <cell r="L160" t="str">
            <v>デンソー　安城製作所</v>
          </cell>
          <cell r="M160" t="str">
            <v>受代</v>
          </cell>
          <cell r="N160" t="str">
            <v>――</v>
          </cell>
          <cell r="O160" t="str">
            <v>Ｍ</v>
          </cell>
          <cell r="P160" t="str">
            <v>01</v>
          </cell>
          <cell r="Q160" t="str">
            <v>第１</v>
          </cell>
          <cell r="R160" t="str">
            <v>1Y</v>
          </cell>
          <cell r="S160" t="str">
            <v>安城第１工場</v>
          </cell>
          <cell r="T160" t="str">
            <v>直接</v>
          </cell>
          <cell r="U160" t="str">
            <v/>
          </cell>
          <cell r="V160" t="str">
            <v/>
          </cell>
          <cell r="W160" t="str">
            <v/>
          </cell>
          <cell r="X160">
            <v>1</v>
          </cell>
          <cell r="Y160">
            <v>6</v>
          </cell>
          <cell r="Z160">
            <v>3.3</v>
          </cell>
          <cell r="AA160">
            <v>1</v>
          </cell>
        </row>
        <row r="161">
          <cell r="B161" t="str">
            <v>82125ECB020</v>
          </cell>
          <cell r="C161" t="str">
            <v/>
          </cell>
          <cell r="D161" t="str">
            <v>WIRE, TRANSMISSION</v>
          </cell>
          <cell r="E161" t="str">
            <v>1Y</v>
          </cell>
          <cell r="F161" t="str">
            <v>第１工場</v>
          </cell>
          <cell r="G161" t="str">
            <v>手配</v>
          </cell>
          <cell r="H161" t="str">
            <v>Ｐ</v>
          </cell>
          <cell r="I161" t="str">
            <v>3880</v>
          </cell>
          <cell r="J161" t="str">
            <v>（株）ＢｌｕＥ　Ｎｅｘｕｓ</v>
          </cell>
          <cell r="K161" t="str">
            <v>01</v>
          </cell>
          <cell r="L161" t="str">
            <v>デンソー　安城製作所</v>
          </cell>
          <cell r="M161" t="str">
            <v>受代</v>
          </cell>
          <cell r="N161" t="str">
            <v>――</v>
          </cell>
          <cell r="O161" t="str">
            <v>Ｍ</v>
          </cell>
          <cell r="P161" t="str">
            <v>01</v>
          </cell>
          <cell r="Q161" t="str">
            <v>第１</v>
          </cell>
          <cell r="R161" t="str">
            <v>1Y</v>
          </cell>
          <cell r="S161" t="str">
            <v>安城第１工場</v>
          </cell>
          <cell r="T161" t="str">
            <v>直接</v>
          </cell>
          <cell r="U161" t="str">
            <v/>
          </cell>
          <cell r="V161" t="str">
            <v/>
          </cell>
          <cell r="W161" t="str">
            <v/>
          </cell>
          <cell r="X161">
            <v>1</v>
          </cell>
          <cell r="Y161">
            <v>6</v>
          </cell>
          <cell r="Z161">
            <v>3.3</v>
          </cell>
          <cell r="AA161">
            <v>1.1499999999999999</v>
          </cell>
        </row>
        <row r="162">
          <cell r="B162" t="str">
            <v>82125ECC020</v>
          </cell>
          <cell r="C162" t="str">
            <v/>
          </cell>
          <cell r="D162" t="str">
            <v>WIRE, TRANSMISSION</v>
          </cell>
          <cell r="E162" t="str">
            <v>1Y</v>
          </cell>
          <cell r="F162" t="str">
            <v>第１工場</v>
          </cell>
          <cell r="G162" t="str">
            <v>手配</v>
          </cell>
          <cell r="H162" t="str">
            <v>Ｐ</v>
          </cell>
          <cell r="I162" t="str">
            <v>3880</v>
          </cell>
          <cell r="J162" t="str">
            <v>（株）ＢｌｕＥ　Ｎｅｘｕｓ</v>
          </cell>
          <cell r="K162" t="str">
            <v>01</v>
          </cell>
          <cell r="L162" t="str">
            <v>デンソー　安城製作所</v>
          </cell>
          <cell r="M162" t="str">
            <v>受代</v>
          </cell>
          <cell r="N162" t="str">
            <v>――</v>
          </cell>
          <cell r="O162" t="str">
            <v>Ｍ</v>
          </cell>
          <cell r="P162" t="str">
            <v>01</v>
          </cell>
          <cell r="Q162" t="str">
            <v>第１</v>
          </cell>
          <cell r="R162" t="str">
            <v>1Y</v>
          </cell>
          <cell r="S162" t="str">
            <v>安城第１工場</v>
          </cell>
          <cell r="T162" t="str">
            <v>直接</v>
          </cell>
          <cell r="U162" t="str">
            <v/>
          </cell>
          <cell r="V162" t="str">
            <v/>
          </cell>
          <cell r="W162" t="str">
            <v/>
          </cell>
          <cell r="X162">
            <v>1</v>
          </cell>
          <cell r="Y162">
            <v>6</v>
          </cell>
          <cell r="Z162">
            <v>3.3</v>
          </cell>
          <cell r="AA162">
            <v>1.2</v>
          </cell>
        </row>
        <row r="163">
          <cell r="B163" t="str">
            <v>82125ECE020</v>
          </cell>
          <cell r="C163" t="str">
            <v/>
          </cell>
          <cell r="D163" t="str">
            <v>WIRE, TRANSMISSION</v>
          </cell>
          <cell r="E163" t="str">
            <v>1Y</v>
          </cell>
          <cell r="F163" t="str">
            <v>第１工場</v>
          </cell>
          <cell r="G163" t="str">
            <v>手配</v>
          </cell>
          <cell r="H163" t="str">
            <v>Ｐ</v>
          </cell>
          <cell r="I163" t="str">
            <v>3880</v>
          </cell>
          <cell r="J163" t="str">
            <v>（株）ＢｌｕＥ　Ｎｅｘｕｓ</v>
          </cell>
          <cell r="K163" t="str">
            <v>01</v>
          </cell>
          <cell r="L163" t="str">
            <v>デンソー　安城製作所</v>
          </cell>
          <cell r="M163" t="str">
            <v>受代</v>
          </cell>
          <cell r="N163" t="str">
            <v>――</v>
          </cell>
          <cell r="O163" t="str">
            <v>Ｍ</v>
          </cell>
          <cell r="P163" t="str">
            <v>01</v>
          </cell>
          <cell r="Q163" t="str">
            <v>第１</v>
          </cell>
          <cell r="R163" t="str">
            <v>1Y</v>
          </cell>
          <cell r="S163" t="str">
            <v>安城第１工場</v>
          </cell>
          <cell r="T163" t="str">
            <v>直接</v>
          </cell>
          <cell r="U163" t="str">
            <v/>
          </cell>
          <cell r="V163" t="str">
            <v/>
          </cell>
          <cell r="W163" t="str">
            <v/>
          </cell>
          <cell r="X163">
            <v>1</v>
          </cell>
          <cell r="Y163">
            <v>6</v>
          </cell>
          <cell r="Z163">
            <v>3.3</v>
          </cell>
          <cell r="AA163">
            <v>1</v>
          </cell>
        </row>
        <row r="164">
          <cell r="B164" t="str">
            <v>82125ECE030</v>
          </cell>
          <cell r="C164" t="str">
            <v/>
          </cell>
          <cell r="D164" t="str">
            <v>WIRE, TRANSMISSION</v>
          </cell>
          <cell r="E164" t="str">
            <v>1Y</v>
          </cell>
          <cell r="F164" t="str">
            <v>第１工場</v>
          </cell>
          <cell r="G164" t="str">
            <v>手配</v>
          </cell>
          <cell r="H164" t="str">
            <v>Ｐ</v>
          </cell>
          <cell r="I164" t="str">
            <v>3880</v>
          </cell>
          <cell r="J164" t="str">
            <v>（株）ＢｌｕＥ　Ｎｅｘｕｓ</v>
          </cell>
          <cell r="K164" t="str">
            <v>01</v>
          </cell>
          <cell r="L164" t="str">
            <v>デンソー　安城製作所</v>
          </cell>
          <cell r="M164" t="str">
            <v>受代</v>
          </cell>
          <cell r="N164" t="str">
            <v>――</v>
          </cell>
          <cell r="O164" t="str">
            <v>Ｍ</v>
          </cell>
          <cell r="P164" t="str">
            <v>01</v>
          </cell>
          <cell r="Q164" t="str">
            <v>第１</v>
          </cell>
          <cell r="R164" t="str">
            <v>1Y</v>
          </cell>
          <cell r="S164" t="str">
            <v>安城第１工場</v>
          </cell>
          <cell r="T164" t="str">
            <v>直接</v>
          </cell>
          <cell r="U164" t="str">
            <v/>
          </cell>
          <cell r="V164" t="str">
            <v/>
          </cell>
          <cell r="W164" t="str">
            <v/>
          </cell>
          <cell r="X164">
            <v>1</v>
          </cell>
          <cell r="Y164">
            <v>6</v>
          </cell>
          <cell r="Z164">
            <v>3.3</v>
          </cell>
          <cell r="AA164">
            <v>1</v>
          </cell>
        </row>
        <row r="165">
          <cell r="B165" t="str">
            <v>82125ECE040</v>
          </cell>
          <cell r="C165" t="str">
            <v/>
          </cell>
          <cell r="D165" t="str">
            <v>WIRE, TRANSMISSION</v>
          </cell>
          <cell r="E165" t="str">
            <v>1Y</v>
          </cell>
          <cell r="F165" t="str">
            <v>第１工場</v>
          </cell>
          <cell r="G165" t="str">
            <v>手配</v>
          </cell>
          <cell r="H165" t="str">
            <v>Ｐ</v>
          </cell>
          <cell r="I165" t="str">
            <v>3880</v>
          </cell>
          <cell r="J165" t="str">
            <v>（株）ＢｌｕＥ　Ｎｅｘｕｓ</v>
          </cell>
          <cell r="K165" t="str">
            <v>01</v>
          </cell>
          <cell r="L165" t="str">
            <v>デンソー　安城製作所</v>
          </cell>
          <cell r="M165" t="str">
            <v>受代</v>
          </cell>
          <cell r="N165" t="str">
            <v>――</v>
          </cell>
          <cell r="O165" t="str">
            <v>Ｍ</v>
          </cell>
          <cell r="P165" t="str">
            <v>01</v>
          </cell>
          <cell r="Q165" t="str">
            <v>第１</v>
          </cell>
          <cell r="R165" t="str">
            <v>1Y</v>
          </cell>
          <cell r="S165" t="str">
            <v>安城第１工場</v>
          </cell>
          <cell r="T165" t="str">
            <v>直接</v>
          </cell>
          <cell r="U165" t="str">
            <v/>
          </cell>
          <cell r="V165" t="str">
            <v/>
          </cell>
          <cell r="W165" t="str">
            <v/>
          </cell>
          <cell r="X165">
            <v>1</v>
          </cell>
          <cell r="Y165">
            <v>6</v>
          </cell>
          <cell r="Z165">
            <v>3.3</v>
          </cell>
          <cell r="AA165">
            <v>1</v>
          </cell>
        </row>
        <row r="166">
          <cell r="B166" t="str">
            <v>G9210ECA010</v>
          </cell>
          <cell r="C166" t="str">
            <v/>
          </cell>
          <cell r="D166" t="str">
            <v>INVERTER ASSY, EV MOTOR CONTROL</v>
          </cell>
          <cell r="E166" t="str">
            <v>1Y</v>
          </cell>
          <cell r="F166" t="str">
            <v>第１工場</v>
          </cell>
          <cell r="G166" t="str">
            <v>手配</v>
          </cell>
          <cell r="H166" t="str">
            <v>Ｐ</v>
          </cell>
          <cell r="I166" t="str">
            <v>3880</v>
          </cell>
          <cell r="J166" t="str">
            <v>（株）ＢｌｕＥ　Ｎｅｘｕｓ</v>
          </cell>
          <cell r="K166" t="str">
            <v>01</v>
          </cell>
          <cell r="L166" t="str">
            <v>デンソー　安城製作所</v>
          </cell>
          <cell r="M166" t="str">
            <v>受代</v>
          </cell>
          <cell r="N166" t="str">
            <v>――</v>
          </cell>
          <cell r="O166" t="str">
            <v>Ｍ</v>
          </cell>
          <cell r="P166" t="str">
            <v>01</v>
          </cell>
          <cell r="Q166" t="str">
            <v>第１</v>
          </cell>
          <cell r="R166" t="str">
            <v>1Y</v>
          </cell>
          <cell r="S166" t="str">
            <v>安城第１工場</v>
          </cell>
          <cell r="T166" t="str">
            <v>直接</v>
          </cell>
          <cell r="U166" t="str">
            <v/>
          </cell>
          <cell r="V166" t="str">
            <v/>
          </cell>
          <cell r="W166" t="str">
            <v/>
          </cell>
          <cell r="X166">
            <v>1</v>
          </cell>
          <cell r="Y166">
            <v>6</v>
          </cell>
          <cell r="Z166">
            <v>3.3</v>
          </cell>
          <cell r="AA166">
            <v>1</v>
          </cell>
        </row>
        <row r="167">
          <cell r="B167" t="str">
            <v>G9210ECB010</v>
          </cell>
          <cell r="C167" t="str">
            <v/>
          </cell>
          <cell r="D167" t="str">
            <v>INVERTER ASSY, EV MOTOR CONTROL</v>
          </cell>
          <cell r="E167" t="str">
            <v>1Y</v>
          </cell>
          <cell r="F167" t="str">
            <v>第１工場</v>
          </cell>
          <cell r="G167" t="str">
            <v>手配</v>
          </cell>
          <cell r="H167" t="str">
            <v>Ｐ</v>
          </cell>
          <cell r="I167" t="str">
            <v>3880</v>
          </cell>
          <cell r="J167" t="str">
            <v>（株）ＢｌｕＥ　Ｎｅｘｕｓ</v>
          </cell>
          <cell r="K167" t="str">
            <v>01</v>
          </cell>
          <cell r="L167" t="str">
            <v>デンソー　安城製作所</v>
          </cell>
          <cell r="M167" t="str">
            <v>受代</v>
          </cell>
          <cell r="N167" t="str">
            <v>――</v>
          </cell>
          <cell r="O167" t="str">
            <v>Ｍ</v>
          </cell>
          <cell r="P167" t="str">
            <v>01</v>
          </cell>
          <cell r="Q167" t="str">
            <v>第１</v>
          </cell>
          <cell r="R167" t="str">
            <v>1Y</v>
          </cell>
          <cell r="S167" t="str">
            <v>安城第１工場</v>
          </cell>
          <cell r="T167" t="str">
            <v>直接</v>
          </cell>
          <cell r="U167" t="str">
            <v/>
          </cell>
          <cell r="V167" t="str">
            <v/>
          </cell>
          <cell r="W167" t="str">
            <v/>
          </cell>
          <cell r="X167">
            <v>1</v>
          </cell>
          <cell r="Y167">
            <v>6</v>
          </cell>
          <cell r="Z167">
            <v>3.3</v>
          </cell>
          <cell r="AA167">
            <v>1</v>
          </cell>
        </row>
        <row r="168">
          <cell r="B168" t="str">
            <v>G9210ECB020</v>
          </cell>
          <cell r="C168" t="str">
            <v/>
          </cell>
          <cell r="D168" t="str">
            <v>INVERTER ASSY, EV MOTOR CONTROL</v>
          </cell>
          <cell r="E168" t="str">
            <v>1Y</v>
          </cell>
          <cell r="F168" t="str">
            <v>第１工場</v>
          </cell>
          <cell r="G168" t="str">
            <v>手配</v>
          </cell>
          <cell r="H168" t="str">
            <v>Ｐ</v>
          </cell>
          <cell r="I168" t="str">
            <v>3880</v>
          </cell>
          <cell r="J168" t="str">
            <v>（株）ＢｌｕＥ　Ｎｅｘｕｓ</v>
          </cell>
          <cell r="K168" t="str">
            <v>01</v>
          </cell>
          <cell r="L168" t="str">
            <v>デンソー　安城製作所</v>
          </cell>
          <cell r="M168" t="str">
            <v>受代</v>
          </cell>
          <cell r="N168" t="str">
            <v>――</v>
          </cell>
          <cell r="O168" t="str">
            <v>Ｍ</v>
          </cell>
          <cell r="P168" t="str">
            <v>01</v>
          </cell>
          <cell r="Q168" t="str">
            <v>第１</v>
          </cell>
          <cell r="R168" t="str">
            <v>1Y</v>
          </cell>
          <cell r="S168" t="str">
            <v>安城第１工場</v>
          </cell>
          <cell r="T168" t="str">
            <v>直接</v>
          </cell>
          <cell r="U168" t="str">
            <v/>
          </cell>
          <cell r="V168" t="str">
            <v/>
          </cell>
          <cell r="W168" t="str">
            <v/>
          </cell>
          <cell r="X168">
            <v>1</v>
          </cell>
          <cell r="Y168">
            <v>6</v>
          </cell>
          <cell r="Z168">
            <v>3.3</v>
          </cell>
          <cell r="AA168">
            <v>1</v>
          </cell>
        </row>
        <row r="169">
          <cell r="B169" t="str">
            <v>G9210ECC010</v>
          </cell>
          <cell r="C169" t="str">
            <v/>
          </cell>
          <cell r="D169" t="str">
            <v>INVERTER ASSY, EV MOTOR CONTROL</v>
          </cell>
          <cell r="E169" t="str">
            <v>1Y</v>
          </cell>
          <cell r="F169" t="str">
            <v>第１工場</v>
          </cell>
          <cell r="G169" t="str">
            <v>手配</v>
          </cell>
          <cell r="H169" t="str">
            <v>Ｐ</v>
          </cell>
          <cell r="I169" t="str">
            <v>3880</v>
          </cell>
          <cell r="J169" t="str">
            <v>（株）ＢｌｕＥ　Ｎｅｘｕｓ</v>
          </cell>
          <cell r="K169" t="str">
            <v>01</v>
          </cell>
          <cell r="L169" t="str">
            <v>デンソー　安城製作所</v>
          </cell>
          <cell r="M169" t="str">
            <v>受代</v>
          </cell>
          <cell r="N169" t="str">
            <v>――</v>
          </cell>
          <cell r="O169" t="str">
            <v>Ｍ</v>
          </cell>
          <cell r="P169" t="str">
            <v>01</v>
          </cell>
          <cell r="Q169" t="str">
            <v>第１</v>
          </cell>
          <cell r="R169" t="str">
            <v>1Y</v>
          </cell>
          <cell r="S169" t="str">
            <v>安城第１工場</v>
          </cell>
          <cell r="T169" t="str">
            <v>直接</v>
          </cell>
          <cell r="U169" t="str">
            <v/>
          </cell>
          <cell r="V169" t="str">
            <v/>
          </cell>
          <cell r="W169" t="str">
            <v/>
          </cell>
          <cell r="X169">
            <v>1</v>
          </cell>
          <cell r="Y169">
            <v>6</v>
          </cell>
          <cell r="Z169">
            <v>3.3</v>
          </cell>
          <cell r="AA169">
            <v>1</v>
          </cell>
        </row>
        <row r="170">
          <cell r="B170" t="str">
            <v>G9210ECE010</v>
          </cell>
          <cell r="C170" t="str">
            <v/>
          </cell>
          <cell r="D170" t="str">
            <v>INVERTER ASSY, EV MOTOR CONTROL</v>
          </cell>
          <cell r="E170" t="str">
            <v>1Y</v>
          </cell>
          <cell r="F170" t="str">
            <v>第１工場</v>
          </cell>
          <cell r="G170" t="str">
            <v>手配</v>
          </cell>
          <cell r="H170" t="str">
            <v>Ｐ</v>
          </cell>
          <cell r="I170" t="str">
            <v>3880</v>
          </cell>
          <cell r="J170" t="str">
            <v>（株）ＢｌｕＥ　Ｎｅｘｕｓ</v>
          </cell>
          <cell r="K170" t="str">
            <v>01</v>
          </cell>
          <cell r="L170" t="str">
            <v>デンソー　安城製作所</v>
          </cell>
          <cell r="M170" t="str">
            <v>受代</v>
          </cell>
          <cell r="N170" t="str">
            <v>――</v>
          </cell>
          <cell r="O170" t="str">
            <v>Ｍ</v>
          </cell>
          <cell r="P170" t="str">
            <v>01</v>
          </cell>
          <cell r="Q170" t="str">
            <v>第１</v>
          </cell>
          <cell r="R170" t="str">
            <v>1Y</v>
          </cell>
          <cell r="S170" t="str">
            <v>安城第１工場</v>
          </cell>
          <cell r="T170" t="str">
            <v>直接</v>
          </cell>
          <cell r="U170" t="str">
            <v/>
          </cell>
          <cell r="V170" t="str">
            <v/>
          </cell>
          <cell r="W170" t="str">
            <v/>
          </cell>
          <cell r="X170">
            <v>1</v>
          </cell>
          <cell r="Y170">
            <v>6</v>
          </cell>
          <cell r="Z170">
            <v>3.3</v>
          </cell>
          <cell r="AA170">
            <v>1</v>
          </cell>
        </row>
        <row r="171">
          <cell r="B171" t="str">
            <v>G9210ECE020</v>
          </cell>
          <cell r="C171" t="str">
            <v/>
          </cell>
          <cell r="D171" t="str">
            <v>INVERTER ASSY, EV MOTOR CONTROL</v>
          </cell>
          <cell r="E171" t="str">
            <v>1Y</v>
          </cell>
          <cell r="F171" t="str">
            <v>第１工場</v>
          </cell>
          <cell r="G171" t="str">
            <v>手配</v>
          </cell>
          <cell r="H171" t="str">
            <v>Ｐ</v>
          </cell>
          <cell r="I171" t="str">
            <v>3880</v>
          </cell>
          <cell r="J171" t="str">
            <v>（株）ＢｌｕＥ　Ｎｅｘｕｓ</v>
          </cell>
          <cell r="K171" t="str">
            <v>01</v>
          </cell>
          <cell r="L171" t="str">
            <v>デンソー　安城製作所</v>
          </cell>
          <cell r="M171" t="str">
            <v>受代</v>
          </cell>
          <cell r="N171" t="str">
            <v>――</v>
          </cell>
          <cell r="O171" t="str">
            <v>Ｍ</v>
          </cell>
          <cell r="P171" t="str">
            <v>01</v>
          </cell>
          <cell r="Q171" t="str">
            <v>第１</v>
          </cell>
          <cell r="R171" t="str">
            <v>1Y</v>
          </cell>
          <cell r="S171" t="str">
            <v>安城第１工場</v>
          </cell>
          <cell r="T171" t="str">
            <v>直接</v>
          </cell>
          <cell r="U171" t="str">
            <v/>
          </cell>
          <cell r="V171" t="str">
            <v/>
          </cell>
          <cell r="W171" t="str">
            <v/>
          </cell>
          <cell r="X171">
            <v>1</v>
          </cell>
          <cell r="Y171">
            <v>6</v>
          </cell>
          <cell r="Z171">
            <v>3.3</v>
          </cell>
          <cell r="AA171">
            <v>1</v>
          </cell>
        </row>
        <row r="172">
          <cell r="B172" t="str">
            <v>G9210ECE030</v>
          </cell>
          <cell r="C172" t="str">
            <v/>
          </cell>
          <cell r="D172" t="str">
            <v>INVERTER ASSY, EV MOTOR CONTROL</v>
          </cell>
          <cell r="E172" t="str">
            <v>1Y</v>
          </cell>
          <cell r="F172" t="str">
            <v>第１工場</v>
          </cell>
          <cell r="G172" t="str">
            <v>手配</v>
          </cell>
          <cell r="H172" t="str">
            <v>Ｐ</v>
          </cell>
          <cell r="I172" t="str">
            <v>3880</v>
          </cell>
          <cell r="J172" t="str">
            <v>（株）ＢｌｕＥ　Ｎｅｘｕｓ</v>
          </cell>
          <cell r="K172" t="str">
            <v>01</v>
          </cell>
          <cell r="L172" t="str">
            <v>デンソー　安城製作所</v>
          </cell>
          <cell r="M172" t="str">
            <v>受代</v>
          </cell>
          <cell r="N172" t="str">
            <v>――</v>
          </cell>
          <cell r="O172" t="str">
            <v>Ｍ</v>
          </cell>
          <cell r="P172" t="str">
            <v>01</v>
          </cell>
          <cell r="Q172" t="str">
            <v>第１</v>
          </cell>
          <cell r="R172" t="str">
            <v>1Y</v>
          </cell>
          <cell r="S172" t="str">
            <v>安城第１工場</v>
          </cell>
          <cell r="T172" t="str">
            <v>直接</v>
          </cell>
          <cell r="U172" t="str">
            <v/>
          </cell>
          <cell r="V172" t="str">
            <v/>
          </cell>
          <cell r="W172" t="str">
            <v/>
          </cell>
          <cell r="X172">
            <v>1</v>
          </cell>
          <cell r="Y172">
            <v>6</v>
          </cell>
          <cell r="Z172">
            <v>3.3</v>
          </cell>
          <cell r="AA172">
            <v>1</v>
          </cell>
        </row>
        <row r="173">
          <cell r="B173" t="str">
            <v>G9351ECB010</v>
          </cell>
          <cell r="C173" t="str">
            <v/>
          </cell>
          <cell r="D173" t="str">
            <v>PIPE, INVERTER COOLANT</v>
          </cell>
          <cell r="E173" t="str">
            <v>1Y</v>
          </cell>
          <cell r="F173" t="str">
            <v>第１工場</v>
          </cell>
          <cell r="G173" t="str">
            <v>手配</v>
          </cell>
          <cell r="H173" t="str">
            <v>Ｐ</v>
          </cell>
          <cell r="I173" t="str">
            <v>3880</v>
          </cell>
          <cell r="J173" t="str">
            <v>（株）ＢｌｕＥ　Ｎｅｘｕｓ</v>
          </cell>
          <cell r="K173" t="str">
            <v>01</v>
          </cell>
          <cell r="L173" t="str">
            <v>デンソー　安城製作所</v>
          </cell>
          <cell r="M173" t="str">
            <v>受代</v>
          </cell>
          <cell r="N173" t="str">
            <v>――</v>
          </cell>
          <cell r="O173" t="str">
            <v>Ｍ</v>
          </cell>
          <cell r="P173" t="str">
            <v>01</v>
          </cell>
          <cell r="Q173" t="str">
            <v>第１</v>
          </cell>
          <cell r="R173" t="str">
            <v>1Y</v>
          </cell>
          <cell r="S173" t="str">
            <v>安城第１工場</v>
          </cell>
          <cell r="T173" t="str">
            <v>直接</v>
          </cell>
          <cell r="U173" t="str">
            <v/>
          </cell>
          <cell r="V173" t="str">
            <v/>
          </cell>
          <cell r="W173" t="str">
            <v/>
          </cell>
          <cell r="X173">
            <v>1</v>
          </cell>
          <cell r="Y173">
            <v>6</v>
          </cell>
          <cell r="Z173">
            <v>3.3</v>
          </cell>
          <cell r="AA173">
            <v>1.2</v>
          </cell>
        </row>
        <row r="174">
          <cell r="B174" t="str">
            <v>G9351ECE010</v>
          </cell>
          <cell r="C174" t="str">
            <v/>
          </cell>
          <cell r="D174" t="str">
            <v>PIPE, INVERTER COOLANT</v>
          </cell>
          <cell r="E174" t="str">
            <v>1Y</v>
          </cell>
          <cell r="F174" t="str">
            <v>第１工場</v>
          </cell>
          <cell r="G174" t="str">
            <v>手配</v>
          </cell>
          <cell r="H174" t="str">
            <v>Ｐ</v>
          </cell>
          <cell r="I174" t="str">
            <v>3880</v>
          </cell>
          <cell r="J174" t="str">
            <v>（株）ＢｌｕＥ　Ｎｅｘｕｓ</v>
          </cell>
          <cell r="K174" t="str">
            <v>01</v>
          </cell>
          <cell r="L174" t="str">
            <v>デンソー　安城製作所</v>
          </cell>
          <cell r="M174" t="str">
            <v>受代</v>
          </cell>
          <cell r="N174" t="str">
            <v>――</v>
          </cell>
          <cell r="O174" t="str">
            <v>Ｍ</v>
          </cell>
          <cell r="P174" t="str">
            <v>01</v>
          </cell>
          <cell r="Q174" t="str">
            <v>第１</v>
          </cell>
          <cell r="R174" t="str">
            <v>1Y</v>
          </cell>
          <cell r="S174" t="str">
            <v>安城第１工場</v>
          </cell>
          <cell r="T174" t="str">
            <v>直接</v>
          </cell>
          <cell r="U174" t="str">
            <v/>
          </cell>
          <cell r="V174" t="str">
            <v/>
          </cell>
          <cell r="W174" t="str">
            <v/>
          </cell>
          <cell r="X174">
            <v>1</v>
          </cell>
          <cell r="Y174">
            <v>6</v>
          </cell>
          <cell r="Z174">
            <v>3.3</v>
          </cell>
          <cell r="AA174">
            <v>1.2</v>
          </cell>
        </row>
        <row r="175">
          <cell r="B175">
            <v>9033114006</v>
          </cell>
          <cell r="C175" t="str">
            <v/>
          </cell>
          <cell r="D175" t="str">
            <v>PLUG, TIGHT</v>
          </cell>
          <cell r="E175" t="str">
            <v>1Y</v>
          </cell>
          <cell r="F175" t="str">
            <v>第１工場</v>
          </cell>
          <cell r="G175" t="str">
            <v>手配</v>
          </cell>
          <cell r="H175" t="str">
            <v>Ｐ</v>
          </cell>
          <cell r="I175" t="str">
            <v>4125</v>
          </cell>
          <cell r="J175" t="str">
            <v>ナミコー（株）</v>
          </cell>
          <cell r="K175" t="str">
            <v>01</v>
          </cell>
          <cell r="L175" t="str">
            <v/>
          </cell>
          <cell r="M175" t="str">
            <v>――</v>
          </cell>
          <cell r="N175" t="str">
            <v>――</v>
          </cell>
          <cell r="O175" t="str">
            <v>Ｍ</v>
          </cell>
          <cell r="P175" t="str">
            <v>01</v>
          </cell>
          <cell r="Q175" t="str">
            <v>第１</v>
          </cell>
          <cell r="R175" t="str">
            <v>1Y</v>
          </cell>
          <cell r="S175" t="str">
            <v>安城第１工場</v>
          </cell>
          <cell r="T175" t="str">
            <v>直接</v>
          </cell>
          <cell r="U175" t="str">
            <v/>
          </cell>
          <cell r="V175" t="str">
            <v/>
          </cell>
          <cell r="W175" t="str">
            <v/>
          </cell>
          <cell r="X175">
            <v>1</v>
          </cell>
          <cell r="Y175">
            <v>1</v>
          </cell>
          <cell r="Z175">
            <v>3.25</v>
          </cell>
          <cell r="AA175">
            <v>0.94</v>
          </cell>
        </row>
        <row r="176">
          <cell r="B176" t="str">
            <v>2030044001J</v>
          </cell>
          <cell r="C176" t="str">
            <v/>
          </cell>
          <cell r="D176" t="str">
            <v>SEAL, TYPE T OIL</v>
          </cell>
          <cell r="E176" t="str">
            <v>1Y</v>
          </cell>
          <cell r="F176" t="str">
            <v>第１工場</v>
          </cell>
          <cell r="G176" t="str">
            <v>手配</v>
          </cell>
          <cell r="H176" t="str">
            <v>Ｐ</v>
          </cell>
          <cell r="I176" t="str">
            <v>4241</v>
          </cell>
          <cell r="J176" t="str">
            <v>ＮＯＫ（株）</v>
          </cell>
          <cell r="K176" t="str">
            <v>01</v>
          </cell>
          <cell r="L176" t="str">
            <v/>
          </cell>
          <cell r="M176" t="str">
            <v>――</v>
          </cell>
          <cell r="N176" t="str">
            <v>――</v>
          </cell>
          <cell r="O176" t="str">
            <v>Ｍ</v>
          </cell>
          <cell r="P176" t="str">
            <v>01</v>
          </cell>
          <cell r="Q176" t="str">
            <v>第１</v>
          </cell>
          <cell r="R176" t="str">
            <v>1Y</v>
          </cell>
          <cell r="S176" t="str">
            <v>安城第１工場</v>
          </cell>
          <cell r="T176" t="str">
            <v>直接</v>
          </cell>
          <cell r="U176" t="str">
            <v/>
          </cell>
          <cell r="V176" t="str">
            <v/>
          </cell>
          <cell r="W176" t="str">
            <v/>
          </cell>
          <cell r="X176">
            <v>1</v>
          </cell>
          <cell r="Y176">
            <v>2</v>
          </cell>
          <cell r="Z176">
            <v>3.52</v>
          </cell>
          <cell r="AA176">
            <v>0.54</v>
          </cell>
        </row>
        <row r="177">
          <cell r="B177" t="str">
            <v>9030106A018</v>
          </cell>
          <cell r="C177" t="str">
            <v/>
          </cell>
          <cell r="D177" t="str">
            <v>RING, O</v>
          </cell>
          <cell r="E177" t="str">
            <v>1Y</v>
          </cell>
          <cell r="F177" t="str">
            <v>第１工場</v>
          </cell>
          <cell r="G177" t="str">
            <v>手配</v>
          </cell>
          <cell r="H177" t="str">
            <v>Ｐ</v>
          </cell>
          <cell r="I177" t="str">
            <v>4241</v>
          </cell>
          <cell r="J177" t="str">
            <v>ＮＯＫ（株）</v>
          </cell>
          <cell r="K177" t="str">
            <v>01</v>
          </cell>
          <cell r="L177" t="str">
            <v/>
          </cell>
          <cell r="M177" t="str">
            <v>――</v>
          </cell>
          <cell r="N177" t="str">
            <v>――</v>
          </cell>
          <cell r="O177" t="str">
            <v>Ｍ</v>
          </cell>
          <cell r="P177" t="str">
            <v>01</v>
          </cell>
          <cell r="Q177" t="str">
            <v>第１</v>
          </cell>
          <cell r="R177" t="str">
            <v>1Y</v>
          </cell>
          <cell r="S177" t="str">
            <v>安城第１工場</v>
          </cell>
          <cell r="T177" t="str">
            <v>直接</v>
          </cell>
          <cell r="U177" t="str">
            <v/>
          </cell>
          <cell r="V177" t="str">
            <v/>
          </cell>
          <cell r="W177" t="str">
            <v/>
          </cell>
          <cell r="X177">
            <v>1</v>
          </cell>
          <cell r="Y177">
            <v>2</v>
          </cell>
          <cell r="Z177">
            <v>3.52</v>
          </cell>
          <cell r="AA177">
            <v>0.56000000000000005</v>
          </cell>
        </row>
        <row r="178">
          <cell r="B178" t="str">
            <v>9030111A014</v>
          </cell>
          <cell r="C178" t="str">
            <v/>
          </cell>
          <cell r="D178" t="str">
            <v>RING, O</v>
          </cell>
          <cell r="E178" t="str">
            <v>1Y</v>
          </cell>
          <cell r="F178" t="str">
            <v>第１工場</v>
          </cell>
          <cell r="G178" t="str">
            <v>手配</v>
          </cell>
          <cell r="H178" t="str">
            <v>Ｐ</v>
          </cell>
          <cell r="I178" t="str">
            <v>4241</v>
          </cell>
          <cell r="J178" t="str">
            <v>ＮＯＫ（株）</v>
          </cell>
          <cell r="K178" t="str">
            <v>01</v>
          </cell>
          <cell r="L178" t="str">
            <v/>
          </cell>
          <cell r="M178" t="str">
            <v>――</v>
          </cell>
          <cell r="N178" t="str">
            <v>――</v>
          </cell>
          <cell r="O178" t="str">
            <v>Ｍ</v>
          </cell>
          <cell r="P178" t="str">
            <v>01</v>
          </cell>
          <cell r="Q178" t="str">
            <v>第１</v>
          </cell>
          <cell r="R178" t="str">
            <v>1Y</v>
          </cell>
          <cell r="S178" t="str">
            <v>安城第１工場</v>
          </cell>
          <cell r="T178" t="str">
            <v>直接</v>
          </cell>
          <cell r="U178" t="str">
            <v/>
          </cell>
          <cell r="V178" t="str">
            <v/>
          </cell>
          <cell r="W178" t="str">
            <v/>
          </cell>
          <cell r="X178">
            <v>1</v>
          </cell>
          <cell r="Y178">
            <v>2</v>
          </cell>
          <cell r="Z178">
            <v>3.52</v>
          </cell>
          <cell r="AA178">
            <v>0.56000000000000005</v>
          </cell>
        </row>
        <row r="179">
          <cell r="B179" t="str">
            <v>9030115A011</v>
          </cell>
          <cell r="C179" t="str">
            <v/>
          </cell>
          <cell r="D179" t="str">
            <v>RING, O</v>
          </cell>
          <cell r="E179" t="str">
            <v>1Y</v>
          </cell>
          <cell r="F179" t="str">
            <v>第１工場</v>
          </cell>
          <cell r="G179" t="str">
            <v>手配</v>
          </cell>
          <cell r="H179" t="str">
            <v>Ｐ</v>
          </cell>
          <cell r="I179" t="str">
            <v>4241</v>
          </cell>
          <cell r="J179" t="str">
            <v>ＮＯＫ（株）</v>
          </cell>
          <cell r="K179" t="str">
            <v>01</v>
          </cell>
          <cell r="L179" t="str">
            <v/>
          </cell>
          <cell r="M179" t="str">
            <v>――</v>
          </cell>
          <cell r="N179" t="str">
            <v>――</v>
          </cell>
          <cell r="O179" t="str">
            <v>Ｍ</v>
          </cell>
          <cell r="P179" t="str">
            <v>01</v>
          </cell>
          <cell r="Q179" t="str">
            <v>第１</v>
          </cell>
          <cell r="R179" t="str">
            <v>1Y</v>
          </cell>
          <cell r="S179" t="str">
            <v>安城第１工場</v>
          </cell>
          <cell r="T179" t="str">
            <v>直接</v>
          </cell>
          <cell r="U179" t="str">
            <v/>
          </cell>
          <cell r="V179" t="str">
            <v/>
          </cell>
          <cell r="W179" t="str">
            <v/>
          </cell>
          <cell r="X179">
            <v>1</v>
          </cell>
          <cell r="Y179">
            <v>2</v>
          </cell>
          <cell r="Z179">
            <v>3.52</v>
          </cell>
          <cell r="AA179">
            <v>0.56000000000000005</v>
          </cell>
        </row>
        <row r="180">
          <cell r="B180" t="str">
            <v>9030117A005</v>
          </cell>
          <cell r="C180" t="str">
            <v/>
          </cell>
          <cell r="D180" t="str">
            <v>RING, O</v>
          </cell>
          <cell r="E180" t="str">
            <v>1Y</v>
          </cell>
          <cell r="F180" t="str">
            <v>第１工場</v>
          </cell>
          <cell r="G180" t="str">
            <v>手配</v>
          </cell>
          <cell r="H180" t="str">
            <v>Ｐ</v>
          </cell>
          <cell r="I180" t="str">
            <v>4241</v>
          </cell>
          <cell r="J180" t="str">
            <v>ＮＯＫ（株）</v>
          </cell>
          <cell r="K180" t="str">
            <v>01</v>
          </cell>
          <cell r="L180" t="str">
            <v/>
          </cell>
          <cell r="M180" t="str">
            <v>――</v>
          </cell>
          <cell r="N180" t="str">
            <v>――</v>
          </cell>
          <cell r="O180" t="str">
            <v>Ｍ</v>
          </cell>
          <cell r="P180" t="str">
            <v>01</v>
          </cell>
          <cell r="Q180" t="str">
            <v>第１</v>
          </cell>
          <cell r="R180" t="str">
            <v>1Y</v>
          </cell>
          <cell r="S180" t="str">
            <v>安城第１工場</v>
          </cell>
          <cell r="T180" t="str">
            <v>直接</v>
          </cell>
          <cell r="U180" t="str">
            <v/>
          </cell>
          <cell r="V180" t="str">
            <v/>
          </cell>
          <cell r="W180" t="str">
            <v/>
          </cell>
          <cell r="X180">
            <v>1</v>
          </cell>
          <cell r="Y180">
            <v>2</v>
          </cell>
          <cell r="Z180">
            <v>3.52</v>
          </cell>
          <cell r="AA180">
            <v>0.8</v>
          </cell>
        </row>
        <row r="181">
          <cell r="B181" t="str">
            <v>9030117A010</v>
          </cell>
          <cell r="C181" t="str">
            <v/>
          </cell>
          <cell r="D181" t="str">
            <v>RING, O</v>
          </cell>
          <cell r="E181" t="str">
            <v>1Y</v>
          </cell>
          <cell r="F181" t="str">
            <v>第１工場</v>
          </cell>
          <cell r="G181" t="str">
            <v>手配</v>
          </cell>
          <cell r="H181" t="str">
            <v>Ｐ</v>
          </cell>
          <cell r="I181" t="str">
            <v>4241</v>
          </cell>
          <cell r="J181" t="str">
            <v>ＮＯＫ（株）</v>
          </cell>
          <cell r="K181" t="str">
            <v>01</v>
          </cell>
          <cell r="L181" t="str">
            <v/>
          </cell>
          <cell r="M181" t="str">
            <v>――</v>
          </cell>
          <cell r="N181" t="str">
            <v>――</v>
          </cell>
          <cell r="O181" t="str">
            <v>Ｍ</v>
          </cell>
          <cell r="P181" t="str">
            <v>01</v>
          </cell>
          <cell r="Q181" t="str">
            <v>第１</v>
          </cell>
          <cell r="R181" t="str">
            <v>1Y</v>
          </cell>
          <cell r="S181" t="str">
            <v>安城第１工場</v>
          </cell>
          <cell r="T181" t="str">
            <v>直接</v>
          </cell>
          <cell r="U181" t="str">
            <v/>
          </cell>
          <cell r="V181" t="str">
            <v/>
          </cell>
          <cell r="W181" t="str">
            <v/>
          </cell>
          <cell r="X181">
            <v>1</v>
          </cell>
          <cell r="Y181">
            <v>2</v>
          </cell>
          <cell r="Z181">
            <v>3.52</v>
          </cell>
          <cell r="AA181">
            <v>0.54</v>
          </cell>
        </row>
        <row r="182">
          <cell r="B182" t="str">
            <v>9030119A010</v>
          </cell>
          <cell r="C182" t="str">
            <v/>
          </cell>
          <cell r="D182" t="str">
            <v>RING, O</v>
          </cell>
          <cell r="E182" t="str">
            <v>1Y</v>
          </cell>
          <cell r="F182" t="str">
            <v>第１工場</v>
          </cell>
          <cell r="G182" t="str">
            <v>手配</v>
          </cell>
          <cell r="H182" t="str">
            <v>Ｐ</v>
          </cell>
          <cell r="I182" t="str">
            <v>4241</v>
          </cell>
          <cell r="J182" t="str">
            <v>ＮＯＫ（株）</v>
          </cell>
          <cell r="K182" t="str">
            <v>01</v>
          </cell>
          <cell r="L182" t="str">
            <v/>
          </cell>
          <cell r="M182" t="str">
            <v>――</v>
          </cell>
          <cell r="N182" t="str">
            <v>――</v>
          </cell>
          <cell r="O182" t="str">
            <v>Ｍ</v>
          </cell>
          <cell r="P182" t="str">
            <v>01</v>
          </cell>
          <cell r="Q182" t="str">
            <v>第１</v>
          </cell>
          <cell r="R182" t="str">
            <v>1Y</v>
          </cell>
          <cell r="S182" t="str">
            <v>安城第１工場</v>
          </cell>
          <cell r="T182" t="str">
            <v>直接</v>
          </cell>
          <cell r="U182" t="str">
            <v/>
          </cell>
          <cell r="V182" t="str">
            <v/>
          </cell>
          <cell r="W182" t="str">
            <v/>
          </cell>
          <cell r="X182">
            <v>1</v>
          </cell>
          <cell r="Y182">
            <v>2</v>
          </cell>
          <cell r="Z182">
            <v>3.52</v>
          </cell>
          <cell r="AA182">
            <v>0.57999999999999996</v>
          </cell>
        </row>
        <row r="183">
          <cell r="B183" t="str">
            <v>9030119A011</v>
          </cell>
          <cell r="C183" t="str">
            <v/>
          </cell>
          <cell r="D183" t="str">
            <v>RING, O</v>
          </cell>
          <cell r="E183" t="str">
            <v>1Y</v>
          </cell>
          <cell r="F183" t="str">
            <v>第１工場</v>
          </cell>
          <cell r="G183" t="str">
            <v>手配</v>
          </cell>
          <cell r="H183" t="str">
            <v>Ｐ</v>
          </cell>
          <cell r="I183" t="str">
            <v>4241</v>
          </cell>
          <cell r="J183" t="str">
            <v>ＮＯＫ（株）</v>
          </cell>
          <cell r="K183" t="str">
            <v>01</v>
          </cell>
          <cell r="L183" t="str">
            <v/>
          </cell>
          <cell r="M183" t="str">
            <v>――</v>
          </cell>
          <cell r="N183" t="str">
            <v>――</v>
          </cell>
          <cell r="O183" t="str">
            <v>Ｍ</v>
          </cell>
          <cell r="P183" t="str">
            <v>01</v>
          </cell>
          <cell r="Q183" t="str">
            <v>第１</v>
          </cell>
          <cell r="R183" t="str">
            <v>1Y</v>
          </cell>
          <cell r="S183" t="str">
            <v>安城第１工場</v>
          </cell>
          <cell r="T183" t="str">
            <v>直接</v>
          </cell>
          <cell r="U183" t="str">
            <v/>
          </cell>
          <cell r="V183" t="str">
            <v/>
          </cell>
          <cell r="W183" t="str">
            <v/>
          </cell>
          <cell r="X183">
            <v>1</v>
          </cell>
          <cell r="Y183">
            <v>2</v>
          </cell>
          <cell r="Z183">
            <v>3.52</v>
          </cell>
          <cell r="AA183">
            <v>0.54</v>
          </cell>
        </row>
        <row r="184">
          <cell r="B184" t="str">
            <v>9030131A001</v>
          </cell>
          <cell r="C184" t="str">
            <v/>
          </cell>
          <cell r="D184" t="str">
            <v>RING, O</v>
          </cell>
          <cell r="E184" t="str">
            <v>1Y</v>
          </cell>
          <cell r="F184" t="str">
            <v>第１工場</v>
          </cell>
          <cell r="G184" t="str">
            <v>手配</v>
          </cell>
          <cell r="H184" t="str">
            <v>Ｐ</v>
          </cell>
          <cell r="I184" t="str">
            <v>4241</v>
          </cell>
          <cell r="J184" t="str">
            <v>ＮＯＫ（株）</v>
          </cell>
          <cell r="K184" t="str">
            <v>01</v>
          </cell>
          <cell r="L184" t="str">
            <v/>
          </cell>
          <cell r="M184" t="str">
            <v>――</v>
          </cell>
          <cell r="N184" t="str">
            <v>――</v>
          </cell>
          <cell r="O184" t="str">
            <v>Ｍ</v>
          </cell>
          <cell r="P184" t="str">
            <v>01</v>
          </cell>
          <cell r="Q184" t="str">
            <v>第１</v>
          </cell>
          <cell r="R184" t="str">
            <v>1Y</v>
          </cell>
          <cell r="S184" t="str">
            <v>安城第１工場</v>
          </cell>
          <cell r="T184" t="str">
            <v>直接</v>
          </cell>
          <cell r="U184" t="str">
            <v/>
          </cell>
          <cell r="V184" t="str">
            <v/>
          </cell>
          <cell r="W184" t="str">
            <v/>
          </cell>
          <cell r="X184">
            <v>1</v>
          </cell>
          <cell r="Y184">
            <v>2</v>
          </cell>
          <cell r="Z184">
            <v>3.52</v>
          </cell>
          <cell r="AA184">
            <v>0.8</v>
          </cell>
        </row>
        <row r="185">
          <cell r="B185" t="str">
            <v>9031140A056</v>
          </cell>
          <cell r="C185" t="str">
            <v/>
          </cell>
          <cell r="D185" t="str">
            <v>SEAL, TYPE T OIL</v>
          </cell>
          <cell r="E185" t="str">
            <v>1Y</v>
          </cell>
          <cell r="F185" t="str">
            <v>第１工場</v>
          </cell>
          <cell r="G185" t="str">
            <v>手配</v>
          </cell>
          <cell r="H185" t="str">
            <v>Ｐ</v>
          </cell>
          <cell r="I185" t="str">
            <v>4241</v>
          </cell>
          <cell r="J185" t="str">
            <v>ＮＯＫ（株）</v>
          </cell>
          <cell r="K185" t="str">
            <v>01</v>
          </cell>
          <cell r="L185" t="str">
            <v/>
          </cell>
          <cell r="M185" t="str">
            <v>――</v>
          </cell>
          <cell r="N185" t="str">
            <v>――</v>
          </cell>
          <cell r="O185" t="str">
            <v>Ｍ</v>
          </cell>
          <cell r="P185" t="str">
            <v>01</v>
          </cell>
          <cell r="Q185" t="str">
            <v>第１</v>
          </cell>
          <cell r="R185" t="str">
            <v>1Y</v>
          </cell>
          <cell r="S185" t="str">
            <v>安城第１工場</v>
          </cell>
          <cell r="T185" t="str">
            <v>直接</v>
          </cell>
          <cell r="U185" t="str">
            <v/>
          </cell>
          <cell r="V185" t="str">
            <v/>
          </cell>
          <cell r="W185" t="str">
            <v/>
          </cell>
          <cell r="X185">
            <v>1</v>
          </cell>
          <cell r="Y185">
            <v>2</v>
          </cell>
          <cell r="Z185">
            <v>3.52</v>
          </cell>
          <cell r="AA185">
            <v>0.8</v>
          </cell>
        </row>
        <row r="186">
          <cell r="B186" t="str">
            <v>9031150A014</v>
          </cell>
          <cell r="C186" t="str">
            <v/>
          </cell>
          <cell r="D186" t="str">
            <v>SEAL, TYPE T OIL</v>
          </cell>
          <cell r="E186" t="str">
            <v>1Y</v>
          </cell>
          <cell r="F186" t="str">
            <v>第１工場</v>
          </cell>
          <cell r="G186" t="str">
            <v>手配</v>
          </cell>
          <cell r="H186" t="str">
            <v>Ｐ</v>
          </cell>
          <cell r="I186" t="str">
            <v>4241</v>
          </cell>
          <cell r="J186" t="str">
            <v>ＮＯＫ（株）</v>
          </cell>
          <cell r="K186" t="str">
            <v>01</v>
          </cell>
          <cell r="L186" t="str">
            <v/>
          </cell>
          <cell r="M186" t="str">
            <v>――</v>
          </cell>
          <cell r="N186" t="str">
            <v>――</v>
          </cell>
          <cell r="O186" t="str">
            <v>Ｍ</v>
          </cell>
          <cell r="P186" t="str">
            <v>01</v>
          </cell>
          <cell r="Q186" t="str">
            <v>第１</v>
          </cell>
          <cell r="R186" t="str">
            <v>1Y</v>
          </cell>
          <cell r="S186" t="str">
            <v>安城第１工場</v>
          </cell>
          <cell r="T186" t="str">
            <v>直接</v>
          </cell>
          <cell r="U186" t="str">
            <v/>
          </cell>
          <cell r="V186" t="str">
            <v/>
          </cell>
          <cell r="W186" t="str">
            <v/>
          </cell>
          <cell r="X186">
            <v>1</v>
          </cell>
          <cell r="Y186">
            <v>2</v>
          </cell>
          <cell r="Z186">
            <v>3.52</v>
          </cell>
          <cell r="AA186">
            <v>0.54</v>
          </cell>
        </row>
        <row r="187">
          <cell r="B187" t="str">
            <v>9031150A015</v>
          </cell>
          <cell r="C187" t="str">
            <v/>
          </cell>
          <cell r="D187" t="str">
            <v>SEAL, TYPE T OIL</v>
          </cell>
          <cell r="E187" t="str">
            <v>1Y</v>
          </cell>
          <cell r="F187" t="str">
            <v>第１工場</v>
          </cell>
          <cell r="G187" t="str">
            <v>手配</v>
          </cell>
          <cell r="H187" t="str">
            <v>Ｐ</v>
          </cell>
          <cell r="I187" t="str">
            <v>4241</v>
          </cell>
          <cell r="J187" t="str">
            <v>ＮＯＫ（株）</v>
          </cell>
          <cell r="K187" t="str">
            <v>01</v>
          </cell>
          <cell r="L187" t="str">
            <v/>
          </cell>
          <cell r="M187" t="str">
            <v>――</v>
          </cell>
          <cell r="N187" t="str">
            <v>――</v>
          </cell>
          <cell r="O187" t="str">
            <v>Ｍ</v>
          </cell>
          <cell r="P187" t="str">
            <v>01</v>
          </cell>
          <cell r="Q187" t="str">
            <v>第１</v>
          </cell>
          <cell r="R187" t="str">
            <v>1Y</v>
          </cell>
          <cell r="S187" t="str">
            <v>安城第１工場</v>
          </cell>
          <cell r="T187" t="str">
            <v>直接</v>
          </cell>
          <cell r="U187" t="str">
            <v/>
          </cell>
          <cell r="V187" t="str">
            <v/>
          </cell>
          <cell r="W187" t="str">
            <v/>
          </cell>
          <cell r="X187">
            <v>1</v>
          </cell>
          <cell r="Y187">
            <v>2</v>
          </cell>
          <cell r="Z187">
            <v>3.52</v>
          </cell>
          <cell r="AA187">
            <v>0.53</v>
          </cell>
        </row>
        <row r="188">
          <cell r="B188" t="str">
            <v>G1250ECB010</v>
          </cell>
          <cell r="C188" t="str">
            <v/>
          </cell>
          <cell r="D188" t="str">
            <v>PIPE ASSY, MOTOR COOLING, NO.1</v>
          </cell>
          <cell r="E188" t="str">
            <v>1Y</v>
          </cell>
          <cell r="F188" t="str">
            <v>第１工場</v>
          </cell>
          <cell r="G188" t="str">
            <v>手配</v>
          </cell>
          <cell r="H188" t="str">
            <v>Ｐ</v>
          </cell>
          <cell r="I188" t="str">
            <v>4267</v>
          </cell>
          <cell r="J188" t="str">
            <v>（株）バルカー</v>
          </cell>
          <cell r="K188" t="str">
            <v>01</v>
          </cell>
          <cell r="L188" t="str">
            <v>豊田営業所</v>
          </cell>
          <cell r="M188" t="str">
            <v>――</v>
          </cell>
          <cell r="N188" t="str">
            <v>――</v>
          </cell>
          <cell r="O188" t="str">
            <v>Ｍ</v>
          </cell>
          <cell r="P188" t="str">
            <v>01</v>
          </cell>
          <cell r="Q188" t="str">
            <v>第１</v>
          </cell>
          <cell r="R188" t="str">
            <v>1Y</v>
          </cell>
          <cell r="S188" t="str">
            <v>安城第１工場</v>
          </cell>
          <cell r="T188" t="str">
            <v>直接</v>
          </cell>
          <cell r="U188" t="str">
            <v/>
          </cell>
          <cell r="V188" t="str">
            <v/>
          </cell>
          <cell r="W188" t="str">
            <v/>
          </cell>
          <cell r="X188">
            <v>1</v>
          </cell>
          <cell r="Y188">
            <v>2</v>
          </cell>
          <cell r="Z188">
            <v>6.2</v>
          </cell>
          <cell r="AA188">
            <v>0.87</v>
          </cell>
        </row>
        <row r="189">
          <cell r="B189" t="str">
            <v>G1250ECC010</v>
          </cell>
          <cell r="C189" t="str">
            <v/>
          </cell>
          <cell r="D189" t="str">
            <v>PIPE ASSY, MOTOR COOLING, NO.1</v>
          </cell>
          <cell r="E189" t="str">
            <v>1Y</v>
          </cell>
          <cell r="F189" t="str">
            <v>第１工場</v>
          </cell>
          <cell r="G189" t="str">
            <v>手配</v>
          </cell>
          <cell r="H189" t="str">
            <v>Ｐ</v>
          </cell>
          <cell r="I189" t="str">
            <v>4267</v>
          </cell>
          <cell r="J189" t="str">
            <v>（株）バルカー</v>
          </cell>
          <cell r="K189" t="str">
            <v>01</v>
          </cell>
          <cell r="L189" t="str">
            <v>豊田営業所</v>
          </cell>
          <cell r="M189" t="str">
            <v>――</v>
          </cell>
          <cell r="N189" t="str">
            <v>――</v>
          </cell>
          <cell r="O189" t="str">
            <v>Ｍ</v>
          </cell>
          <cell r="P189" t="str">
            <v>01</v>
          </cell>
          <cell r="Q189" t="str">
            <v>第１</v>
          </cell>
          <cell r="R189" t="str">
            <v>1Y</v>
          </cell>
          <cell r="S189" t="str">
            <v>安城第１工場</v>
          </cell>
          <cell r="T189" t="str">
            <v>直接</v>
          </cell>
          <cell r="U189" t="str">
            <v/>
          </cell>
          <cell r="V189" t="str">
            <v/>
          </cell>
          <cell r="W189" t="str">
            <v/>
          </cell>
          <cell r="X189">
            <v>1</v>
          </cell>
          <cell r="Y189">
            <v>2</v>
          </cell>
          <cell r="Z189">
            <v>6.2</v>
          </cell>
          <cell r="AA189">
            <v>0.87</v>
          </cell>
        </row>
        <row r="190">
          <cell r="B190" t="str">
            <v>G1250ECE010</v>
          </cell>
          <cell r="C190" t="str">
            <v/>
          </cell>
          <cell r="D190" t="str">
            <v>PIPE ASSY, MOTOR COOLING, NO.1</v>
          </cell>
          <cell r="E190" t="str">
            <v>1Y</v>
          </cell>
          <cell r="F190" t="str">
            <v>第１工場</v>
          </cell>
          <cell r="G190" t="str">
            <v>手配</v>
          </cell>
          <cell r="H190" t="str">
            <v>Ｐ</v>
          </cell>
          <cell r="I190" t="str">
            <v>4267</v>
          </cell>
          <cell r="J190" t="str">
            <v>（株）バルカー</v>
          </cell>
          <cell r="K190" t="str">
            <v>01</v>
          </cell>
          <cell r="L190" t="str">
            <v>豊田営業所</v>
          </cell>
          <cell r="M190" t="str">
            <v>――</v>
          </cell>
          <cell r="N190" t="str">
            <v>――</v>
          </cell>
          <cell r="O190" t="str">
            <v>Ｍ</v>
          </cell>
          <cell r="P190" t="str">
            <v>01</v>
          </cell>
          <cell r="Q190" t="str">
            <v>第１</v>
          </cell>
          <cell r="R190" t="str">
            <v>1Y</v>
          </cell>
          <cell r="S190" t="str">
            <v>安城第１工場</v>
          </cell>
          <cell r="T190" t="str">
            <v>直接</v>
          </cell>
          <cell r="U190" t="str">
            <v/>
          </cell>
          <cell r="V190" t="str">
            <v/>
          </cell>
          <cell r="W190" t="str">
            <v/>
          </cell>
          <cell r="X190">
            <v>1</v>
          </cell>
          <cell r="Y190">
            <v>2</v>
          </cell>
          <cell r="Z190">
            <v>6.2</v>
          </cell>
          <cell r="AA190">
            <v>0.88</v>
          </cell>
        </row>
        <row r="191">
          <cell r="B191" t="str">
            <v>1040132124M</v>
          </cell>
          <cell r="C191" t="str">
            <v/>
          </cell>
          <cell r="D191" t="str">
            <v>BEARING, NEEDLE ROLLER</v>
          </cell>
          <cell r="E191" t="str">
            <v>1Y</v>
          </cell>
          <cell r="F191" t="str">
            <v>第１工場</v>
          </cell>
          <cell r="G191" t="str">
            <v>手配</v>
          </cell>
          <cell r="H191" t="str">
            <v>Ｐ</v>
          </cell>
          <cell r="I191" t="str">
            <v>4287</v>
          </cell>
          <cell r="J191" t="str">
            <v>日本精工（株）</v>
          </cell>
          <cell r="K191" t="str">
            <v>02</v>
          </cell>
          <cell r="L191" t="str">
            <v>三河分室</v>
          </cell>
          <cell r="M191" t="str">
            <v>――</v>
          </cell>
          <cell r="N191" t="str">
            <v>――</v>
          </cell>
          <cell r="O191" t="str">
            <v>Ｍ</v>
          </cell>
          <cell r="P191" t="str">
            <v>01</v>
          </cell>
          <cell r="Q191" t="str">
            <v>第１</v>
          </cell>
          <cell r="R191" t="str">
            <v>1Y</v>
          </cell>
          <cell r="S191" t="str">
            <v>安城第１工場</v>
          </cell>
          <cell r="T191" t="str">
            <v>直接</v>
          </cell>
          <cell r="U191" t="str">
            <v/>
          </cell>
          <cell r="V191" t="str">
            <v/>
          </cell>
          <cell r="W191" t="str">
            <v/>
          </cell>
          <cell r="X191">
            <v>1</v>
          </cell>
          <cell r="Y191">
            <v>8</v>
          </cell>
          <cell r="Z191">
            <v>9</v>
          </cell>
          <cell r="AA191">
            <v>0.76</v>
          </cell>
        </row>
        <row r="192">
          <cell r="B192" t="str">
            <v>9036324A003</v>
          </cell>
          <cell r="C192" t="str">
            <v/>
          </cell>
          <cell r="D192" t="str">
            <v>BEARING, RADIAL BALL</v>
          </cell>
          <cell r="E192" t="str">
            <v>1Y</v>
          </cell>
          <cell r="F192" t="str">
            <v>第１工場</v>
          </cell>
          <cell r="G192" t="str">
            <v>手配</v>
          </cell>
          <cell r="H192" t="str">
            <v>Ｐ</v>
          </cell>
          <cell r="I192" t="str">
            <v>4287</v>
          </cell>
          <cell r="J192" t="str">
            <v>日本精工（株）</v>
          </cell>
          <cell r="K192" t="str">
            <v>02</v>
          </cell>
          <cell r="L192" t="str">
            <v>三河分室</v>
          </cell>
          <cell r="M192" t="str">
            <v>――</v>
          </cell>
          <cell r="N192" t="str">
            <v>――</v>
          </cell>
          <cell r="O192" t="str">
            <v>Ｍ</v>
          </cell>
          <cell r="P192" t="str">
            <v>01</v>
          </cell>
          <cell r="Q192" t="str">
            <v>第１</v>
          </cell>
          <cell r="R192" t="str">
            <v>1Y</v>
          </cell>
          <cell r="S192" t="str">
            <v>安城第１工場</v>
          </cell>
          <cell r="T192" t="str">
            <v>直接</v>
          </cell>
          <cell r="U192" t="str">
            <v/>
          </cell>
          <cell r="V192" t="str">
            <v/>
          </cell>
          <cell r="W192" t="str">
            <v/>
          </cell>
          <cell r="X192">
            <v>1</v>
          </cell>
          <cell r="Y192">
            <v>8</v>
          </cell>
          <cell r="Z192">
            <v>9</v>
          </cell>
          <cell r="AA192">
            <v>0.74</v>
          </cell>
        </row>
        <row r="193">
          <cell r="B193" t="str">
            <v>9036324A004</v>
          </cell>
          <cell r="C193" t="str">
            <v/>
          </cell>
          <cell r="D193" t="str">
            <v>BEARING, RADIAL BALL</v>
          </cell>
          <cell r="E193" t="str">
            <v>1Y</v>
          </cell>
          <cell r="F193" t="str">
            <v>第１工場</v>
          </cell>
          <cell r="G193" t="str">
            <v>手配</v>
          </cell>
          <cell r="H193" t="str">
            <v>Ｐ</v>
          </cell>
          <cell r="I193" t="str">
            <v>4287</v>
          </cell>
          <cell r="J193" t="str">
            <v>日本精工（株）</v>
          </cell>
          <cell r="K193" t="str">
            <v>02</v>
          </cell>
          <cell r="L193" t="str">
            <v>三河分室</v>
          </cell>
          <cell r="M193" t="str">
            <v>――</v>
          </cell>
          <cell r="N193" t="str">
            <v>――</v>
          </cell>
          <cell r="O193" t="str">
            <v>Ｍ</v>
          </cell>
          <cell r="P193" t="str">
            <v>01</v>
          </cell>
          <cell r="Q193" t="str">
            <v>第１</v>
          </cell>
          <cell r="R193" t="str">
            <v>1Y</v>
          </cell>
          <cell r="S193" t="str">
            <v>安城第１工場</v>
          </cell>
          <cell r="T193" t="str">
            <v>直接</v>
          </cell>
          <cell r="U193" t="str">
            <v/>
          </cell>
          <cell r="V193" t="str">
            <v/>
          </cell>
          <cell r="W193" t="str">
            <v/>
          </cell>
          <cell r="X193">
            <v>1</v>
          </cell>
          <cell r="Y193">
            <v>8</v>
          </cell>
          <cell r="Z193">
            <v>9</v>
          </cell>
          <cell r="AA193">
            <v>0.74</v>
          </cell>
        </row>
        <row r="194">
          <cell r="B194" t="str">
            <v>9036324A005</v>
          </cell>
          <cell r="C194" t="str">
            <v/>
          </cell>
          <cell r="D194" t="str">
            <v>BEARING, RADIAL BALL</v>
          </cell>
          <cell r="E194" t="str">
            <v>1Y</v>
          </cell>
          <cell r="F194" t="str">
            <v>第１工場</v>
          </cell>
          <cell r="G194" t="str">
            <v>手配</v>
          </cell>
          <cell r="H194" t="str">
            <v>Ｐ</v>
          </cell>
          <cell r="I194" t="str">
            <v>4287</v>
          </cell>
          <cell r="J194" t="str">
            <v>日本精工（株）</v>
          </cell>
          <cell r="K194" t="str">
            <v>02</v>
          </cell>
          <cell r="L194" t="str">
            <v>三河分室</v>
          </cell>
          <cell r="M194" t="str">
            <v>――</v>
          </cell>
          <cell r="N194" t="str">
            <v>――</v>
          </cell>
          <cell r="O194" t="str">
            <v>Ｍ</v>
          </cell>
          <cell r="P194" t="str">
            <v>01</v>
          </cell>
          <cell r="Q194" t="str">
            <v>第１</v>
          </cell>
          <cell r="R194" t="str">
            <v>1Y</v>
          </cell>
          <cell r="S194" t="str">
            <v>安城第１工場</v>
          </cell>
          <cell r="T194" t="str">
            <v>直接</v>
          </cell>
          <cell r="U194" t="str">
            <v/>
          </cell>
          <cell r="V194" t="str">
            <v/>
          </cell>
          <cell r="W194" t="str">
            <v/>
          </cell>
          <cell r="X194">
            <v>1</v>
          </cell>
          <cell r="Y194">
            <v>8</v>
          </cell>
          <cell r="Z194">
            <v>9</v>
          </cell>
          <cell r="AA194">
            <v>0.48</v>
          </cell>
        </row>
        <row r="195">
          <cell r="B195" t="str">
            <v>9036335A018</v>
          </cell>
          <cell r="C195" t="str">
            <v/>
          </cell>
          <cell r="D195" t="str">
            <v>BEARING, RADIAL BALL</v>
          </cell>
          <cell r="E195" t="str">
            <v>1Y</v>
          </cell>
          <cell r="F195" t="str">
            <v>第１工場</v>
          </cell>
          <cell r="G195" t="str">
            <v>手配</v>
          </cell>
          <cell r="H195" t="str">
            <v>Ｐ</v>
          </cell>
          <cell r="I195" t="str">
            <v>4287</v>
          </cell>
          <cell r="J195" t="str">
            <v>日本精工（株）</v>
          </cell>
          <cell r="K195" t="str">
            <v>02</v>
          </cell>
          <cell r="L195" t="str">
            <v>三河分室</v>
          </cell>
          <cell r="M195" t="str">
            <v>――</v>
          </cell>
          <cell r="N195" t="str">
            <v>――</v>
          </cell>
          <cell r="O195" t="str">
            <v>Ｍ</v>
          </cell>
          <cell r="P195" t="str">
            <v>01</v>
          </cell>
          <cell r="Q195" t="str">
            <v>第１</v>
          </cell>
          <cell r="R195" t="str">
            <v>1Y</v>
          </cell>
          <cell r="S195" t="str">
            <v>安城第１工場</v>
          </cell>
          <cell r="T195" t="str">
            <v>直接</v>
          </cell>
          <cell r="U195" t="str">
            <v/>
          </cell>
          <cell r="V195" t="str">
            <v/>
          </cell>
          <cell r="W195" t="str">
            <v/>
          </cell>
          <cell r="X195">
            <v>1</v>
          </cell>
          <cell r="Y195">
            <v>8</v>
          </cell>
          <cell r="Z195">
            <v>9</v>
          </cell>
          <cell r="AA195">
            <v>0.74</v>
          </cell>
        </row>
        <row r="196">
          <cell r="B196">
            <v>9036340085</v>
          </cell>
          <cell r="C196" t="str">
            <v/>
          </cell>
          <cell r="D196" t="str">
            <v>BEARING, RADIAL BALL</v>
          </cell>
          <cell r="E196" t="str">
            <v>1Y</v>
          </cell>
          <cell r="F196" t="str">
            <v>第１工場</v>
          </cell>
          <cell r="G196" t="str">
            <v>手配</v>
          </cell>
          <cell r="H196" t="str">
            <v>Ｐ</v>
          </cell>
          <cell r="I196" t="str">
            <v>4287</v>
          </cell>
          <cell r="J196" t="str">
            <v>日本精工（株）</v>
          </cell>
          <cell r="K196" t="str">
            <v>02</v>
          </cell>
          <cell r="L196" t="str">
            <v>三河分室</v>
          </cell>
          <cell r="M196" t="str">
            <v>――</v>
          </cell>
          <cell r="N196" t="str">
            <v>――</v>
          </cell>
          <cell r="O196" t="str">
            <v>Ｍ</v>
          </cell>
          <cell r="P196" t="str">
            <v>01</v>
          </cell>
          <cell r="Q196" t="str">
            <v>第１</v>
          </cell>
          <cell r="R196" t="str">
            <v>1Y</v>
          </cell>
          <cell r="S196" t="str">
            <v>安城第１工場</v>
          </cell>
          <cell r="T196" t="str">
            <v>直接</v>
          </cell>
          <cell r="U196" t="str">
            <v/>
          </cell>
          <cell r="V196" t="str">
            <v/>
          </cell>
          <cell r="W196" t="str">
            <v/>
          </cell>
          <cell r="X196">
            <v>1</v>
          </cell>
          <cell r="Y196">
            <v>8</v>
          </cell>
          <cell r="Z196">
            <v>9</v>
          </cell>
          <cell r="AA196">
            <v>0.76</v>
          </cell>
        </row>
        <row r="197">
          <cell r="B197" t="str">
            <v>9036340A010</v>
          </cell>
          <cell r="C197" t="str">
            <v/>
          </cell>
          <cell r="D197" t="str">
            <v>BEARING, RADIAL BALL</v>
          </cell>
          <cell r="E197" t="str">
            <v>1Y</v>
          </cell>
          <cell r="F197" t="str">
            <v>第１工場</v>
          </cell>
          <cell r="G197" t="str">
            <v>手配</v>
          </cell>
          <cell r="H197" t="str">
            <v>Ｐ</v>
          </cell>
          <cell r="I197" t="str">
            <v>4287</v>
          </cell>
          <cell r="J197" t="str">
            <v>日本精工（株）</v>
          </cell>
          <cell r="K197" t="str">
            <v>02</v>
          </cell>
          <cell r="L197" t="str">
            <v>三河分室</v>
          </cell>
          <cell r="M197" t="str">
            <v>――</v>
          </cell>
          <cell r="N197" t="str">
            <v>――</v>
          </cell>
          <cell r="O197" t="str">
            <v>Ｍ</v>
          </cell>
          <cell r="P197" t="str">
            <v>01</v>
          </cell>
          <cell r="Q197" t="str">
            <v>第１</v>
          </cell>
          <cell r="R197" t="str">
            <v>1Y</v>
          </cell>
          <cell r="S197" t="str">
            <v>安城第１工場</v>
          </cell>
          <cell r="T197" t="str">
            <v>直接</v>
          </cell>
          <cell r="U197" t="str">
            <v/>
          </cell>
          <cell r="V197" t="str">
            <v/>
          </cell>
          <cell r="W197" t="str">
            <v/>
          </cell>
          <cell r="X197">
            <v>1</v>
          </cell>
          <cell r="Y197">
            <v>8</v>
          </cell>
          <cell r="Z197">
            <v>9</v>
          </cell>
          <cell r="AA197">
            <v>0.76</v>
          </cell>
        </row>
        <row r="198">
          <cell r="B198" t="str">
            <v>35561ECA020</v>
          </cell>
          <cell r="C198" t="str">
            <v/>
          </cell>
          <cell r="D198" t="str">
            <v>SHAFT, PARKING LOCK, NO.1</v>
          </cell>
          <cell r="E198" t="str">
            <v>1Y</v>
          </cell>
          <cell r="F198" t="str">
            <v>第１工場</v>
          </cell>
          <cell r="G198" t="str">
            <v>手配</v>
          </cell>
          <cell r="H198" t="str">
            <v>Ｐ</v>
          </cell>
          <cell r="I198" t="str">
            <v>5014</v>
          </cell>
          <cell r="J198" t="str">
            <v>（株）浜名製作所</v>
          </cell>
          <cell r="K198" t="str">
            <v>01</v>
          </cell>
          <cell r="L198" t="str">
            <v>本社工場</v>
          </cell>
          <cell r="M198" t="str">
            <v>――</v>
          </cell>
          <cell r="N198" t="str">
            <v>――</v>
          </cell>
          <cell r="O198" t="str">
            <v>Ｍ</v>
          </cell>
          <cell r="P198" t="str">
            <v>01</v>
          </cell>
          <cell r="Q198" t="str">
            <v>第１</v>
          </cell>
          <cell r="R198" t="str">
            <v>1Y</v>
          </cell>
          <cell r="S198" t="str">
            <v>安城第１工場</v>
          </cell>
          <cell r="T198" t="str">
            <v>直接</v>
          </cell>
          <cell r="U198" t="str">
            <v/>
          </cell>
          <cell r="V198" t="str">
            <v/>
          </cell>
          <cell r="W198" t="str">
            <v/>
          </cell>
          <cell r="X198">
            <v>1</v>
          </cell>
          <cell r="Y198">
            <v>2</v>
          </cell>
          <cell r="Z198">
            <v>4.66</v>
          </cell>
          <cell r="AA198">
            <v>1.43</v>
          </cell>
        </row>
        <row r="199">
          <cell r="B199" t="str">
            <v>35165ECE010</v>
          </cell>
          <cell r="C199" t="str">
            <v/>
          </cell>
          <cell r="D199" t="str">
            <v>PLATE, TRANSMISSION CASE</v>
          </cell>
          <cell r="E199" t="str">
            <v>1Y</v>
          </cell>
          <cell r="F199" t="str">
            <v>第１工場</v>
          </cell>
          <cell r="G199" t="str">
            <v>手配</v>
          </cell>
          <cell r="H199" t="str">
            <v>Ｐ</v>
          </cell>
          <cell r="I199" t="str">
            <v>6065</v>
          </cell>
          <cell r="J199" t="str">
            <v>（株）松尾製作所</v>
          </cell>
          <cell r="K199" t="str">
            <v>01</v>
          </cell>
          <cell r="L199" t="str">
            <v/>
          </cell>
          <cell r="M199" t="str">
            <v>――</v>
          </cell>
          <cell r="N199" t="str">
            <v>――</v>
          </cell>
          <cell r="O199" t="str">
            <v>Ｍ</v>
          </cell>
          <cell r="P199" t="str">
            <v>01</v>
          </cell>
          <cell r="Q199" t="str">
            <v>第１</v>
          </cell>
          <cell r="R199" t="str">
            <v>1Y</v>
          </cell>
          <cell r="S199" t="str">
            <v>安城第１工場</v>
          </cell>
          <cell r="T199" t="str">
            <v>直接</v>
          </cell>
          <cell r="U199" t="str">
            <v/>
          </cell>
          <cell r="V199" t="str">
            <v/>
          </cell>
          <cell r="W199" t="str">
            <v/>
          </cell>
          <cell r="X199">
            <v>1</v>
          </cell>
          <cell r="Y199">
            <v>1</v>
          </cell>
          <cell r="Z199">
            <v>1.21</v>
          </cell>
          <cell r="AA199">
            <v>0.63</v>
          </cell>
        </row>
        <row r="200">
          <cell r="B200" t="str">
            <v>3539450A010</v>
          </cell>
          <cell r="C200" t="str">
            <v/>
          </cell>
          <cell r="D200" t="str">
            <v>MAGNET, OIL CLEANER</v>
          </cell>
          <cell r="E200" t="str">
            <v>1Y</v>
          </cell>
          <cell r="F200" t="str">
            <v>第１工場</v>
          </cell>
          <cell r="G200" t="str">
            <v>手配</v>
          </cell>
          <cell r="H200" t="str">
            <v>Ｐ</v>
          </cell>
          <cell r="I200" t="str">
            <v>6095</v>
          </cell>
          <cell r="J200" t="str">
            <v>ミズショー（株）</v>
          </cell>
          <cell r="K200" t="str">
            <v>01</v>
          </cell>
          <cell r="L200" t="str">
            <v>三河支店</v>
          </cell>
          <cell r="M200" t="str">
            <v>――</v>
          </cell>
          <cell r="N200" t="str">
            <v>――</v>
          </cell>
          <cell r="O200" t="str">
            <v>Ｍ</v>
          </cell>
          <cell r="P200" t="str">
            <v>01</v>
          </cell>
          <cell r="Q200" t="str">
            <v>第１</v>
          </cell>
          <cell r="R200" t="str">
            <v>1Y</v>
          </cell>
          <cell r="S200" t="str">
            <v>安城第１工場</v>
          </cell>
          <cell r="T200" t="str">
            <v>直接</v>
          </cell>
          <cell r="U200" t="str">
            <v/>
          </cell>
          <cell r="V200" t="str">
            <v/>
          </cell>
          <cell r="W200" t="str">
            <v/>
          </cell>
          <cell r="X200">
            <v>1</v>
          </cell>
          <cell r="Y200">
            <v>1</v>
          </cell>
          <cell r="Z200">
            <v>1.88</v>
          </cell>
          <cell r="AA200">
            <v>0.71</v>
          </cell>
        </row>
        <row r="201">
          <cell r="B201">
            <v>9025006027</v>
          </cell>
          <cell r="C201" t="str">
            <v/>
          </cell>
          <cell r="D201" t="str">
            <v>PIN, STRAIGHT</v>
          </cell>
          <cell r="E201" t="str">
            <v>1Y</v>
          </cell>
          <cell r="F201" t="str">
            <v>第１工場</v>
          </cell>
          <cell r="G201" t="str">
            <v>手配</v>
          </cell>
          <cell r="H201" t="str">
            <v>Ｐ</v>
          </cell>
          <cell r="I201" t="str">
            <v>6103</v>
          </cell>
          <cell r="J201" t="str">
            <v>（株）水野鉄工所</v>
          </cell>
          <cell r="K201" t="str">
            <v>01</v>
          </cell>
          <cell r="L201" t="str">
            <v/>
          </cell>
          <cell r="M201" t="str">
            <v>――</v>
          </cell>
          <cell r="N201" t="str">
            <v>――</v>
          </cell>
          <cell r="O201" t="str">
            <v>Ｍ</v>
          </cell>
          <cell r="P201" t="str">
            <v>01</v>
          </cell>
          <cell r="Q201" t="str">
            <v>第１</v>
          </cell>
          <cell r="R201" t="str">
            <v>1Y</v>
          </cell>
          <cell r="S201" t="str">
            <v>安城第１工場</v>
          </cell>
          <cell r="T201" t="str">
            <v>直接</v>
          </cell>
          <cell r="U201" t="str">
            <v/>
          </cell>
          <cell r="V201" t="str">
            <v/>
          </cell>
          <cell r="W201" t="str">
            <v/>
          </cell>
          <cell r="X201">
            <v>1</v>
          </cell>
          <cell r="Y201">
            <v>1</v>
          </cell>
          <cell r="Z201">
            <v>1.81</v>
          </cell>
          <cell r="AA201">
            <v>0.62</v>
          </cell>
        </row>
        <row r="202">
          <cell r="B202" t="str">
            <v>41310ECA020</v>
          </cell>
          <cell r="C202" t="str">
            <v/>
          </cell>
          <cell r="D202" t="str">
            <v>GEAR ASSY, DIFFERENTIAL</v>
          </cell>
          <cell r="E202" t="str">
            <v>1Y</v>
          </cell>
          <cell r="F202" t="str">
            <v>第１工場</v>
          </cell>
          <cell r="G202" t="str">
            <v>手配</v>
          </cell>
          <cell r="H202" t="str">
            <v>Ｐ</v>
          </cell>
          <cell r="I202" t="str">
            <v>6355</v>
          </cell>
          <cell r="J202" t="str">
            <v>武蔵精密工業（株）</v>
          </cell>
          <cell r="K202" t="str">
            <v>01</v>
          </cell>
          <cell r="L202" t="str">
            <v>本社工場</v>
          </cell>
          <cell r="M202" t="str">
            <v>――</v>
          </cell>
          <cell r="N202" t="str">
            <v>――</v>
          </cell>
          <cell r="O202" t="str">
            <v>Ｍ</v>
          </cell>
          <cell r="P202" t="str">
            <v>01</v>
          </cell>
          <cell r="Q202" t="str">
            <v>第１</v>
          </cell>
          <cell r="R202" t="str">
            <v>1Y</v>
          </cell>
          <cell r="S202" t="str">
            <v>安城第１工場</v>
          </cell>
          <cell r="T202" t="str">
            <v>直接</v>
          </cell>
          <cell r="U202" t="str">
            <v/>
          </cell>
          <cell r="V202" t="str">
            <v/>
          </cell>
          <cell r="W202" t="str">
            <v/>
          </cell>
          <cell r="X202">
            <v>1</v>
          </cell>
          <cell r="Y202">
            <v>1</v>
          </cell>
          <cell r="Z202">
            <v>1</v>
          </cell>
          <cell r="AA202">
            <v>0.79</v>
          </cell>
        </row>
        <row r="203">
          <cell r="B203" t="str">
            <v>9020150A002</v>
          </cell>
          <cell r="C203" t="str">
            <v/>
          </cell>
          <cell r="D203" t="str">
            <v>WASHER, PLATE</v>
          </cell>
          <cell r="E203" t="str">
            <v>1Y</v>
          </cell>
          <cell r="F203" t="str">
            <v>第１工場</v>
          </cell>
          <cell r="G203" t="str">
            <v>手配</v>
          </cell>
          <cell r="H203" t="str">
            <v>Ｐ</v>
          </cell>
          <cell r="I203" t="str">
            <v>6454</v>
          </cell>
          <cell r="J203" t="str">
            <v>（株）ムロコーポレーション</v>
          </cell>
          <cell r="K203" t="str">
            <v>01</v>
          </cell>
          <cell r="L203" t="str">
            <v/>
          </cell>
          <cell r="M203" t="str">
            <v>――</v>
          </cell>
          <cell r="N203" t="str">
            <v>――</v>
          </cell>
          <cell r="O203" t="str">
            <v>Ｍ</v>
          </cell>
          <cell r="P203" t="str">
            <v>01</v>
          </cell>
          <cell r="Q203" t="str">
            <v>第１</v>
          </cell>
          <cell r="R203" t="str">
            <v>1Y</v>
          </cell>
          <cell r="S203" t="str">
            <v>安城第１工場</v>
          </cell>
          <cell r="T203" t="str">
            <v>直接</v>
          </cell>
          <cell r="U203" t="str">
            <v/>
          </cell>
          <cell r="V203" t="str">
            <v/>
          </cell>
          <cell r="W203" t="str">
            <v/>
          </cell>
          <cell r="X203">
            <v>1</v>
          </cell>
          <cell r="Y203">
            <v>1</v>
          </cell>
          <cell r="Z203">
            <v>0.73</v>
          </cell>
          <cell r="AA203">
            <v>0.71</v>
          </cell>
        </row>
        <row r="204">
          <cell r="B204" t="str">
            <v>9020156A001</v>
          </cell>
          <cell r="C204" t="str">
            <v/>
          </cell>
          <cell r="D204" t="str">
            <v>WASHER, PLATE</v>
          </cell>
          <cell r="E204" t="str">
            <v>1Y</v>
          </cell>
          <cell r="F204" t="str">
            <v>第１工場</v>
          </cell>
          <cell r="G204" t="str">
            <v>手配</v>
          </cell>
          <cell r="H204" t="str">
            <v>Ｐ</v>
          </cell>
          <cell r="I204" t="str">
            <v>6454</v>
          </cell>
          <cell r="J204" t="str">
            <v>（株）ムロコーポレーション</v>
          </cell>
          <cell r="K204" t="str">
            <v>01</v>
          </cell>
          <cell r="L204" t="str">
            <v/>
          </cell>
          <cell r="M204" t="str">
            <v>――</v>
          </cell>
          <cell r="N204" t="str">
            <v>――</v>
          </cell>
          <cell r="O204" t="str">
            <v>Ｍ</v>
          </cell>
          <cell r="P204" t="str">
            <v>01</v>
          </cell>
          <cell r="Q204" t="str">
            <v>第１</v>
          </cell>
          <cell r="R204" t="str">
            <v>1Y</v>
          </cell>
          <cell r="S204" t="str">
            <v>安城第１工場</v>
          </cell>
          <cell r="T204" t="str">
            <v>直接</v>
          </cell>
          <cell r="U204" t="str">
            <v/>
          </cell>
          <cell r="V204" t="str">
            <v/>
          </cell>
          <cell r="W204" t="str">
            <v/>
          </cell>
          <cell r="X204">
            <v>1</v>
          </cell>
          <cell r="Y204">
            <v>1</v>
          </cell>
          <cell r="Z204">
            <v>0.73</v>
          </cell>
          <cell r="AA204">
            <v>0.73</v>
          </cell>
        </row>
        <row r="205">
          <cell r="B205" t="str">
            <v>9020156A002</v>
          </cell>
          <cell r="C205" t="str">
            <v/>
          </cell>
          <cell r="D205" t="str">
            <v>WASHER, PLATE</v>
          </cell>
          <cell r="E205" t="str">
            <v>1Y</v>
          </cell>
          <cell r="F205" t="str">
            <v>第１工場</v>
          </cell>
          <cell r="G205" t="str">
            <v>手配</v>
          </cell>
          <cell r="H205" t="str">
            <v>Ｐ</v>
          </cell>
          <cell r="I205" t="str">
            <v>6454</v>
          </cell>
          <cell r="J205" t="str">
            <v>（株）ムロコーポレーション</v>
          </cell>
          <cell r="K205" t="str">
            <v>01</v>
          </cell>
          <cell r="L205" t="str">
            <v/>
          </cell>
          <cell r="M205" t="str">
            <v>――</v>
          </cell>
          <cell r="N205" t="str">
            <v>――</v>
          </cell>
          <cell r="O205" t="str">
            <v>Ｍ</v>
          </cell>
          <cell r="P205" t="str">
            <v>01</v>
          </cell>
          <cell r="Q205" t="str">
            <v>第１</v>
          </cell>
          <cell r="R205" t="str">
            <v>1Y</v>
          </cell>
          <cell r="S205" t="str">
            <v>安城第１工場</v>
          </cell>
          <cell r="T205" t="str">
            <v>直接</v>
          </cell>
          <cell r="U205" t="str">
            <v/>
          </cell>
          <cell r="V205" t="str">
            <v/>
          </cell>
          <cell r="W205" t="str">
            <v/>
          </cell>
          <cell r="X205">
            <v>1</v>
          </cell>
          <cell r="Y205">
            <v>1</v>
          </cell>
          <cell r="Z205">
            <v>0.73</v>
          </cell>
          <cell r="AA205">
            <v>0.71</v>
          </cell>
        </row>
        <row r="206">
          <cell r="B206" t="str">
            <v>9056439A001</v>
          </cell>
          <cell r="C206" t="str">
            <v/>
          </cell>
          <cell r="D206" t="str">
            <v>SHIM</v>
          </cell>
          <cell r="E206" t="str">
            <v>1Y</v>
          </cell>
          <cell r="F206" t="str">
            <v>第１工場</v>
          </cell>
          <cell r="G206" t="str">
            <v>手配</v>
          </cell>
          <cell r="H206" t="str">
            <v>Ｐ</v>
          </cell>
          <cell r="I206" t="str">
            <v>6454</v>
          </cell>
          <cell r="J206" t="str">
            <v>（株）ムロコーポレーション</v>
          </cell>
          <cell r="K206" t="str">
            <v>01</v>
          </cell>
          <cell r="L206" t="str">
            <v/>
          </cell>
          <cell r="M206" t="str">
            <v>――</v>
          </cell>
          <cell r="N206" t="str">
            <v>――</v>
          </cell>
          <cell r="O206" t="str">
            <v>Ｍ</v>
          </cell>
          <cell r="P206" t="str">
            <v>01</v>
          </cell>
          <cell r="Q206" t="str">
            <v>第１</v>
          </cell>
          <cell r="R206" t="str">
            <v>1Y</v>
          </cell>
          <cell r="S206" t="str">
            <v>安城第１工場</v>
          </cell>
          <cell r="T206" t="str">
            <v>直接</v>
          </cell>
          <cell r="U206" t="str">
            <v/>
          </cell>
          <cell r="V206" t="str">
            <v/>
          </cell>
          <cell r="W206" t="str">
            <v/>
          </cell>
          <cell r="X206">
            <v>1</v>
          </cell>
          <cell r="Y206">
            <v>1</v>
          </cell>
          <cell r="Z206">
            <v>0.73</v>
          </cell>
          <cell r="AA206">
            <v>0.93</v>
          </cell>
        </row>
        <row r="207">
          <cell r="B207" t="str">
            <v>9056439A002</v>
          </cell>
          <cell r="C207" t="str">
            <v/>
          </cell>
          <cell r="D207" t="str">
            <v>SHIM</v>
          </cell>
          <cell r="E207" t="str">
            <v>1Y</v>
          </cell>
          <cell r="F207" t="str">
            <v>第１工場</v>
          </cell>
          <cell r="G207" t="str">
            <v>手配</v>
          </cell>
          <cell r="H207" t="str">
            <v>Ｐ</v>
          </cell>
          <cell r="I207" t="str">
            <v>6454</v>
          </cell>
          <cell r="J207" t="str">
            <v>（株）ムロコーポレーション</v>
          </cell>
          <cell r="K207" t="str">
            <v>01</v>
          </cell>
          <cell r="L207" t="str">
            <v/>
          </cell>
          <cell r="M207" t="str">
            <v>――</v>
          </cell>
          <cell r="N207" t="str">
            <v>――</v>
          </cell>
          <cell r="O207" t="str">
            <v>Ｍ</v>
          </cell>
          <cell r="P207" t="str">
            <v>01</v>
          </cell>
          <cell r="Q207" t="str">
            <v>第１</v>
          </cell>
          <cell r="R207" t="str">
            <v>1Y</v>
          </cell>
          <cell r="S207" t="str">
            <v>安城第１工場</v>
          </cell>
          <cell r="T207" t="str">
            <v>直接</v>
          </cell>
          <cell r="U207" t="str">
            <v/>
          </cell>
          <cell r="V207" t="str">
            <v/>
          </cell>
          <cell r="W207" t="str">
            <v/>
          </cell>
          <cell r="X207">
            <v>1</v>
          </cell>
          <cell r="Y207">
            <v>1</v>
          </cell>
          <cell r="Z207">
            <v>0.73</v>
          </cell>
          <cell r="AA207">
            <v>0.93</v>
          </cell>
        </row>
        <row r="208">
          <cell r="B208" t="str">
            <v>9056439A003</v>
          </cell>
          <cell r="C208" t="str">
            <v/>
          </cell>
          <cell r="D208" t="str">
            <v>SHIM</v>
          </cell>
          <cell r="E208" t="str">
            <v>1Y</v>
          </cell>
          <cell r="F208" t="str">
            <v>第１工場</v>
          </cell>
          <cell r="G208" t="str">
            <v>手配</v>
          </cell>
          <cell r="H208" t="str">
            <v>Ｐ</v>
          </cell>
          <cell r="I208" t="str">
            <v>6454</v>
          </cell>
          <cell r="J208" t="str">
            <v>（株）ムロコーポレーション</v>
          </cell>
          <cell r="K208" t="str">
            <v>01</v>
          </cell>
          <cell r="L208" t="str">
            <v/>
          </cell>
          <cell r="M208" t="str">
            <v>――</v>
          </cell>
          <cell r="N208" t="str">
            <v>――</v>
          </cell>
          <cell r="O208" t="str">
            <v>Ｍ</v>
          </cell>
          <cell r="P208" t="str">
            <v>01</v>
          </cell>
          <cell r="Q208" t="str">
            <v>第１</v>
          </cell>
          <cell r="R208" t="str">
            <v>1Y</v>
          </cell>
          <cell r="S208" t="str">
            <v>安城第１工場</v>
          </cell>
          <cell r="T208" t="str">
            <v>直接</v>
          </cell>
          <cell r="U208" t="str">
            <v/>
          </cell>
          <cell r="V208" t="str">
            <v/>
          </cell>
          <cell r="W208" t="str">
            <v/>
          </cell>
          <cell r="X208">
            <v>1</v>
          </cell>
          <cell r="Y208">
            <v>1</v>
          </cell>
          <cell r="Z208">
            <v>0.73</v>
          </cell>
          <cell r="AA208">
            <v>0.93</v>
          </cell>
        </row>
        <row r="209">
          <cell r="B209" t="str">
            <v>9056439A004</v>
          </cell>
          <cell r="C209" t="str">
            <v/>
          </cell>
          <cell r="D209" t="str">
            <v>SHIM</v>
          </cell>
          <cell r="E209" t="str">
            <v>1Y</v>
          </cell>
          <cell r="F209" t="str">
            <v>第１工場</v>
          </cell>
          <cell r="G209" t="str">
            <v>手配</v>
          </cell>
          <cell r="H209" t="str">
            <v>Ｐ</v>
          </cell>
          <cell r="I209" t="str">
            <v>6454</v>
          </cell>
          <cell r="J209" t="str">
            <v>（株）ムロコーポレーション</v>
          </cell>
          <cell r="K209" t="str">
            <v>01</v>
          </cell>
          <cell r="L209" t="str">
            <v/>
          </cell>
          <cell r="M209" t="str">
            <v>――</v>
          </cell>
          <cell r="N209" t="str">
            <v>――</v>
          </cell>
          <cell r="O209" t="str">
            <v>Ｍ</v>
          </cell>
          <cell r="P209" t="str">
            <v>01</v>
          </cell>
          <cell r="Q209" t="str">
            <v>第１</v>
          </cell>
          <cell r="R209" t="str">
            <v>1Y</v>
          </cell>
          <cell r="S209" t="str">
            <v>安城第１工場</v>
          </cell>
          <cell r="T209" t="str">
            <v>直接</v>
          </cell>
          <cell r="U209" t="str">
            <v/>
          </cell>
          <cell r="V209" t="str">
            <v/>
          </cell>
          <cell r="W209" t="str">
            <v/>
          </cell>
          <cell r="X209">
            <v>1</v>
          </cell>
          <cell r="Y209">
            <v>1</v>
          </cell>
          <cell r="Z209">
            <v>0.73</v>
          </cell>
          <cell r="AA209">
            <v>0.93</v>
          </cell>
        </row>
        <row r="210">
          <cell r="B210" t="str">
            <v>9056439A005</v>
          </cell>
          <cell r="C210" t="str">
            <v/>
          </cell>
          <cell r="D210" t="str">
            <v>SHIM</v>
          </cell>
          <cell r="E210" t="str">
            <v>1Y</v>
          </cell>
          <cell r="F210" t="str">
            <v>第１工場</v>
          </cell>
          <cell r="G210" t="str">
            <v>手配</v>
          </cell>
          <cell r="H210" t="str">
            <v>Ｐ</v>
          </cell>
          <cell r="I210" t="str">
            <v>6454</v>
          </cell>
          <cell r="J210" t="str">
            <v>（株）ムロコーポレーション</v>
          </cell>
          <cell r="K210" t="str">
            <v>01</v>
          </cell>
          <cell r="L210" t="str">
            <v/>
          </cell>
          <cell r="M210" t="str">
            <v>――</v>
          </cell>
          <cell r="N210" t="str">
            <v>――</v>
          </cell>
          <cell r="O210" t="str">
            <v>Ｍ</v>
          </cell>
          <cell r="P210" t="str">
            <v>01</v>
          </cell>
          <cell r="Q210" t="str">
            <v>第１</v>
          </cell>
          <cell r="R210" t="str">
            <v>1Y</v>
          </cell>
          <cell r="S210" t="str">
            <v>安城第１工場</v>
          </cell>
          <cell r="T210" t="str">
            <v>直接</v>
          </cell>
          <cell r="U210" t="str">
            <v/>
          </cell>
          <cell r="V210" t="str">
            <v/>
          </cell>
          <cell r="W210" t="str">
            <v/>
          </cell>
          <cell r="X210">
            <v>1</v>
          </cell>
          <cell r="Y210">
            <v>1</v>
          </cell>
          <cell r="Z210">
            <v>0.73</v>
          </cell>
          <cell r="AA210">
            <v>0.93</v>
          </cell>
        </row>
        <row r="211">
          <cell r="B211" t="str">
            <v>9056439A006</v>
          </cell>
          <cell r="C211" t="str">
            <v/>
          </cell>
          <cell r="D211" t="str">
            <v>SHIM</v>
          </cell>
          <cell r="E211" t="str">
            <v>1Y</v>
          </cell>
          <cell r="F211" t="str">
            <v>第１工場</v>
          </cell>
          <cell r="G211" t="str">
            <v>手配</v>
          </cell>
          <cell r="H211" t="str">
            <v>Ｐ</v>
          </cell>
          <cell r="I211" t="str">
            <v>6454</v>
          </cell>
          <cell r="J211" t="str">
            <v>（株）ムロコーポレーション</v>
          </cell>
          <cell r="K211" t="str">
            <v>01</v>
          </cell>
          <cell r="L211" t="str">
            <v/>
          </cell>
          <cell r="M211" t="str">
            <v>――</v>
          </cell>
          <cell r="N211" t="str">
            <v>――</v>
          </cell>
          <cell r="O211" t="str">
            <v>Ｍ</v>
          </cell>
          <cell r="P211" t="str">
            <v>01</v>
          </cell>
          <cell r="Q211" t="str">
            <v>第１</v>
          </cell>
          <cell r="R211" t="str">
            <v>1Y</v>
          </cell>
          <cell r="S211" t="str">
            <v>安城第１工場</v>
          </cell>
          <cell r="T211" t="str">
            <v>直接</v>
          </cell>
          <cell r="U211" t="str">
            <v/>
          </cell>
          <cell r="V211" t="str">
            <v/>
          </cell>
          <cell r="W211" t="str">
            <v/>
          </cell>
          <cell r="X211">
            <v>1</v>
          </cell>
          <cell r="Y211">
            <v>1</v>
          </cell>
          <cell r="Z211">
            <v>0.73</v>
          </cell>
          <cell r="AA211">
            <v>0.93</v>
          </cell>
        </row>
        <row r="212">
          <cell r="B212" t="str">
            <v>9056439A007</v>
          </cell>
          <cell r="C212" t="str">
            <v/>
          </cell>
          <cell r="D212" t="str">
            <v>SHIM</v>
          </cell>
          <cell r="E212" t="str">
            <v>1Y</v>
          </cell>
          <cell r="F212" t="str">
            <v>第１工場</v>
          </cell>
          <cell r="G212" t="str">
            <v>手配</v>
          </cell>
          <cell r="H212" t="str">
            <v>Ｐ</v>
          </cell>
          <cell r="I212" t="str">
            <v>6454</v>
          </cell>
          <cell r="J212" t="str">
            <v>（株）ムロコーポレーション</v>
          </cell>
          <cell r="K212" t="str">
            <v>01</v>
          </cell>
          <cell r="L212" t="str">
            <v/>
          </cell>
          <cell r="M212" t="str">
            <v>――</v>
          </cell>
          <cell r="N212" t="str">
            <v>――</v>
          </cell>
          <cell r="O212" t="str">
            <v>Ｍ</v>
          </cell>
          <cell r="P212" t="str">
            <v>01</v>
          </cell>
          <cell r="Q212" t="str">
            <v>第１</v>
          </cell>
          <cell r="R212" t="str">
            <v>1Y</v>
          </cell>
          <cell r="S212" t="str">
            <v>安城第１工場</v>
          </cell>
          <cell r="T212" t="str">
            <v>直接</v>
          </cell>
          <cell r="U212" t="str">
            <v/>
          </cell>
          <cell r="V212" t="str">
            <v/>
          </cell>
          <cell r="W212" t="str">
            <v/>
          </cell>
          <cell r="X212">
            <v>1</v>
          </cell>
          <cell r="Y212">
            <v>1</v>
          </cell>
          <cell r="Z212">
            <v>0.73</v>
          </cell>
          <cell r="AA212">
            <v>0.93</v>
          </cell>
        </row>
        <row r="213">
          <cell r="B213" t="str">
            <v>9056439A008</v>
          </cell>
          <cell r="C213" t="str">
            <v/>
          </cell>
          <cell r="D213" t="str">
            <v>SHIM</v>
          </cell>
          <cell r="E213" t="str">
            <v>1Y</v>
          </cell>
          <cell r="F213" t="str">
            <v>第１工場</v>
          </cell>
          <cell r="G213" t="str">
            <v>手配</v>
          </cell>
          <cell r="H213" t="str">
            <v>Ｐ</v>
          </cell>
          <cell r="I213" t="str">
            <v>6454</v>
          </cell>
          <cell r="J213" t="str">
            <v>（株）ムロコーポレーション</v>
          </cell>
          <cell r="K213" t="str">
            <v>01</v>
          </cell>
          <cell r="L213" t="str">
            <v/>
          </cell>
          <cell r="M213" t="str">
            <v>――</v>
          </cell>
          <cell r="N213" t="str">
            <v>――</v>
          </cell>
          <cell r="O213" t="str">
            <v>Ｍ</v>
          </cell>
          <cell r="P213" t="str">
            <v>01</v>
          </cell>
          <cell r="Q213" t="str">
            <v>第１</v>
          </cell>
          <cell r="R213" t="str">
            <v>1Y</v>
          </cell>
          <cell r="S213" t="str">
            <v>安城第１工場</v>
          </cell>
          <cell r="T213" t="str">
            <v>直接</v>
          </cell>
          <cell r="U213" t="str">
            <v/>
          </cell>
          <cell r="V213" t="str">
            <v/>
          </cell>
          <cell r="W213" t="str">
            <v/>
          </cell>
          <cell r="X213">
            <v>1</v>
          </cell>
          <cell r="Y213">
            <v>1</v>
          </cell>
          <cell r="Z213">
            <v>0.73</v>
          </cell>
          <cell r="AA213">
            <v>0.93</v>
          </cell>
        </row>
        <row r="214">
          <cell r="B214" t="str">
            <v>9056439A009</v>
          </cell>
          <cell r="C214" t="str">
            <v/>
          </cell>
          <cell r="D214" t="str">
            <v>SHIM</v>
          </cell>
          <cell r="E214" t="str">
            <v>1Y</v>
          </cell>
          <cell r="F214" t="str">
            <v>第１工場</v>
          </cell>
          <cell r="G214" t="str">
            <v>手配</v>
          </cell>
          <cell r="H214" t="str">
            <v>Ｐ</v>
          </cell>
          <cell r="I214" t="str">
            <v>6454</v>
          </cell>
          <cell r="J214" t="str">
            <v>（株）ムロコーポレーション</v>
          </cell>
          <cell r="K214" t="str">
            <v>01</v>
          </cell>
          <cell r="L214" t="str">
            <v/>
          </cell>
          <cell r="M214" t="str">
            <v>――</v>
          </cell>
          <cell r="N214" t="str">
            <v>――</v>
          </cell>
          <cell r="O214" t="str">
            <v>Ｍ</v>
          </cell>
          <cell r="P214" t="str">
            <v>01</v>
          </cell>
          <cell r="Q214" t="str">
            <v>第１</v>
          </cell>
          <cell r="R214" t="str">
            <v>1Y</v>
          </cell>
          <cell r="S214" t="str">
            <v>安城第１工場</v>
          </cell>
          <cell r="T214" t="str">
            <v>直接</v>
          </cell>
          <cell r="U214" t="str">
            <v/>
          </cell>
          <cell r="V214" t="str">
            <v/>
          </cell>
          <cell r="W214" t="str">
            <v/>
          </cell>
          <cell r="X214">
            <v>1</v>
          </cell>
          <cell r="Y214">
            <v>1</v>
          </cell>
          <cell r="Z214">
            <v>0.73</v>
          </cell>
          <cell r="AA214">
            <v>0.93</v>
          </cell>
        </row>
        <row r="215">
          <cell r="B215" t="str">
            <v>9056446A001</v>
          </cell>
          <cell r="C215" t="str">
            <v/>
          </cell>
          <cell r="D215" t="str">
            <v>SHIM</v>
          </cell>
          <cell r="E215" t="str">
            <v>1Y</v>
          </cell>
          <cell r="F215" t="str">
            <v>第１工場</v>
          </cell>
          <cell r="G215" t="str">
            <v>手配</v>
          </cell>
          <cell r="H215" t="str">
            <v>Ｐ</v>
          </cell>
          <cell r="I215" t="str">
            <v>6454</v>
          </cell>
          <cell r="J215" t="str">
            <v>（株）ムロコーポレーション</v>
          </cell>
          <cell r="K215" t="str">
            <v>01</v>
          </cell>
          <cell r="L215" t="str">
            <v/>
          </cell>
          <cell r="M215" t="str">
            <v>――</v>
          </cell>
          <cell r="N215" t="str">
            <v>――</v>
          </cell>
          <cell r="O215" t="str">
            <v>Ｍ</v>
          </cell>
          <cell r="P215" t="str">
            <v>01</v>
          </cell>
          <cell r="Q215" t="str">
            <v>第１</v>
          </cell>
          <cell r="R215" t="str">
            <v>1Y</v>
          </cell>
          <cell r="S215" t="str">
            <v>安城第１工場</v>
          </cell>
          <cell r="T215" t="str">
            <v>直接</v>
          </cell>
          <cell r="U215" t="str">
            <v/>
          </cell>
          <cell r="V215" t="str">
            <v/>
          </cell>
          <cell r="W215" t="str">
            <v/>
          </cell>
          <cell r="X215">
            <v>1</v>
          </cell>
          <cell r="Y215">
            <v>1</v>
          </cell>
          <cell r="Z215">
            <v>0.73</v>
          </cell>
          <cell r="AA215">
            <v>0.93</v>
          </cell>
        </row>
        <row r="216">
          <cell r="B216" t="str">
            <v>9056446A002</v>
          </cell>
          <cell r="C216" t="str">
            <v/>
          </cell>
          <cell r="D216" t="str">
            <v>SHIM</v>
          </cell>
          <cell r="E216" t="str">
            <v>1Y</v>
          </cell>
          <cell r="F216" t="str">
            <v>第１工場</v>
          </cell>
          <cell r="G216" t="str">
            <v>手配</v>
          </cell>
          <cell r="H216" t="str">
            <v>Ｐ</v>
          </cell>
          <cell r="I216" t="str">
            <v>6454</v>
          </cell>
          <cell r="J216" t="str">
            <v>（株）ムロコーポレーション</v>
          </cell>
          <cell r="K216" t="str">
            <v>01</v>
          </cell>
          <cell r="L216" t="str">
            <v/>
          </cell>
          <cell r="M216" t="str">
            <v>――</v>
          </cell>
          <cell r="N216" t="str">
            <v>――</v>
          </cell>
          <cell r="O216" t="str">
            <v>Ｍ</v>
          </cell>
          <cell r="P216" t="str">
            <v>01</v>
          </cell>
          <cell r="Q216" t="str">
            <v>第１</v>
          </cell>
          <cell r="R216" t="str">
            <v>1Y</v>
          </cell>
          <cell r="S216" t="str">
            <v>安城第１工場</v>
          </cell>
          <cell r="T216" t="str">
            <v>直接</v>
          </cell>
          <cell r="U216" t="str">
            <v/>
          </cell>
          <cell r="V216" t="str">
            <v/>
          </cell>
          <cell r="W216" t="str">
            <v/>
          </cell>
          <cell r="X216">
            <v>1</v>
          </cell>
          <cell r="Y216">
            <v>1</v>
          </cell>
          <cell r="Z216">
            <v>0.73</v>
          </cell>
          <cell r="AA216">
            <v>0.93</v>
          </cell>
        </row>
        <row r="217">
          <cell r="B217" t="str">
            <v>9056446A003</v>
          </cell>
          <cell r="C217" t="str">
            <v/>
          </cell>
          <cell r="D217" t="str">
            <v>SHIM</v>
          </cell>
          <cell r="E217" t="str">
            <v>1Y</v>
          </cell>
          <cell r="F217" t="str">
            <v>第１工場</v>
          </cell>
          <cell r="G217" t="str">
            <v>手配</v>
          </cell>
          <cell r="H217" t="str">
            <v>Ｐ</v>
          </cell>
          <cell r="I217" t="str">
            <v>6454</v>
          </cell>
          <cell r="J217" t="str">
            <v>（株）ムロコーポレーション</v>
          </cell>
          <cell r="K217" t="str">
            <v>01</v>
          </cell>
          <cell r="L217" t="str">
            <v/>
          </cell>
          <cell r="M217" t="str">
            <v>――</v>
          </cell>
          <cell r="N217" t="str">
            <v>――</v>
          </cell>
          <cell r="O217" t="str">
            <v>Ｍ</v>
          </cell>
          <cell r="P217" t="str">
            <v>01</v>
          </cell>
          <cell r="Q217" t="str">
            <v>第１</v>
          </cell>
          <cell r="R217" t="str">
            <v>1Y</v>
          </cell>
          <cell r="S217" t="str">
            <v>安城第１工場</v>
          </cell>
          <cell r="T217" t="str">
            <v>直接</v>
          </cell>
          <cell r="U217" t="str">
            <v/>
          </cell>
          <cell r="V217" t="str">
            <v/>
          </cell>
          <cell r="W217" t="str">
            <v/>
          </cell>
          <cell r="X217">
            <v>1</v>
          </cell>
          <cell r="Y217">
            <v>1</v>
          </cell>
          <cell r="Z217">
            <v>0.73</v>
          </cell>
          <cell r="AA217">
            <v>0.93</v>
          </cell>
        </row>
        <row r="218">
          <cell r="B218" t="str">
            <v>9056446A004</v>
          </cell>
          <cell r="C218" t="str">
            <v/>
          </cell>
          <cell r="D218" t="str">
            <v>SHIM</v>
          </cell>
          <cell r="E218" t="str">
            <v>1Y</v>
          </cell>
          <cell r="F218" t="str">
            <v>第１工場</v>
          </cell>
          <cell r="G218" t="str">
            <v>手配</v>
          </cell>
          <cell r="H218" t="str">
            <v>Ｐ</v>
          </cell>
          <cell r="I218" t="str">
            <v>6454</v>
          </cell>
          <cell r="J218" t="str">
            <v>（株）ムロコーポレーション</v>
          </cell>
          <cell r="K218" t="str">
            <v>01</v>
          </cell>
          <cell r="L218" t="str">
            <v/>
          </cell>
          <cell r="M218" t="str">
            <v>――</v>
          </cell>
          <cell r="N218" t="str">
            <v>――</v>
          </cell>
          <cell r="O218" t="str">
            <v>Ｍ</v>
          </cell>
          <cell r="P218" t="str">
            <v>01</v>
          </cell>
          <cell r="Q218" t="str">
            <v>第１</v>
          </cell>
          <cell r="R218" t="str">
            <v>1Y</v>
          </cell>
          <cell r="S218" t="str">
            <v>安城第１工場</v>
          </cell>
          <cell r="T218" t="str">
            <v>直接</v>
          </cell>
          <cell r="U218" t="str">
            <v/>
          </cell>
          <cell r="V218" t="str">
            <v/>
          </cell>
          <cell r="W218" t="str">
            <v/>
          </cell>
          <cell r="X218">
            <v>1</v>
          </cell>
          <cell r="Y218">
            <v>1</v>
          </cell>
          <cell r="Z218">
            <v>0.73</v>
          </cell>
          <cell r="AA218">
            <v>0.93</v>
          </cell>
        </row>
        <row r="219">
          <cell r="B219" t="str">
            <v>9056446A005</v>
          </cell>
          <cell r="C219" t="str">
            <v/>
          </cell>
          <cell r="D219" t="str">
            <v>SHIM</v>
          </cell>
          <cell r="E219" t="str">
            <v>1Y</v>
          </cell>
          <cell r="F219" t="str">
            <v>第１工場</v>
          </cell>
          <cell r="G219" t="str">
            <v>手配</v>
          </cell>
          <cell r="H219" t="str">
            <v>Ｐ</v>
          </cell>
          <cell r="I219" t="str">
            <v>6454</v>
          </cell>
          <cell r="J219" t="str">
            <v>（株）ムロコーポレーション</v>
          </cell>
          <cell r="K219" t="str">
            <v>01</v>
          </cell>
          <cell r="L219" t="str">
            <v/>
          </cell>
          <cell r="M219" t="str">
            <v>――</v>
          </cell>
          <cell r="N219" t="str">
            <v>――</v>
          </cell>
          <cell r="O219" t="str">
            <v>Ｍ</v>
          </cell>
          <cell r="P219" t="str">
            <v>01</v>
          </cell>
          <cell r="Q219" t="str">
            <v>第１</v>
          </cell>
          <cell r="R219" t="str">
            <v>1Y</v>
          </cell>
          <cell r="S219" t="str">
            <v>安城第１工場</v>
          </cell>
          <cell r="T219" t="str">
            <v>直接</v>
          </cell>
          <cell r="U219" t="str">
            <v/>
          </cell>
          <cell r="V219" t="str">
            <v/>
          </cell>
          <cell r="W219" t="str">
            <v/>
          </cell>
          <cell r="X219">
            <v>1</v>
          </cell>
          <cell r="Y219">
            <v>1</v>
          </cell>
          <cell r="Z219">
            <v>0.73</v>
          </cell>
          <cell r="AA219">
            <v>0.93</v>
          </cell>
        </row>
        <row r="220">
          <cell r="B220" t="str">
            <v>9056446A006</v>
          </cell>
          <cell r="C220" t="str">
            <v/>
          </cell>
          <cell r="D220" t="str">
            <v>SHIM</v>
          </cell>
          <cell r="E220" t="str">
            <v>1Y</v>
          </cell>
          <cell r="F220" t="str">
            <v>第１工場</v>
          </cell>
          <cell r="G220" t="str">
            <v>手配</v>
          </cell>
          <cell r="H220" t="str">
            <v>Ｐ</v>
          </cell>
          <cell r="I220" t="str">
            <v>6454</v>
          </cell>
          <cell r="J220" t="str">
            <v>（株）ムロコーポレーション</v>
          </cell>
          <cell r="K220" t="str">
            <v>01</v>
          </cell>
          <cell r="L220" t="str">
            <v/>
          </cell>
          <cell r="M220" t="str">
            <v>――</v>
          </cell>
          <cell r="N220" t="str">
            <v>――</v>
          </cell>
          <cell r="O220" t="str">
            <v>Ｍ</v>
          </cell>
          <cell r="P220" t="str">
            <v>01</v>
          </cell>
          <cell r="Q220" t="str">
            <v>第１</v>
          </cell>
          <cell r="R220" t="str">
            <v>1Y</v>
          </cell>
          <cell r="S220" t="str">
            <v>安城第１工場</v>
          </cell>
          <cell r="T220" t="str">
            <v>直接</v>
          </cell>
          <cell r="U220" t="str">
            <v/>
          </cell>
          <cell r="V220" t="str">
            <v/>
          </cell>
          <cell r="W220" t="str">
            <v/>
          </cell>
          <cell r="X220">
            <v>1</v>
          </cell>
          <cell r="Y220">
            <v>1</v>
          </cell>
          <cell r="Z220">
            <v>0.73</v>
          </cell>
          <cell r="AA220">
            <v>0.93</v>
          </cell>
        </row>
        <row r="221">
          <cell r="B221" t="str">
            <v>9056446A007</v>
          </cell>
          <cell r="C221" t="str">
            <v/>
          </cell>
          <cell r="D221" t="str">
            <v>SHIM</v>
          </cell>
          <cell r="E221" t="str">
            <v>1Y</v>
          </cell>
          <cell r="F221" t="str">
            <v>第１工場</v>
          </cell>
          <cell r="G221" t="str">
            <v>手配</v>
          </cell>
          <cell r="H221" t="str">
            <v>Ｐ</v>
          </cell>
          <cell r="I221" t="str">
            <v>6454</v>
          </cell>
          <cell r="J221" t="str">
            <v>（株）ムロコーポレーション</v>
          </cell>
          <cell r="K221" t="str">
            <v>01</v>
          </cell>
          <cell r="L221" t="str">
            <v/>
          </cell>
          <cell r="M221" t="str">
            <v>――</v>
          </cell>
          <cell r="N221" t="str">
            <v>――</v>
          </cell>
          <cell r="O221" t="str">
            <v>Ｍ</v>
          </cell>
          <cell r="P221" t="str">
            <v>01</v>
          </cell>
          <cell r="Q221" t="str">
            <v>第１</v>
          </cell>
          <cell r="R221" t="str">
            <v>1Y</v>
          </cell>
          <cell r="S221" t="str">
            <v>安城第１工場</v>
          </cell>
          <cell r="T221" t="str">
            <v>直接</v>
          </cell>
          <cell r="U221" t="str">
            <v/>
          </cell>
          <cell r="V221" t="str">
            <v/>
          </cell>
          <cell r="W221" t="str">
            <v/>
          </cell>
          <cell r="X221">
            <v>1</v>
          </cell>
          <cell r="Y221">
            <v>1</v>
          </cell>
          <cell r="Z221">
            <v>0.73</v>
          </cell>
          <cell r="AA221">
            <v>0.93</v>
          </cell>
        </row>
        <row r="222">
          <cell r="B222" t="str">
            <v>9056446A008</v>
          </cell>
          <cell r="C222" t="str">
            <v/>
          </cell>
          <cell r="D222" t="str">
            <v>SHIM</v>
          </cell>
          <cell r="E222" t="str">
            <v>1Y</v>
          </cell>
          <cell r="F222" t="str">
            <v>第１工場</v>
          </cell>
          <cell r="G222" t="str">
            <v>手配</v>
          </cell>
          <cell r="H222" t="str">
            <v>Ｐ</v>
          </cell>
          <cell r="I222" t="str">
            <v>6454</v>
          </cell>
          <cell r="J222" t="str">
            <v>（株）ムロコーポレーション</v>
          </cell>
          <cell r="K222" t="str">
            <v>01</v>
          </cell>
          <cell r="L222" t="str">
            <v/>
          </cell>
          <cell r="M222" t="str">
            <v>――</v>
          </cell>
          <cell r="N222" t="str">
            <v>――</v>
          </cell>
          <cell r="O222" t="str">
            <v>Ｍ</v>
          </cell>
          <cell r="P222" t="str">
            <v>01</v>
          </cell>
          <cell r="Q222" t="str">
            <v>第１</v>
          </cell>
          <cell r="R222" t="str">
            <v>1Y</v>
          </cell>
          <cell r="S222" t="str">
            <v>安城第１工場</v>
          </cell>
          <cell r="T222" t="str">
            <v>直接</v>
          </cell>
          <cell r="U222" t="str">
            <v/>
          </cell>
          <cell r="V222" t="str">
            <v/>
          </cell>
          <cell r="W222" t="str">
            <v/>
          </cell>
          <cell r="X222">
            <v>1</v>
          </cell>
          <cell r="Y222">
            <v>1</v>
          </cell>
          <cell r="Z222">
            <v>0.73</v>
          </cell>
          <cell r="AA222">
            <v>0.93</v>
          </cell>
        </row>
        <row r="223">
          <cell r="B223" t="str">
            <v>9056446A009</v>
          </cell>
          <cell r="C223" t="str">
            <v/>
          </cell>
          <cell r="D223" t="str">
            <v>SHIM</v>
          </cell>
          <cell r="E223" t="str">
            <v>1Y</v>
          </cell>
          <cell r="F223" t="str">
            <v>第１工場</v>
          </cell>
          <cell r="G223" t="str">
            <v>手配</v>
          </cell>
          <cell r="H223" t="str">
            <v>Ｐ</v>
          </cell>
          <cell r="I223" t="str">
            <v>6454</v>
          </cell>
          <cell r="J223" t="str">
            <v>（株）ムロコーポレーション</v>
          </cell>
          <cell r="K223" t="str">
            <v>01</v>
          </cell>
          <cell r="L223" t="str">
            <v/>
          </cell>
          <cell r="M223" t="str">
            <v>――</v>
          </cell>
          <cell r="N223" t="str">
            <v>――</v>
          </cell>
          <cell r="O223" t="str">
            <v>Ｍ</v>
          </cell>
          <cell r="P223" t="str">
            <v>01</v>
          </cell>
          <cell r="Q223" t="str">
            <v>第１</v>
          </cell>
          <cell r="R223" t="str">
            <v>1Y</v>
          </cell>
          <cell r="S223" t="str">
            <v>安城第１工場</v>
          </cell>
          <cell r="T223" t="str">
            <v>直接</v>
          </cell>
          <cell r="U223" t="str">
            <v/>
          </cell>
          <cell r="V223" t="str">
            <v/>
          </cell>
          <cell r="W223" t="str">
            <v/>
          </cell>
          <cell r="X223">
            <v>1</v>
          </cell>
          <cell r="Y223">
            <v>1</v>
          </cell>
          <cell r="Z223">
            <v>0.73</v>
          </cell>
          <cell r="AA223">
            <v>0.93</v>
          </cell>
        </row>
        <row r="224">
          <cell r="B224" t="str">
            <v>9056446A010</v>
          </cell>
          <cell r="C224" t="str">
            <v/>
          </cell>
          <cell r="D224" t="str">
            <v>SHIM</v>
          </cell>
          <cell r="E224" t="str">
            <v>1Y</v>
          </cell>
          <cell r="F224" t="str">
            <v>第１工場</v>
          </cell>
          <cell r="G224" t="str">
            <v>手配</v>
          </cell>
          <cell r="H224" t="str">
            <v>Ｐ</v>
          </cell>
          <cell r="I224" t="str">
            <v>6454</v>
          </cell>
          <cell r="J224" t="str">
            <v>（株）ムロコーポレーション</v>
          </cell>
          <cell r="K224" t="str">
            <v>01</v>
          </cell>
          <cell r="L224" t="str">
            <v/>
          </cell>
          <cell r="M224" t="str">
            <v>――</v>
          </cell>
          <cell r="N224" t="str">
            <v>――</v>
          </cell>
          <cell r="O224" t="str">
            <v>Ｍ</v>
          </cell>
          <cell r="P224" t="str">
            <v>01</v>
          </cell>
          <cell r="Q224" t="str">
            <v>第１</v>
          </cell>
          <cell r="R224" t="str">
            <v>1Y</v>
          </cell>
          <cell r="S224" t="str">
            <v>安城第１工場</v>
          </cell>
          <cell r="T224" t="str">
            <v>直接</v>
          </cell>
          <cell r="U224" t="str">
            <v/>
          </cell>
          <cell r="V224" t="str">
            <v/>
          </cell>
          <cell r="W224" t="str">
            <v/>
          </cell>
          <cell r="X224">
            <v>1</v>
          </cell>
          <cell r="Y224">
            <v>1</v>
          </cell>
          <cell r="Z224">
            <v>0.73</v>
          </cell>
          <cell r="AA224">
            <v>0.93</v>
          </cell>
        </row>
        <row r="225">
          <cell r="B225" t="str">
            <v>9056446A011</v>
          </cell>
          <cell r="C225" t="str">
            <v/>
          </cell>
          <cell r="D225" t="str">
            <v>SHIM</v>
          </cell>
          <cell r="E225" t="str">
            <v>1Y</v>
          </cell>
          <cell r="F225" t="str">
            <v>第１工場</v>
          </cell>
          <cell r="G225" t="str">
            <v>手配</v>
          </cell>
          <cell r="H225" t="str">
            <v>Ｐ</v>
          </cell>
          <cell r="I225" t="str">
            <v>6454</v>
          </cell>
          <cell r="J225" t="str">
            <v>（株）ムロコーポレーション</v>
          </cell>
          <cell r="K225" t="str">
            <v>01</v>
          </cell>
          <cell r="L225" t="str">
            <v/>
          </cell>
          <cell r="M225" t="str">
            <v>――</v>
          </cell>
          <cell r="N225" t="str">
            <v>――</v>
          </cell>
          <cell r="O225" t="str">
            <v>Ｍ</v>
          </cell>
          <cell r="P225" t="str">
            <v>01</v>
          </cell>
          <cell r="Q225" t="str">
            <v>第１</v>
          </cell>
          <cell r="R225" t="str">
            <v>1Y</v>
          </cell>
          <cell r="S225" t="str">
            <v>安城第１工場</v>
          </cell>
          <cell r="T225" t="str">
            <v>直接</v>
          </cell>
          <cell r="U225" t="str">
            <v/>
          </cell>
          <cell r="V225" t="str">
            <v/>
          </cell>
          <cell r="W225" t="str">
            <v/>
          </cell>
          <cell r="X225">
            <v>1</v>
          </cell>
          <cell r="Y225">
            <v>1</v>
          </cell>
          <cell r="Z225">
            <v>0.73</v>
          </cell>
          <cell r="AA225">
            <v>0.93</v>
          </cell>
        </row>
        <row r="226">
          <cell r="B226" t="str">
            <v>9056446A012</v>
          </cell>
          <cell r="C226" t="str">
            <v/>
          </cell>
          <cell r="D226" t="str">
            <v>SHIM</v>
          </cell>
          <cell r="E226" t="str">
            <v>1Y</v>
          </cell>
          <cell r="F226" t="str">
            <v>第１工場</v>
          </cell>
          <cell r="G226" t="str">
            <v>手配</v>
          </cell>
          <cell r="H226" t="str">
            <v>Ｐ</v>
          </cell>
          <cell r="I226" t="str">
            <v>6454</v>
          </cell>
          <cell r="J226" t="str">
            <v>（株）ムロコーポレーション</v>
          </cell>
          <cell r="K226" t="str">
            <v>01</v>
          </cell>
          <cell r="L226" t="str">
            <v/>
          </cell>
          <cell r="M226" t="str">
            <v>――</v>
          </cell>
          <cell r="N226" t="str">
            <v>――</v>
          </cell>
          <cell r="O226" t="str">
            <v>Ｍ</v>
          </cell>
          <cell r="P226" t="str">
            <v>01</v>
          </cell>
          <cell r="Q226" t="str">
            <v>第１</v>
          </cell>
          <cell r="R226" t="str">
            <v>1Y</v>
          </cell>
          <cell r="S226" t="str">
            <v>安城第１工場</v>
          </cell>
          <cell r="T226" t="str">
            <v>直接</v>
          </cell>
          <cell r="U226" t="str">
            <v/>
          </cell>
          <cell r="V226" t="str">
            <v/>
          </cell>
          <cell r="W226" t="str">
            <v/>
          </cell>
          <cell r="X226">
            <v>1</v>
          </cell>
          <cell r="Y226">
            <v>1</v>
          </cell>
          <cell r="Z226">
            <v>0.73</v>
          </cell>
          <cell r="AA226">
            <v>0.93</v>
          </cell>
        </row>
        <row r="227">
          <cell r="B227" t="str">
            <v>9056446A013</v>
          </cell>
          <cell r="C227" t="str">
            <v/>
          </cell>
          <cell r="D227" t="str">
            <v>SHIM</v>
          </cell>
          <cell r="E227" t="str">
            <v>1Y</v>
          </cell>
          <cell r="F227" t="str">
            <v>第１工場</v>
          </cell>
          <cell r="G227" t="str">
            <v>手配</v>
          </cell>
          <cell r="H227" t="str">
            <v>Ｐ</v>
          </cell>
          <cell r="I227" t="str">
            <v>6454</v>
          </cell>
          <cell r="J227" t="str">
            <v>（株）ムロコーポレーション</v>
          </cell>
          <cell r="K227" t="str">
            <v>01</v>
          </cell>
          <cell r="L227" t="str">
            <v/>
          </cell>
          <cell r="M227" t="str">
            <v>――</v>
          </cell>
          <cell r="N227" t="str">
            <v>――</v>
          </cell>
          <cell r="O227" t="str">
            <v>Ｍ</v>
          </cell>
          <cell r="P227" t="str">
            <v>01</v>
          </cell>
          <cell r="Q227" t="str">
            <v>第１</v>
          </cell>
          <cell r="R227" t="str">
            <v>1Y</v>
          </cell>
          <cell r="S227" t="str">
            <v>安城第１工場</v>
          </cell>
          <cell r="T227" t="str">
            <v>直接</v>
          </cell>
          <cell r="U227" t="str">
            <v/>
          </cell>
          <cell r="V227" t="str">
            <v/>
          </cell>
          <cell r="W227" t="str">
            <v/>
          </cell>
          <cell r="X227">
            <v>1</v>
          </cell>
          <cell r="Y227">
            <v>1</v>
          </cell>
          <cell r="Z227">
            <v>0.73</v>
          </cell>
          <cell r="AA227">
            <v>0.93</v>
          </cell>
        </row>
        <row r="228">
          <cell r="B228" t="str">
            <v>9056446A014</v>
          </cell>
          <cell r="C228" t="str">
            <v/>
          </cell>
          <cell r="D228" t="str">
            <v>SHIM</v>
          </cell>
          <cell r="E228" t="str">
            <v>1Y</v>
          </cell>
          <cell r="F228" t="str">
            <v>第１工場</v>
          </cell>
          <cell r="G228" t="str">
            <v>手配</v>
          </cell>
          <cell r="H228" t="str">
            <v>Ｐ</v>
          </cell>
          <cell r="I228" t="str">
            <v>6454</v>
          </cell>
          <cell r="J228" t="str">
            <v>（株）ムロコーポレーション</v>
          </cell>
          <cell r="K228" t="str">
            <v>01</v>
          </cell>
          <cell r="L228" t="str">
            <v/>
          </cell>
          <cell r="M228" t="str">
            <v>――</v>
          </cell>
          <cell r="N228" t="str">
            <v>――</v>
          </cell>
          <cell r="O228" t="str">
            <v>Ｍ</v>
          </cell>
          <cell r="P228" t="str">
            <v>01</v>
          </cell>
          <cell r="Q228" t="str">
            <v>第１</v>
          </cell>
          <cell r="R228" t="str">
            <v>1Y</v>
          </cell>
          <cell r="S228" t="str">
            <v>安城第１工場</v>
          </cell>
          <cell r="T228" t="str">
            <v>直接</v>
          </cell>
          <cell r="U228" t="str">
            <v/>
          </cell>
          <cell r="V228" t="str">
            <v/>
          </cell>
          <cell r="W228" t="str">
            <v/>
          </cell>
          <cell r="X228">
            <v>1</v>
          </cell>
          <cell r="Y228">
            <v>1</v>
          </cell>
          <cell r="Z228">
            <v>0.73</v>
          </cell>
          <cell r="AA228">
            <v>0.93</v>
          </cell>
        </row>
        <row r="229">
          <cell r="B229" t="str">
            <v>9056446A015</v>
          </cell>
          <cell r="C229" t="str">
            <v/>
          </cell>
          <cell r="D229" t="str">
            <v>SHIM</v>
          </cell>
          <cell r="E229" t="str">
            <v>1Y</v>
          </cell>
          <cell r="F229" t="str">
            <v>第１工場</v>
          </cell>
          <cell r="G229" t="str">
            <v>手配</v>
          </cell>
          <cell r="H229" t="str">
            <v>Ｐ</v>
          </cell>
          <cell r="I229" t="str">
            <v>6454</v>
          </cell>
          <cell r="J229" t="str">
            <v>（株）ムロコーポレーション</v>
          </cell>
          <cell r="K229" t="str">
            <v>01</v>
          </cell>
          <cell r="L229" t="str">
            <v/>
          </cell>
          <cell r="M229" t="str">
            <v>――</v>
          </cell>
          <cell r="N229" t="str">
            <v>――</v>
          </cell>
          <cell r="O229" t="str">
            <v>Ｍ</v>
          </cell>
          <cell r="P229" t="str">
            <v>01</v>
          </cell>
          <cell r="Q229" t="str">
            <v>第１</v>
          </cell>
          <cell r="R229" t="str">
            <v>1Y</v>
          </cell>
          <cell r="S229" t="str">
            <v>安城第１工場</v>
          </cell>
          <cell r="T229" t="str">
            <v>直接</v>
          </cell>
          <cell r="U229" t="str">
            <v/>
          </cell>
          <cell r="V229" t="str">
            <v/>
          </cell>
          <cell r="W229" t="str">
            <v/>
          </cell>
          <cell r="X229">
            <v>1</v>
          </cell>
          <cell r="Y229">
            <v>1</v>
          </cell>
          <cell r="Z229">
            <v>0.73</v>
          </cell>
          <cell r="AA229">
            <v>0.93</v>
          </cell>
        </row>
        <row r="230">
          <cell r="B230" t="str">
            <v>9056446A016</v>
          </cell>
          <cell r="C230" t="str">
            <v/>
          </cell>
          <cell r="D230" t="str">
            <v>SHIM</v>
          </cell>
          <cell r="E230" t="str">
            <v>1Y</v>
          </cell>
          <cell r="F230" t="str">
            <v>第１工場</v>
          </cell>
          <cell r="G230" t="str">
            <v>手配</v>
          </cell>
          <cell r="H230" t="str">
            <v>Ｐ</v>
          </cell>
          <cell r="I230" t="str">
            <v>6454</v>
          </cell>
          <cell r="J230" t="str">
            <v>（株）ムロコーポレーション</v>
          </cell>
          <cell r="K230" t="str">
            <v>01</v>
          </cell>
          <cell r="L230" t="str">
            <v/>
          </cell>
          <cell r="M230" t="str">
            <v>――</v>
          </cell>
          <cell r="N230" t="str">
            <v>――</v>
          </cell>
          <cell r="O230" t="str">
            <v>Ｍ</v>
          </cell>
          <cell r="P230" t="str">
            <v>01</v>
          </cell>
          <cell r="Q230" t="str">
            <v>第１</v>
          </cell>
          <cell r="R230" t="str">
            <v>1Y</v>
          </cell>
          <cell r="S230" t="str">
            <v>安城第１工場</v>
          </cell>
          <cell r="T230" t="str">
            <v>直接</v>
          </cell>
          <cell r="U230" t="str">
            <v/>
          </cell>
          <cell r="V230" t="str">
            <v/>
          </cell>
          <cell r="W230" t="str">
            <v/>
          </cell>
          <cell r="X230">
            <v>1</v>
          </cell>
          <cell r="Y230">
            <v>1</v>
          </cell>
          <cell r="Z230">
            <v>0.73</v>
          </cell>
          <cell r="AA230">
            <v>0.93</v>
          </cell>
        </row>
        <row r="231">
          <cell r="B231" t="str">
            <v>9056446A017</v>
          </cell>
          <cell r="C231" t="str">
            <v/>
          </cell>
          <cell r="D231" t="str">
            <v>SHIM</v>
          </cell>
          <cell r="E231" t="str">
            <v>1Y</v>
          </cell>
          <cell r="F231" t="str">
            <v>第１工場</v>
          </cell>
          <cell r="G231" t="str">
            <v>手配</v>
          </cell>
          <cell r="H231" t="str">
            <v>Ｐ</v>
          </cell>
          <cell r="I231" t="str">
            <v>6454</v>
          </cell>
          <cell r="J231" t="str">
            <v>（株）ムロコーポレーション</v>
          </cell>
          <cell r="K231" t="str">
            <v>01</v>
          </cell>
          <cell r="L231" t="str">
            <v/>
          </cell>
          <cell r="M231" t="str">
            <v>――</v>
          </cell>
          <cell r="N231" t="str">
            <v>――</v>
          </cell>
          <cell r="O231" t="str">
            <v>Ｍ</v>
          </cell>
          <cell r="P231" t="str">
            <v>01</v>
          </cell>
          <cell r="Q231" t="str">
            <v>第１</v>
          </cell>
          <cell r="R231" t="str">
            <v>1Y</v>
          </cell>
          <cell r="S231" t="str">
            <v>安城第１工場</v>
          </cell>
          <cell r="T231" t="str">
            <v>直接</v>
          </cell>
          <cell r="U231" t="str">
            <v/>
          </cell>
          <cell r="V231" t="str">
            <v/>
          </cell>
          <cell r="W231" t="str">
            <v/>
          </cell>
          <cell r="X231">
            <v>1</v>
          </cell>
          <cell r="Y231">
            <v>1</v>
          </cell>
          <cell r="Z231">
            <v>0.73</v>
          </cell>
          <cell r="AA231">
            <v>0.93</v>
          </cell>
        </row>
        <row r="232">
          <cell r="B232" t="str">
            <v>9056446A018</v>
          </cell>
          <cell r="C232" t="str">
            <v/>
          </cell>
          <cell r="D232" t="str">
            <v>SHIM</v>
          </cell>
          <cell r="E232" t="str">
            <v>1Y</v>
          </cell>
          <cell r="F232" t="str">
            <v>第１工場</v>
          </cell>
          <cell r="G232" t="str">
            <v>手配</v>
          </cell>
          <cell r="H232" t="str">
            <v>Ｐ</v>
          </cell>
          <cell r="I232" t="str">
            <v>6454</v>
          </cell>
          <cell r="J232" t="str">
            <v>（株）ムロコーポレーション</v>
          </cell>
          <cell r="K232" t="str">
            <v>01</v>
          </cell>
          <cell r="L232" t="str">
            <v/>
          </cell>
          <cell r="M232" t="str">
            <v>――</v>
          </cell>
          <cell r="N232" t="str">
            <v>――</v>
          </cell>
          <cell r="O232" t="str">
            <v>Ｍ</v>
          </cell>
          <cell r="P232" t="str">
            <v>01</v>
          </cell>
          <cell r="Q232" t="str">
            <v>第１</v>
          </cell>
          <cell r="R232" t="str">
            <v>1Y</v>
          </cell>
          <cell r="S232" t="str">
            <v>安城第１工場</v>
          </cell>
          <cell r="T232" t="str">
            <v>直接</v>
          </cell>
          <cell r="U232" t="str">
            <v/>
          </cell>
          <cell r="V232" t="str">
            <v/>
          </cell>
          <cell r="W232" t="str">
            <v/>
          </cell>
          <cell r="X232">
            <v>1</v>
          </cell>
          <cell r="Y232">
            <v>1</v>
          </cell>
          <cell r="Z232">
            <v>0.73</v>
          </cell>
          <cell r="AA232">
            <v>0.93</v>
          </cell>
        </row>
        <row r="233">
          <cell r="B233" t="str">
            <v>9056446A019</v>
          </cell>
          <cell r="C233" t="str">
            <v/>
          </cell>
          <cell r="D233" t="str">
            <v>SHIM</v>
          </cell>
          <cell r="E233" t="str">
            <v>1Y</v>
          </cell>
          <cell r="F233" t="str">
            <v>第１工場</v>
          </cell>
          <cell r="G233" t="str">
            <v>手配</v>
          </cell>
          <cell r="H233" t="str">
            <v>Ｐ</v>
          </cell>
          <cell r="I233" t="str">
            <v>6454</v>
          </cell>
          <cell r="J233" t="str">
            <v>（株）ムロコーポレーション</v>
          </cell>
          <cell r="K233" t="str">
            <v>01</v>
          </cell>
          <cell r="L233" t="str">
            <v/>
          </cell>
          <cell r="M233" t="str">
            <v>――</v>
          </cell>
          <cell r="N233" t="str">
            <v>――</v>
          </cell>
          <cell r="O233" t="str">
            <v>Ｍ</v>
          </cell>
          <cell r="P233" t="str">
            <v>01</v>
          </cell>
          <cell r="Q233" t="str">
            <v>第１</v>
          </cell>
          <cell r="R233" t="str">
            <v>1Y</v>
          </cell>
          <cell r="S233" t="str">
            <v>安城第１工場</v>
          </cell>
          <cell r="T233" t="str">
            <v>直接</v>
          </cell>
          <cell r="U233" t="str">
            <v/>
          </cell>
          <cell r="V233" t="str">
            <v/>
          </cell>
          <cell r="W233" t="str">
            <v/>
          </cell>
          <cell r="X233">
            <v>1</v>
          </cell>
          <cell r="Y233">
            <v>1</v>
          </cell>
          <cell r="Z233">
            <v>0.73</v>
          </cell>
          <cell r="AA233">
            <v>0.93</v>
          </cell>
        </row>
        <row r="234">
          <cell r="B234" t="str">
            <v>9056446A020</v>
          </cell>
          <cell r="C234" t="str">
            <v/>
          </cell>
          <cell r="D234" t="str">
            <v>SHIM</v>
          </cell>
          <cell r="E234" t="str">
            <v>1Y</v>
          </cell>
          <cell r="F234" t="str">
            <v>第１工場</v>
          </cell>
          <cell r="G234" t="str">
            <v>手配</v>
          </cell>
          <cell r="H234" t="str">
            <v>Ｐ</v>
          </cell>
          <cell r="I234" t="str">
            <v>6454</v>
          </cell>
          <cell r="J234" t="str">
            <v>（株）ムロコーポレーション</v>
          </cell>
          <cell r="K234" t="str">
            <v>01</v>
          </cell>
          <cell r="L234" t="str">
            <v/>
          </cell>
          <cell r="M234" t="str">
            <v>――</v>
          </cell>
          <cell r="N234" t="str">
            <v>――</v>
          </cell>
          <cell r="O234" t="str">
            <v>Ｍ</v>
          </cell>
          <cell r="P234" t="str">
            <v>01</v>
          </cell>
          <cell r="Q234" t="str">
            <v>第１</v>
          </cell>
          <cell r="R234" t="str">
            <v>1Y</v>
          </cell>
          <cell r="S234" t="str">
            <v>安城第１工場</v>
          </cell>
          <cell r="T234" t="str">
            <v>直接</v>
          </cell>
          <cell r="U234" t="str">
            <v/>
          </cell>
          <cell r="V234" t="str">
            <v/>
          </cell>
          <cell r="W234" t="str">
            <v/>
          </cell>
          <cell r="X234">
            <v>1</v>
          </cell>
          <cell r="Y234">
            <v>1</v>
          </cell>
          <cell r="Z234">
            <v>0.73</v>
          </cell>
          <cell r="AA234">
            <v>0.93</v>
          </cell>
        </row>
        <row r="235">
          <cell r="B235" t="str">
            <v>9056446A021</v>
          </cell>
          <cell r="C235" t="str">
            <v/>
          </cell>
          <cell r="D235" t="str">
            <v>SHIM</v>
          </cell>
          <cell r="E235" t="str">
            <v>1Y</v>
          </cell>
          <cell r="F235" t="str">
            <v>第１工場</v>
          </cell>
          <cell r="G235" t="str">
            <v>手配</v>
          </cell>
          <cell r="H235" t="str">
            <v>Ｐ</v>
          </cell>
          <cell r="I235" t="str">
            <v>6454</v>
          </cell>
          <cell r="J235" t="str">
            <v>（株）ムロコーポレーション</v>
          </cell>
          <cell r="K235" t="str">
            <v>01</v>
          </cell>
          <cell r="L235" t="str">
            <v/>
          </cell>
          <cell r="M235" t="str">
            <v>――</v>
          </cell>
          <cell r="N235" t="str">
            <v>――</v>
          </cell>
          <cell r="O235" t="str">
            <v>Ｍ</v>
          </cell>
          <cell r="P235" t="str">
            <v>01</v>
          </cell>
          <cell r="Q235" t="str">
            <v>第１</v>
          </cell>
          <cell r="R235" t="str">
            <v>1Y</v>
          </cell>
          <cell r="S235" t="str">
            <v>安城第１工場</v>
          </cell>
          <cell r="T235" t="str">
            <v>直接</v>
          </cell>
          <cell r="U235" t="str">
            <v/>
          </cell>
          <cell r="V235" t="str">
            <v/>
          </cell>
          <cell r="W235" t="str">
            <v/>
          </cell>
          <cell r="X235">
            <v>1</v>
          </cell>
          <cell r="Y235">
            <v>1</v>
          </cell>
          <cell r="Z235">
            <v>0.73</v>
          </cell>
          <cell r="AA235">
            <v>0.93</v>
          </cell>
        </row>
        <row r="236">
          <cell r="B236" t="str">
            <v>9056446A022</v>
          </cell>
          <cell r="C236" t="str">
            <v/>
          </cell>
          <cell r="D236" t="str">
            <v>SHIM</v>
          </cell>
          <cell r="E236" t="str">
            <v>1Y</v>
          </cell>
          <cell r="F236" t="str">
            <v>第１工場</v>
          </cell>
          <cell r="G236" t="str">
            <v>手配</v>
          </cell>
          <cell r="H236" t="str">
            <v>Ｐ</v>
          </cell>
          <cell r="I236" t="str">
            <v>6454</v>
          </cell>
          <cell r="J236" t="str">
            <v>（株）ムロコーポレーション</v>
          </cell>
          <cell r="K236" t="str">
            <v>01</v>
          </cell>
          <cell r="L236" t="str">
            <v/>
          </cell>
          <cell r="M236" t="str">
            <v>――</v>
          </cell>
          <cell r="N236" t="str">
            <v>――</v>
          </cell>
          <cell r="O236" t="str">
            <v>Ｍ</v>
          </cell>
          <cell r="P236" t="str">
            <v>01</v>
          </cell>
          <cell r="Q236" t="str">
            <v>第１</v>
          </cell>
          <cell r="R236" t="str">
            <v>1Y</v>
          </cell>
          <cell r="S236" t="str">
            <v>安城第１工場</v>
          </cell>
          <cell r="T236" t="str">
            <v>直接</v>
          </cell>
          <cell r="U236" t="str">
            <v/>
          </cell>
          <cell r="V236" t="str">
            <v/>
          </cell>
          <cell r="W236" t="str">
            <v/>
          </cell>
          <cell r="X236">
            <v>1</v>
          </cell>
          <cell r="Y236">
            <v>1</v>
          </cell>
          <cell r="Z236">
            <v>0.73</v>
          </cell>
          <cell r="AA236">
            <v>0.93</v>
          </cell>
        </row>
        <row r="237">
          <cell r="B237" t="str">
            <v>9056446A023</v>
          </cell>
          <cell r="C237" t="str">
            <v/>
          </cell>
          <cell r="D237" t="str">
            <v>SHIM</v>
          </cell>
          <cell r="E237" t="str">
            <v>1Y</v>
          </cell>
          <cell r="F237" t="str">
            <v>第１工場</v>
          </cell>
          <cell r="G237" t="str">
            <v>手配</v>
          </cell>
          <cell r="H237" t="str">
            <v>Ｐ</v>
          </cell>
          <cell r="I237" t="str">
            <v>6454</v>
          </cell>
          <cell r="J237" t="str">
            <v>（株）ムロコーポレーション</v>
          </cell>
          <cell r="K237" t="str">
            <v>01</v>
          </cell>
          <cell r="L237" t="str">
            <v/>
          </cell>
          <cell r="M237" t="str">
            <v>――</v>
          </cell>
          <cell r="N237" t="str">
            <v>――</v>
          </cell>
          <cell r="O237" t="str">
            <v>Ｍ</v>
          </cell>
          <cell r="P237" t="str">
            <v>01</v>
          </cell>
          <cell r="Q237" t="str">
            <v>第１</v>
          </cell>
          <cell r="R237" t="str">
            <v>1Y</v>
          </cell>
          <cell r="S237" t="str">
            <v>安城第１工場</v>
          </cell>
          <cell r="T237" t="str">
            <v>直接</v>
          </cell>
          <cell r="U237" t="str">
            <v/>
          </cell>
          <cell r="V237" t="str">
            <v/>
          </cell>
          <cell r="W237" t="str">
            <v/>
          </cell>
          <cell r="X237">
            <v>1</v>
          </cell>
          <cell r="Y237">
            <v>1</v>
          </cell>
          <cell r="Z237">
            <v>0.73</v>
          </cell>
          <cell r="AA237">
            <v>0.93</v>
          </cell>
        </row>
        <row r="238">
          <cell r="B238" t="str">
            <v>9056446A024</v>
          </cell>
          <cell r="C238" t="str">
            <v/>
          </cell>
          <cell r="D238" t="str">
            <v>SHIM</v>
          </cell>
          <cell r="E238" t="str">
            <v>1Y</v>
          </cell>
          <cell r="F238" t="str">
            <v>第１工場</v>
          </cell>
          <cell r="G238" t="str">
            <v>手配</v>
          </cell>
          <cell r="H238" t="str">
            <v>Ｐ</v>
          </cell>
          <cell r="I238" t="str">
            <v>6454</v>
          </cell>
          <cell r="J238" t="str">
            <v>（株）ムロコーポレーション</v>
          </cell>
          <cell r="K238" t="str">
            <v>01</v>
          </cell>
          <cell r="L238" t="str">
            <v/>
          </cell>
          <cell r="M238" t="str">
            <v>――</v>
          </cell>
          <cell r="N238" t="str">
            <v>――</v>
          </cell>
          <cell r="O238" t="str">
            <v>Ｍ</v>
          </cell>
          <cell r="P238" t="str">
            <v>01</v>
          </cell>
          <cell r="Q238" t="str">
            <v>第１</v>
          </cell>
          <cell r="R238" t="str">
            <v>1Y</v>
          </cell>
          <cell r="S238" t="str">
            <v>安城第１工場</v>
          </cell>
          <cell r="T238" t="str">
            <v>直接</v>
          </cell>
          <cell r="U238" t="str">
            <v/>
          </cell>
          <cell r="V238" t="str">
            <v/>
          </cell>
          <cell r="W238" t="str">
            <v/>
          </cell>
          <cell r="X238">
            <v>1</v>
          </cell>
          <cell r="Y238">
            <v>1</v>
          </cell>
          <cell r="Z238">
            <v>0.73</v>
          </cell>
          <cell r="AA238">
            <v>0.93</v>
          </cell>
        </row>
        <row r="239">
          <cell r="B239" t="str">
            <v>9056446A025</v>
          </cell>
          <cell r="C239" t="str">
            <v/>
          </cell>
          <cell r="D239" t="str">
            <v>SHIM</v>
          </cell>
          <cell r="E239" t="str">
            <v>1Y</v>
          </cell>
          <cell r="F239" t="str">
            <v>第１工場</v>
          </cell>
          <cell r="G239" t="str">
            <v>手配</v>
          </cell>
          <cell r="H239" t="str">
            <v>Ｐ</v>
          </cell>
          <cell r="I239" t="str">
            <v>6454</v>
          </cell>
          <cell r="J239" t="str">
            <v>（株）ムロコーポレーション</v>
          </cell>
          <cell r="K239" t="str">
            <v>01</v>
          </cell>
          <cell r="L239" t="str">
            <v/>
          </cell>
          <cell r="M239" t="str">
            <v>――</v>
          </cell>
          <cell r="N239" t="str">
            <v>――</v>
          </cell>
          <cell r="O239" t="str">
            <v>Ｍ</v>
          </cell>
          <cell r="P239" t="str">
            <v>01</v>
          </cell>
          <cell r="Q239" t="str">
            <v>第１</v>
          </cell>
          <cell r="R239" t="str">
            <v>1Y</v>
          </cell>
          <cell r="S239" t="str">
            <v>安城第１工場</v>
          </cell>
          <cell r="T239" t="str">
            <v>直接</v>
          </cell>
          <cell r="U239" t="str">
            <v/>
          </cell>
          <cell r="V239" t="str">
            <v/>
          </cell>
          <cell r="W239" t="str">
            <v/>
          </cell>
          <cell r="X239">
            <v>1</v>
          </cell>
          <cell r="Y239">
            <v>1</v>
          </cell>
          <cell r="Z239">
            <v>0.73</v>
          </cell>
          <cell r="AA239">
            <v>0.93</v>
          </cell>
        </row>
        <row r="240">
          <cell r="B240" t="str">
            <v>9056447A040</v>
          </cell>
          <cell r="C240" t="str">
            <v/>
          </cell>
          <cell r="D240" t="str">
            <v>SHIM</v>
          </cell>
          <cell r="E240" t="str">
            <v>1Y</v>
          </cell>
          <cell r="F240" t="str">
            <v>第１工場</v>
          </cell>
          <cell r="G240" t="str">
            <v>手配</v>
          </cell>
          <cell r="H240" t="str">
            <v>Ｐ</v>
          </cell>
          <cell r="I240" t="str">
            <v>6454</v>
          </cell>
          <cell r="J240" t="str">
            <v>（株）ムロコーポレーション</v>
          </cell>
          <cell r="K240" t="str">
            <v>01</v>
          </cell>
          <cell r="L240" t="str">
            <v/>
          </cell>
          <cell r="M240" t="str">
            <v>――</v>
          </cell>
          <cell r="N240" t="str">
            <v>――</v>
          </cell>
          <cell r="O240" t="str">
            <v>Ｍ</v>
          </cell>
          <cell r="P240" t="str">
            <v>01</v>
          </cell>
          <cell r="Q240" t="str">
            <v>第１</v>
          </cell>
          <cell r="R240" t="str">
            <v>1Y</v>
          </cell>
          <cell r="S240" t="str">
            <v>安城第１工場</v>
          </cell>
          <cell r="T240" t="str">
            <v>直接</v>
          </cell>
          <cell r="U240" t="str">
            <v/>
          </cell>
          <cell r="V240" t="str">
            <v/>
          </cell>
          <cell r="W240" t="str">
            <v/>
          </cell>
          <cell r="X240">
            <v>1</v>
          </cell>
          <cell r="Y240">
            <v>1</v>
          </cell>
          <cell r="Z240">
            <v>0.73</v>
          </cell>
          <cell r="AA240">
            <v>0.93</v>
          </cell>
        </row>
        <row r="241">
          <cell r="B241" t="str">
            <v>9056447A041</v>
          </cell>
          <cell r="C241" t="str">
            <v/>
          </cell>
          <cell r="D241" t="str">
            <v>SHIM</v>
          </cell>
          <cell r="E241" t="str">
            <v>1Y</v>
          </cell>
          <cell r="F241" t="str">
            <v>第１工場</v>
          </cell>
          <cell r="G241" t="str">
            <v>手配</v>
          </cell>
          <cell r="H241" t="str">
            <v>Ｐ</v>
          </cell>
          <cell r="I241" t="str">
            <v>6454</v>
          </cell>
          <cell r="J241" t="str">
            <v>（株）ムロコーポレーション</v>
          </cell>
          <cell r="K241" t="str">
            <v>01</v>
          </cell>
          <cell r="L241" t="str">
            <v/>
          </cell>
          <cell r="M241" t="str">
            <v>――</v>
          </cell>
          <cell r="N241" t="str">
            <v>――</v>
          </cell>
          <cell r="O241" t="str">
            <v>Ｍ</v>
          </cell>
          <cell r="P241" t="str">
            <v>01</v>
          </cell>
          <cell r="Q241" t="str">
            <v>第１</v>
          </cell>
          <cell r="R241" t="str">
            <v>1Y</v>
          </cell>
          <cell r="S241" t="str">
            <v>安城第１工場</v>
          </cell>
          <cell r="T241" t="str">
            <v>直接</v>
          </cell>
          <cell r="U241" t="str">
            <v/>
          </cell>
          <cell r="V241" t="str">
            <v/>
          </cell>
          <cell r="W241" t="str">
            <v/>
          </cell>
          <cell r="X241">
            <v>1</v>
          </cell>
          <cell r="Y241">
            <v>1</v>
          </cell>
          <cell r="Z241">
            <v>0.73</v>
          </cell>
          <cell r="AA241">
            <v>0.93</v>
          </cell>
        </row>
        <row r="242">
          <cell r="B242" t="str">
            <v>9056447A042</v>
          </cell>
          <cell r="C242" t="str">
            <v/>
          </cell>
          <cell r="D242" t="str">
            <v>SHIM</v>
          </cell>
          <cell r="E242" t="str">
            <v>1Y</v>
          </cell>
          <cell r="F242" t="str">
            <v>第１工場</v>
          </cell>
          <cell r="G242" t="str">
            <v>手配</v>
          </cell>
          <cell r="H242" t="str">
            <v>Ｐ</v>
          </cell>
          <cell r="I242" t="str">
            <v>6454</v>
          </cell>
          <cell r="J242" t="str">
            <v>（株）ムロコーポレーション</v>
          </cell>
          <cell r="K242" t="str">
            <v>01</v>
          </cell>
          <cell r="L242" t="str">
            <v/>
          </cell>
          <cell r="M242" t="str">
            <v>――</v>
          </cell>
          <cell r="N242" t="str">
            <v>――</v>
          </cell>
          <cell r="O242" t="str">
            <v>Ｍ</v>
          </cell>
          <cell r="P242" t="str">
            <v>01</v>
          </cell>
          <cell r="Q242" t="str">
            <v>第１</v>
          </cell>
          <cell r="R242" t="str">
            <v>1Y</v>
          </cell>
          <cell r="S242" t="str">
            <v>安城第１工場</v>
          </cell>
          <cell r="T242" t="str">
            <v>直接</v>
          </cell>
          <cell r="U242" t="str">
            <v/>
          </cell>
          <cell r="V242" t="str">
            <v/>
          </cell>
          <cell r="W242" t="str">
            <v/>
          </cell>
          <cell r="X242">
            <v>1</v>
          </cell>
          <cell r="Y242">
            <v>1</v>
          </cell>
          <cell r="Z242">
            <v>0.73</v>
          </cell>
          <cell r="AA242">
            <v>0.93</v>
          </cell>
        </row>
        <row r="243">
          <cell r="B243" t="str">
            <v>9056447A043</v>
          </cell>
          <cell r="C243" t="str">
            <v/>
          </cell>
          <cell r="D243" t="str">
            <v>SHIM</v>
          </cell>
          <cell r="E243" t="str">
            <v>1Y</v>
          </cell>
          <cell r="F243" t="str">
            <v>第１工場</v>
          </cell>
          <cell r="G243" t="str">
            <v>手配</v>
          </cell>
          <cell r="H243" t="str">
            <v>Ｐ</v>
          </cell>
          <cell r="I243" t="str">
            <v>6454</v>
          </cell>
          <cell r="J243" t="str">
            <v>（株）ムロコーポレーション</v>
          </cell>
          <cell r="K243" t="str">
            <v>01</v>
          </cell>
          <cell r="L243" t="str">
            <v/>
          </cell>
          <cell r="M243" t="str">
            <v>――</v>
          </cell>
          <cell r="N243" t="str">
            <v>――</v>
          </cell>
          <cell r="O243" t="str">
            <v>Ｍ</v>
          </cell>
          <cell r="P243" t="str">
            <v>01</v>
          </cell>
          <cell r="Q243" t="str">
            <v>第１</v>
          </cell>
          <cell r="R243" t="str">
            <v>1Y</v>
          </cell>
          <cell r="S243" t="str">
            <v>安城第１工場</v>
          </cell>
          <cell r="T243" t="str">
            <v>直接</v>
          </cell>
          <cell r="U243" t="str">
            <v/>
          </cell>
          <cell r="V243" t="str">
            <v/>
          </cell>
          <cell r="W243" t="str">
            <v/>
          </cell>
          <cell r="X243">
            <v>1</v>
          </cell>
          <cell r="Y243">
            <v>1</v>
          </cell>
          <cell r="Z243">
            <v>0.73</v>
          </cell>
          <cell r="AA243">
            <v>0.93</v>
          </cell>
        </row>
        <row r="244">
          <cell r="B244" t="str">
            <v>9056447A044</v>
          </cell>
          <cell r="C244" t="str">
            <v/>
          </cell>
          <cell r="D244" t="str">
            <v>SHIM</v>
          </cell>
          <cell r="E244" t="str">
            <v>1Y</v>
          </cell>
          <cell r="F244" t="str">
            <v>第１工場</v>
          </cell>
          <cell r="G244" t="str">
            <v>手配</v>
          </cell>
          <cell r="H244" t="str">
            <v>Ｐ</v>
          </cell>
          <cell r="I244" t="str">
            <v>6454</v>
          </cell>
          <cell r="J244" t="str">
            <v>（株）ムロコーポレーション</v>
          </cell>
          <cell r="K244" t="str">
            <v>01</v>
          </cell>
          <cell r="L244" t="str">
            <v/>
          </cell>
          <cell r="M244" t="str">
            <v>――</v>
          </cell>
          <cell r="N244" t="str">
            <v>――</v>
          </cell>
          <cell r="O244" t="str">
            <v>Ｍ</v>
          </cell>
          <cell r="P244" t="str">
            <v>01</v>
          </cell>
          <cell r="Q244" t="str">
            <v>第１</v>
          </cell>
          <cell r="R244" t="str">
            <v>1Y</v>
          </cell>
          <cell r="S244" t="str">
            <v>安城第１工場</v>
          </cell>
          <cell r="T244" t="str">
            <v>直接</v>
          </cell>
          <cell r="U244" t="str">
            <v/>
          </cell>
          <cell r="V244" t="str">
            <v/>
          </cell>
          <cell r="W244" t="str">
            <v/>
          </cell>
          <cell r="X244">
            <v>1</v>
          </cell>
          <cell r="Y244">
            <v>1</v>
          </cell>
          <cell r="Z244">
            <v>0.73</v>
          </cell>
          <cell r="AA244">
            <v>0.93</v>
          </cell>
        </row>
        <row r="245">
          <cell r="B245" t="str">
            <v>9056447A045</v>
          </cell>
          <cell r="C245" t="str">
            <v/>
          </cell>
          <cell r="D245" t="str">
            <v>SHIM</v>
          </cell>
          <cell r="E245" t="str">
            <v>1Y</v>
          </cell>
          <cell r="F245" t="str">
            <v>第１工場</v>
          </cell>
          <cell r="G245" t="str">
            <v>手配</v>
          </cell>
          <cell r="H245" t="str">
            <v>Ｐ</v>
          </cell>
          <cell r="I245" t="str">
            <v>6454</v>
          </cell>
          <cell r="J245" t="str">
            <v>（株）ムロコーポレーション</v>
          </cell>
          <cell r="K245" t="str">
            <v>01</v>
          </cell>
          <cell r="L245" t="str">
            <v/>
          </cell>
          <cell r="M245" t="str">
            <v>――</v>
          </cell>
          <cell r="N245" t="str">
            <v>――</v>
          </cell>
          <cell r="O245" t="str">
            <v>Ｍ</v>
          </cell>
          <cell r="P245" t="str">
            <v>01</v>
          </cell>
          <cell r="Q245" t="str">
            <v>第１</v>
          </cell>
          <cell r="R245" t="str">
            <v>1Y</v>
          </cell>
          <cell r="S245" t="str">
            <v>安城第１工場</v>
          </cell>
          <cell r="T245" t="str">
            <v>直接</v>
          </cell>
          <cell r="U245" t="str">
            <v/>
          </cell>
          <cell r="V245" t="str">
            <v/>
          </cell>
          <cell r="W245" t="str">
            <v/>
          </cell>
          <cell r="X245">
            <v>1</v>
          </cell>
          <cell r="Y245">
            <v>1</v>
          </cell>
          <cell r="Z245">
            <v>0.73</v>
          </cell>
          <cell r="AA245">
            <v>0.93</v>
          </cell>
        </row>
        <row r="246">
          <cell r="B246" t="str">
            <v>9056447A046</v>
          </cell>
          <cell r="C246" t="str">
            <v/>
          </cell>
          <cell r="D246" t="str">
            <v>SHIM</v>
          </cell>
          <cell r="E246" t="str">
            <v>1Y</v>
          </cell>
          <cell r="F246" t="str">
            <v>第１工場</v>
          </cell>
          <cell r="G246" t="str">
            <v>手配</v>
          </cell>
          <cell r="H246" t="str">
            <v>Ｐ</v>
          </cell>
          <cell r="I246" t="str">
            <v>6454</v>
          </cell>
          <cell r="J246" t="str">
            <v>（株）ムロコーポレーション</v>
          </cell>
          <cell r="K246" t="str">
            <v>01</v>
          </cell>
          <cell r="L246" t="str">
            <v/>
          </cell>
          <cell r="M246" t="str">
            <v>――</v>
          </cell>
          <cell r="N246" t="str">
            <v>――</v>
          </cell>
          <cell r="O246" t="str">
            <v>Ｍ</v>
          </cell>
          <cell r="P246" t="str">
            <v>01</v>
          </cell>
          <cell r="Q246" t="str">
            <v>第１</v>
          </cell>
          <cell r="R246" t="str">
            <v>1Y</v>
          </cell>
          <cell r="S246" t="str">
            <v>安城第１工場</v>
          </cell>
          <cell r="T246" t="str">
            <v>直接</v>
          </cell>
          <cell r="U246" t="str">
            <v/>
          </cell>
          <cell r="V246" t="str">
            <v/>
          </cell>
          <cell r="W246" t="str">
            <v/>
          </cell>
          <cell r="X246">
            <v>1</v>
          </cell>
          <cell r="Y246">
            <v>1</v>
          </cell>
          <cell r="Z246">
            <v>0.73</v>
          </cell>
          <cell r="AA246">
            <v>0.93</v>
          </cell>
        </row>
        <row r="247">
          <cell r="B247" t="str">
            <v>9056447A047</v>
          </cell>
          <cell r="C247" t="str">
            <v/>
          </cell>
          <cell r="D247" t="str">
            <v>SHIM</v>
          </cell>
          <cell r="E247" t="str">
            <v>1Y</v>
          </cell>
          <cell r="F247" t="str">
            <v>第１工場</v>
          </cell>
          <cell r="G247" t="str">
            <v>手配</v>
          </cell>
          <cell r="H247" t="str">
            <v>Ｐ</v>
          </cell>
          <cell r="I247" t="str">
            <v>6454</v>
          </cell>
          <cell r="J247" t="str">
            <v>（株）ムロコーポレーション</v>
          </cell>
          <cell r="K247" t="str">
            <v>01</v>
          </cell>
          <cell r="L247" t="str">
            <v/>
          </cell>
          <cell r="M247" t="str">
            <v>――</v>
          </cell>
          <cell r="N247" t="str">
            <v>――</v>
          </cell>
          <cell r="O247" t="str">
            <v>Ｍ</v>
          </cell>
          <cell r="P247" t="str">
            <v>01</v>
          </cell>
          <cell r="Q247" t="str">
            <v>第１</v>
          </cell>
          <cell r="R247" t="str">
            <v>1Y</v>
          </cell>
          <cell r="S247" t="str">
            <v>安城第１工場</v>
          </cell>
          <cell r="T247" t="str">
            <v>直接</v>
          </cell>
          <cell r="U247" t="str">
            <v/>
          </cell>
          <cell r="V247" t="str">
            <v/>
          </cell>
          <cell r="W247" t="str">
            <v/>
          </cell>
          <cell r="X247">
            <v>1</v>
          </cell>
          <cell r="Y247">
            <v>1</v>
          </cell>
          <cell r="Z247">
            <v>0.73</v>
          </cell>
          <cell r="AA247">
            <v>0.93</v>
          </cell>
        </row>
        <row r="248">
          <cell r="B248" t="str">
            <v>9056447A048</v>
          </cell>
          <cell r="C248" t="str">
            <v/>
          </cell>
          <cell r="D248" t="str">
            <v>SHIM</v>
          </cell>
          <cell r="E248" t="str">
            <v>1Y</v>
          </cell>
          <cell r="F248" t="str">
            <v>第１工場</v>
          </cell>
          <cell r="G248" t="str">
            <v>手配</v>
          </cell>
          <cell r="H248" t="str">
            <v>Ｐ</v>
          </cell>
          <cell r="I248" t="str">
            <v>6454</v>
          </cell>
          <cell r="J248" t="str">
            <v>（株）ムロコーポレーション</v>
          </cell>
          <cell r="K248" t="str">
            <v>01</v>
          </cell>
          <cell r="L248" t="str">
            <v/>
          </cell>
          <cell r="M248" t="str">
            <v>――</v>
          </cell>
          <cell r="N248" t="str">
            <v>――</v>
          </cell>
          <cell r="O248" t="str">
            <v>Ｍ</v>
          </cell>
          <cell r="P248" t="str">
            <v>01</v>
          </cell>
          <cell r="Q248" t="str">
            <v>第１</v>
          </cell>
          <cell r="R248" t="str">
            <v>1Y</v>
          </cell>
          <cell r="S248" t="str">
            <v>安城第１工場</v>
          </cell>
          <cell r="T248" t="str">
            <v>直接</v>
          </cell>
          <cell r="U248" t="str">
            <v/>
          </cell>
          <cell r="V248" t="str">
            <v/>
          </cell>
          <cell r="W248" t="str">
            <v/>
          </cell>
          <cell r="X248">
            <v>1</v>
          </cell>
          <cell r="Y248">
            <v>1</v>
          </cell>
          <cell r="Z248">
            <v>0.73</v>
          </cell>
          <cell r="AA248">
            <v>0.93</v>
          </cell>
        </row>
        <row r="249">
          <cell r="B249" t="str">
            <v>9056447A049</v>
          </cell>
          <cell r="C249" t="str">
            <v/>
          </cell>
          <cell r="D249" t="str">
            <v>SHIM</v>
          </cell>
          <cell r="E249" t="str">
            <v>1Y</v>
          </cell>
          <cell r="F249" t="str">
            <v>第１工場</v>
          </cell>
          <cell r="G249" t="str">
            <v>手配</v>
          </cell>
          <cell r="H249" t="str">
            <v>Ｐ</v>
          </cell>
          <cell r="I249" t="str">
            <v>6454</v>
          </cell>
          <cell r="J249" t="str">
            <v>（株）ムロコーポレーション</v>
          </cell>
          <cell r="K249" t="str">
            <v>01</v>
          </cell>
          <cell r="L249" t="str">
            <v/>
          </cell>
          <cell r="M249" t="str">
            <v>――</v>
          </cell>
          <cell r="N249" t="str">
            <v>――</v>
          </cell>
          <cell r="O249" t="str">
            <v>Ｍ</v>
          </cell>
          <cell r="P249" t="str">
            <v>01</v>
          </cell>
          <cell r="Q249" t="str">
            <v>第１</v>
          </cell>
          <cell r="R249" t="str">
            <v>1Y</v>
          </cell>
          <cell r="S249" t="str">
            <v>安城第１工場</v>
          </cell>
          <cell r="T249" t="str">
            <v>直接</v>
          </cell>
          <cell r="U249" t="str">
            <v/>
          </cell>
          <cell r="V249" t="str">
            <v/>
          </cell>
          <cell r="W249" t="str">
            <v/>
          </cell>
          <cell r="X249">
            <v>1</v>
          </cell>
          <cell r="Y249">
            <v>1</v>
          </cell>
          <cell r="Z249">
            <v>0.73</v>
          </cell>
          <cell r="AA249">
            <v>0.93</v>
          </cell>
        </row>
        <row r="250">
          <cell r="B250" t="str">
            <v>9056447A050</v>
          </cell>
          <cell r="C250" t="str">
            <v/>
          </cell>
          <cell r="D250" t="str">
            <v>SHIM</v>
          </cell>
          <cell r="E250" t="str">
            <v>1Y</v>
          </cell>
          <cell r="F250" t="str">
            <v>第１工場</v>
          </cell>
          <cell r="G250" t="str">
            <v>手配</v>
          </cell>
          <cell r="H250" t="str">
            <v>Ｐ</v>
          </cell>
          <cell r="I250" t="str">
            <v>6454</v>
          </cell>
          <cell r="J250" t="str">
            <v>（株）ムロコーポレーション</v>
          </cell>
          <cell r="K250" t="str">
            <v>01</v>
          </cell>
          <cell r="L250" t="str">
            <v/>
          </cell>
          <cell r="M250" t="str">
            <v>――</v>
          </cell>
          <cell r="N250" t="str">
            <v>――</v>
          </cell>
          <cell r="O250" t="str">
            <v>Ｍ</v>
          </cell>
          <cell r="P250" t="str">
            <v>01</v>
          </cell>
          <cell r="Q250" t="str">
            <v>第１</v>
          </cell>
          <cell r="R250" t="str">
            <v>1Y</v>
          </cell>
          <cell r="S250" t="str">
            <v>安城第１工場</v>
          </cell>
          <cell r="T250" t="str">
            <v>直接</v>
          </cell>
          <cell r="U250" t="str">
            <v/>
          </cell>
          <cell r="V250" t="str">
            <v/>
          </cell>
          <cell r="W250" t="str">
            <v/>
          </cell>
          <cell r="X250">
            <v>1</v>
          </cell>
          <cell r="Y250">
            <v>1</v>
          </cell>
          <cell r="Z250">
            <v>0.73</v>
          </cell>
          <cell r="AA250">
            <v>0.93</v>
          </cell>
        </row>
        <row r="251">
          <cell r="B251" t="str">
            <v>9056447A051</v>
          </cell>
          <cell r="C251" t="str">
            <v/>
          </cell>
          <cell r="D251" t="str">
            <v>SHIM</v>
          </cell>
          <cell r="E251" t="str">
            <v>1Y</v>
          </cell>
          <cell r="F251" t="str">
            <v>第１工場</v>
          </cell>
          <cell r="G251" t="str">
            <v>手配</v>
          </cell>
          <cell r="H251" t="str">
            <v>Ｐ</v>
          </cell>
          <cell r="I251" t="str">
            <v>6454</v>
          </cell>
          <cell r="J251" t="str">
            <v>（株）ムロコーポレーション</v>
          </cell>
          <cell r="K251" t="str">
            <v>01</v>
          </cell>
          <cell r="L251" t="str">
            <v/>
          </cell>
          <cell r="M251" t="str">
            <v>――</v>
          </cell>
          <cell r="N251" t="str">
            <v>――</v>
          </cell>
          <cell r="O251" t="str">
            <v>Ｍ</v>
          </cell>
          <cell r="P251" t="str">
            <v>01</v>
          </cell>
          <cell r="Q251" t="str">
            <v>第１</v>
          </cell>
          <cell r="R251" t="str">
            <v>1Y</v>
          </cell>
          <cell r="S251" t="str">
            <v>安城第１工場</v>
          </cell>
          <cell r="T251" t="str">
            <v>直接</v>
          </cell>
          <cell r="U251" t="str">
            <v/>
          </cell>
          <cell r="V251" t="str">
            <v/>
          </cell>
          <cell r="W251" t="str">
            <v/>
          </cell>
          <cell r="X251">
            <v>1</v>
          </cell>
          <cell r="Y251">
            <v>1</v>
          </cell>
          <cell r="Z251">
            <v>0.73</v>
          </cell>
          <cell r="AA251">
            <v>0.93</v>
          </cell>
        </row>
        <row r="252">
          <cell r="B252" t="str">
            <v>9056447A052</v>
          </cell>
          <cell r="C252" t="str">
            <v/>
          </cell>
          <cell r="D252" t="str">
            <v>SHIM</v>
          </cell>
          <cell r="E252" t="str">
            <v>1Y</v>
          </cell>
          <cell r="F252" t="str">
            <v>第１工場</v>
          </cell>
          <cell r="G252" t="str">
            <v>手配</v>
          </cell>
          <cell r="H252" t="str">
            <v>Ｐ</v>
          </cell>
          <cell r="I252" t="str">
            <v>6454</v>
          </cell>
          <cell r="J252" t="str">
            <v>（株）ムロコーポレーション</v>
          </cell>
          <cell r="K252" t="str">
            <v>01</v>
          </cell>
          <cell r="L252" t="str">
            <v/>
          </cell>
          <cell r="M252" t="str">
            <v>――</v>
          </cell>
          <cell r="N252" t="str">
            <v>――</v>
          </cell>
          <cell r="O252" t="str">
            <v>Ｍ</v>
          </cell>
          <cell r="P252" t="str">
            <v>01</v>
          </cell>
          <cell r="Q252" t="str">
            <v>第１</v>
          </cell>
          <cell r="R252" t="str">
            <v>1Y</v>
          </cell>
          <cell r="S252" t="str">
            <v>安城第１工場</v>
          </cell>
          <cell r="T252" t="str">
            <v>直接</v>
          </cell>
          <cell r="U252" t="str">
            <v/>
          </cell>
          <cell r="V252" t="str">
            <v/>
          </cell>
          <cell r="W252" t="str">
            <v/>
          </cell>
          <cell r="X252">
            <v>1</v>
          </cell>
          <cell r="Y252">
            <v>1</v>
          </cell>
          <cell r="Z252">
            <v>0.73</v>
          </cell>
          <cell r="AA252">
            <v>0.93</v>
          </cell>
        </row>
        <row r="253">
          <cell r="B253" t="str">
            <v>9056447A053</v>
          </cell>
          <cell r="C253" t="str">
            <v/>
          </cell>
          <cell r="D253" t="str">
            <v>SHIM</v>
          </cell>
          <cell r="E253" t="str">
            <v>1Y</v>
          </cell>
          <cell r="F253" t="str">
            <v>第１工場</v>
          </cell>
          <cell r="G253" t="str">
            <v>手配</v>
          </cell>
          <cell r="H253" t="str">
            <v>Ｐ</v>
          </cell>
          <cell r="I253" t="str">
            <v>6454</v>
          </cell>
          <cell r="J253" t="str">
            <v>（株）ムロコーポレーション</v>
          </cell>
          <cell r="K253" t="str">
            <v>01</v>
          </cell>
          <cell r="L253" t="str">
            <v/>
          </cell>
          <cell r="M253" t="str">
            <v>――</v>
          </cell>
          <cell r="N253" t="str">
            <v>――</v>
          </cell>
          <cell r="O253" t="str">
            <v>Ｍ</v>
          </cell>
          <cell r="P253" t="str">
            <v>01</v>
          </cell>
          <cell r="Q253" t="str">
            <v>第１</v>
          </cell>
          <cell r="R253" t="str">
            <v>1Y</v>
          </cell>
          <cell r="S253" t="str">
            <v>安城第１工場</v>
          </cell>
          <cell r="T253" t="str">
            <v>直接</v>
          </cell>
          <cell r="U253" t="str">
            <v/>
          </cell>
          <cell r="V253" t="str">
            <v/>
          </cell>
          <cell r="W253" t="str">
            <v/>
          </cell>
          <cell r="X253">
            <v>1</v>
          </cell>
          <cell r="Y253">
            <v>1</v>
          </cell>
          <cell r="Z253">
            <v>0.73</v>
          </cell>
          <cell r="AA253">
            <v>0.93</v>
          </cell>
        </row>
        <row r="254">
          <cell r="B254" t="str">
            <v>9056447A054</v>
          </cell>
          <cell r="C254" t="str">
            <v/>
          </cell>
          <cell r="D254" t="str">
            <v>SHIM</v>
          </cell>
          <cell r="E254" t="str">
            <v>1Y</v>
          </cell>
          <cell r="F254" t="str">
            <v>第１工場</v>
          </cell>
          <cell r="G254" t="str">
            <v>手配</v>
          </cell>
          <cell r="H254" t="str">
            <v>Ｐ</v>
          </cell>
          <cell r="I254" t="str">
            <v>6454</v>
          </cell>
          <cell r="J254" t="str">
            <v>（株）ムロコーポレーション</v>
          </cell>
          <cell r="K254" t="str">
            <v>01</v>
          </cell>
          <cell r="L254" t="str">
            <v/>
          </cell>
          <cell r="M254" t="str">
            <v>――</v>
          </cell>
          <cell r="N254" t="str">
            <v>――</v>
          </cell>
          <cell r="O254" t="str">
            <v>Ｍ</v>
          </cell>
          <cell r="P254" t="str">
            <v>01</v>
          </cell>
          <cell r="Q254" t="str">
            <v>第１</v>
          </cell>
          <cell r="R254" t="str">
            <v>1Y</v>
          </cell>
          <cell r="S254" t="str">
            <v>安城第１工場</v>
          </cell>
          <cell r="T254" t="str">
            <v>直接</v>
          </cell>
          <cell r="U254" t="str">
            <v/>
          </cell>
          <cell r="V254" t="str">
            <v/>
          </cell>
          <cell r="W254" t="str">
            <v/>
          </cell>
          <cell r="X254">
            <v>1</v>
          </cell>
          <cell r="Y254">
            <v>1</v>
          </cell>
          <cell r="Z254">
            <v>0.73</v>
          </cell>
          <cell r="AA254">
            <v>0.93</v>
          </cell>
        </row>
        <row r="255">
          <cell r="B255" t="str">
            <v>9056447A055</v>
          </cell>
          <cell r="C255" t="str">
            <v/>
          </cell>
          <cell r="D255" t="str">
            <v>SHIM</v>
          </cell>
          <cell r="E255" t="str">
            <v>1Y</v>
          </cell>
          <cell r="F255" t="str">
            <v>第１工場</v>
          </cell>
          <cell r="G255" t="str">
            <v>手配</v>
          </cell>
          <cell r="H255" t="str">
            <v>Ｐ</v>
          </cell>
          <cell r="I255" t="str">
            <v>6454</v>
          </cell>
          <cell r="J255" t="str">
            <v>（株）ムロコーポレーション</v>
          </cell>
          <cell r="K255" t="str">
            <v>01</v>
          </cell>
          <cell r="L255" t="str">
            <v/>
          </cell>
          <cell r="M255" t="str">
            <v>――</v>
          </cell>
          <cell r="N255" t="str">
            <v>――</v>
          </cell>
          <cell r="O255" t="str">
            <v>Ｍ</v>
          </cell>
          <cell r="P255" t="str">
            <v>01</v>
          </cell>
          <cell r="Q255" t="str">
            <v>第１</v>
          </cell>
          <cell r="R255" t="str">
            <v>1Y</v>
          </cell>
          <cell r="S255" t="str">
            <v>安城第１工場</v>
          </cell>
          <cell r="T255" t="str">
            <v>直接</v>
          </cell>
          <cell r="U255" t="str">
            <v/>
          </cell>
          <cell r="V255" t="str">
            <v/>
          </cell>
          <cell r="W255" t="str">
            <v/>
          </cell>
          <cell r="X255">
            <v>1</v>
          </cell>
          <cell r="Y255">
            <v>1</v>
          </cell>
          <cell r="Z255">
            <v>0.73</v>
          </cell>
          <cell r="AA255">
            <v>0.93</v>
          </cell>
        </row>
        <row r="256">
          <cell r="B256" t="str">
            <v>9056447A056</v>
          </cell>
          <cell r="C256" t="str">
            <v/>
          </cell>
          <cell r="D256" t="str">
            <v>SHIM</v>
          </cell>
          <cell r="E256" t="str">
            <v>1Y</v>
          </cell>
          <cell r="F256" t="str">
            <v>第１工場</v>
          </cell>
          <cell r="G256" t="str">
            <v>手配</v>
          </cell>
          <cell r="H256" t="str">
            <v>Ｐ</v>
          </cell>
          <cell r="I256" t="str">
            <v>6454</v>
          </cell>
          <cell r="J256" t="str">
            <v>（株）ムロコーポレーション</v>
          </cell>
          <cell r="K256" t="str">
            <v>01</v>
          </cell>
          <cell r="L256" t="str">
            <v/>
          </cell>
          <cell r="M256" t="str">
            <v>――</v>
          </cell>
          <cell r="N256" t="str">
            <v>――</v>
          </cell>
          <cell r="O256" t="str">
            <v>Ｍ</v>
          </cell>
          <cell r="P256" t="str">
            <v>01</v>
          </cell>
          <cell r="Q256" t="str">
            <v>第１</v>
          </cell>
          <cell r="R256" t="str">
            <v>1Y</v>
          </cell>
          <cell r="S256" t="str">
            <v>安城第１工場</v>
          </cell>
          <cell r="T256" t="str">
            <v>直接</v>
          </cell>
          <cell r="U256" t="str">
            <v/>
          </cell>
          <cell r="V256" t="str">
            <v/>
          </cell>
          <cell r="W256" t="str">
            <v/>
          </cell>
          <cell r="X256">
            <v>1</v>
          </cell>
          <cell r="Y256">
            <v>1</v>
          </cell>
          <cell r="Z256">
            <v>0.73</v>
          </cell>
          <cell r="AA256">
            <v>0.93</v>
          </cell>
        </row>
        <row r="257">
          <cell r="B257" t="str">
            <v>9056447A057</v>
          </cell>
          <cell r="C257" t="str">
            <v/>
          </cell>
          <cell r="D257" t="str">
            <v>SHIM</v>
          </cell>
          <cell r="E257" t="str">
            <v>1Y</v>
          </cell>
          <cell r="F257" t="str">
            <v>第１工場</v>
          </cell>
          <cell r="G257" t="str">
            <v>手配</v>
          </cell>
          <cell r="H257" t="str">
            <v>Ｐ</v>
          </cell>
          <cell r="I257" t="str">
            <v>6454</v>
          </cell>
          <cell r="J257" t="str">
            <v>（株）ムロコーポレーション</v>
          </cell>
          <cell r="K257" t="str">
            <v>01</v>
          </cell>
          <cell r="L257" t="str">
            <v/>
          </cell>
          <cell r="M257" t="str">
            <v>――</v>
          </cell>
          <cell r="N257" t="str">
            <v>――</v>
          </cell>
          <cell r="O257" t="str">
            <v>Ｍ</v>
          </cell>
          <cell r="P257" t="str">
            <v>01</v>
          </cell>
          <cell r="Q257" t="str">
            <v>第１</v>
          </cell>
          <cell r="R257" t="str">
            <v>1Y</v>
          </cell>
          <cell r="S257" t="str">
            <v>安城第１工場</v>
          </cell>
          <cell r="T257" t="str">
            <v>直接</v>
          </cell>
          <cell r="U257" t="str">
            <v/>
          </cell>
          <cell r="V257" t="str">
            <v/>
          </cell>
          <cell r="W257" t="str">
            <v/>
          </cell>
          <cell r="X257">
            <v>1</v>
          </cell>
          <cell r="Y257">
            <v>1</v>
          </cell>
          <cell r="Z257">
            <v>0.73</v>
          </cell>
          <cell r="AA257">
            <v>0.93</v>
          </cell>
        </row>
        <row r="258">
          <cell r="B258" t="str">
            <v>9056447A058</v>
          </cell>
          <cell r="C258" t="str">
            <v/>
          </cell>
          <cell r="D258" t="str">
            <v>SHIM</v>
          </cell>
          <cell r="E258" t="str">
            <v>1Y</v>
          </cell>
          <cell r="F258" t="str">
            <v>第１工場</v>
          </cell>
          <cell r="G258" t="str">
            <v>手配</v>
          </cell>
          <cell r="H258" t="str">
            <v>Ｐ</v>
          </cell>
          <cell r="I258" t="str">
            <v>6454</v>
          </cell>
          <cell r="J258" t="str">
            <v>（株）ムロコーポレーション</v>
          </cell>
          <cell r="K258" t="str">
            <v>01</v>
          </cell>
          <cell r="L258" t="str">
            <v/>
          </cell>
          <cell r="M258" t="str">
            <v>――</v>
          </cell>
          <cell r="N258" t="str">
            <v>――</v>
          </cell>
          <cell r="O258" t="str">
            <v>Ｍ</v>
          </cell>
          <cell r="P258" t="str">
            <v>01</v>
          </cell>
          <cell r="Q258" t="str">
            <v>第１</v>
          </cell>
          <cell r="R258" t="str">
            <v>1Y</v>
          </cell>
          <cell r="S258" t="str">
            <v>安城第１工場</v>
          </cell>
          <cell r="T258" t="str">
            <v>直接</v>
          </cell>
          <cell r="U258" t="str">
            <v/>
          </cell>
          <cell r="V258" t="str">
            <v/>
          </cell>
          <cell r="W258" t="str">
            <v/>
          </cell>
          <cell r="X258">
            <v>1</v>
          </cell>
          <cell r="Y258">
            <v>1</v>
          </cell>
          <cell r="Z258">
            <v>0.73</v>
          </cell>
          <cell r="AA258">
            <v>0.93</v>
          </cell>
        </row>
        <row r="259">
          <cell r="B259" t="str">
            <v>9056447A059</v>
          </cell>
          <cell r="C259" t="str">
            <v/>
          </cell>
          <cell r="D259" t="str">
            <v>SHIM</v>
          </cell>
          <cell r="E259" t="str">
            <v>1Y</v>
          </cell>
          <cell r="F259" t="str">
            <v>第１工場</v>
          </cell>
          <cell r="G259" t="str">
            <v>手配</v>
          </cell>
          <cell r="H259" t="str">
            <v>Ｐ</v>
          </cell>
          <cell r="I259" t="str">
            <v>6454</v>
          </cell>
          <cell r="J259" t="str">
            <v>（株）ムロコーポレーション</v>
          </cell>
          <cell r="K259" t="str">
            <v>01</v>
          </cell>
          <cell r="L259" t="str">
            <v/>
          </cell>
          <cell r="M259" t="str">
            <v>――</v>
          </cell>
          <cell r="N259" t="str">
            <v>――</v>
          </cell>
          <cell r="O259" t="str">
            <v>Ｍ</v>
          </cell>
          <cell r="P259" t="str">
            <v>01</v>
          </cell>
          <cell r="Q259" t="str">
            <v>第１</v>
          </cell>
          <cell r="R259" t="str">
            <v>1Y</v>
          </cell>
          <cell r="S259" t="str">
            <v>安城第１工場</v>
          </cell>
          <cell r="T259" t="str">
            <v>直接</v>
          </cell>
          <cell r="U259" t="str">
            <v/>
          </cell>
          <cell r="V259" t="str">
            <v/>
          </cell>
          <cell r="W259" t="str">
            <v/>
          </cell>
          <cell r="X259">
            <v>1</v>
          </cell>
          <cell r="Y259">
            <v>1</v>
          </cell>
          <cell r="Z259">
            <v>0.73</v>
          </cell>
          <cell r="AA259">
            <v>0.93</v>
          </cell>
        </row>
        <row r="260">
          <cell r="B260" t="str">
            <v>9056447A060</v>
          </cell>
          <cell r="C260" t="str">
            <v/>
          </cell>
          <cell r="D260" t="str">
            <v>SHIM</v>
          </cell>
          <cell r="E260" t="str">
            <v>1Y</v>
          </cell>
          <cell r="F260" t="str">
            <v>第１工場</v>
          </cell>
          <cell r="G260" t="str">
            <v>手配</v>
          </cell>
          <cell r="H260" t="str">
            <v>Ｐ</v>
          </cell>
          <cell r="I260" t="str">
            <v>6454</v>
          </cell>
          <cell r="J260" t="str">
            <v>（株）ムロコーポレーション</v>
          </cell>
          <cell r="K260" t="str">
            <v>01</v>
          </cell>
          <cell r="L260" t="str">
            <v/>
          </cell>
          <cell r="M260" t="str">
            <v>――</v>
          </cell>
          <cell r="N260" t="str">
            <v>――</v>
          </cell>
          <cell r="O260" t="str">
            <v>Ｍ</v>
          </cell>
          <cell r="P260" t="str">
            <v>01</v>
          </cell>
          <cell r="Q260" t="str">
            <v>第１</v>
          </cell>
          <cell r="R260" t="str">
            <v>1Y</v>
          </cell>
          <cell r="S260" t="str">
            <v>安城第１工場</v>
          </cell>
          <cell r="T260" t="str">
            <v>直接</v>
          </cell>
          <cell r="U260" t="str">
            <v/>
          </cell>
          <cell r="V260" t="str">
            <v/>
          </cell>
          <cell r="W260" t="str">
            <v/>
          </cell>
          <cell r="X260">
            <v>1</v>
          </cell>
          <cell r="Y260">
            <v>1</v>
          </cell>
          <cell r="Z260">
            <v>0.73</v>
          </cell>
          <cell r="AA260">
            <v>0.93</v>
          </cell>
        </row>
        <row r="261">
          <cell r="B261" t="str">
            <v>9056447A061</v>
          </cell>
          <cell r="C261" t="str">
            <v/>
          </cell>
          <cell r="D261" t="str">
            <v>SHIM</v>
          </cell>
          <cell r="E261" t="str">
            <v>1Y</v>
          </cell>
          <cell r="F261" t="str">
            <v>第１工場</v>
          </cell>
          <cell r="G261" t="str">
            <v>手配</v>
          </cell>
          <cell r="H261" t="str">
            <v>Ｐ</v>
          </cell>
          <cell r="I261" t="str">
            <v>6454</v>
          </cell>
          <cell r="J261" t="str">
            <v>（株）ムロコーポレーション</v>
          </cell>
          <cell r="K261" t="str">
            <v>01</v>
          </cell>
          <cell r="L261" t="str">
            <v/>
          </cell>
          <cell r="M261" t="str">
            <v>――</v>
          </cell>
          <cell r="N261" t="str">
            <v>――</v>
          </cell>
          <cell r="O261" t="str">
            <v>Ｍ</v>
          </cell>
          <cell r="P261" t="str">
            <v>01</v>
          </cell>
          <cell r="Q261" t="str">
            <v>第１</v>
          </cell>
          <cell r="R261" t="str">
            <v>1Y</v>
          </cell>
          <cell r="S261" t="str">
            <v>安城第１工場</v>
          </cell>
          <cell r="T261" t="str">
            <v>直接</v>
          </cell>
          <cell r="U261" t="str">
            <v/>
          </cell>
          <cell r="V261" t="str">
            <v/>
          </cell>
          <cell r="W261" t="str">
            <v/>
          </cell>
          <cell r="X261">
            <v>1</v>
          </cell>
          <cell r="Y261">
            <v>1</v>
          </cell>
          <cell r="Z261">
            <v>0.73</v>
          </cell>
          <cell r="AA261">
            <v>0.93</v>
          </cell>
        </row>
        <row r="262">
          <cell r="B262" t="str">
            <v>9056447A062</v>
          </cell>
          <cell r="C262" t="str">
            <v/>
          </cell>
          <cell r="D262" t="str">
            <v>SHIM</v>
          </cell>
          <cell r="E262" t="str">
            <v>1Y</v>
          </cell>
          <cell r="F262" t="str">
            <v>第１工場</v>
          </cell>
          <cell r="G262" t="str">
            <v>手配</v>
          </cell>
          <cell r="H262" t="str">
            <v>Ｐ</v>
          </cell>
          <cell r="I262" t="str">
            <v>6454</v>
          </cell>
          <cell r="J262" t="str">
            <v>（株）ムロコーポレーション</v>
          </cell>
          <cell r="K262" t="str">
            <v>01</v>
          </cell>
          <cell r="L262" t="str">
            <v/>
          </cell>
          <cell r="M262" t="str">
            <v>――</v>
          </cell>
          <cell r="N262" t="str">
            <v>――</v>
          </cell>
          <cell r="O262" t="str">
            <v>Ｍ</v>
          </cell>
          <cell r="P262" t="str">
            <v>01</v>
          </cell>
          <cell r="Q262" t="str">
            <v>第１</v>
          </cell>
          <cell r="R262" t="str">
            <v>1Y</v>
          </cell>
          <cell r="S262" t="str">
            <v>安城第１工場</v>
          </cell>
          <cell r="T262" t="str">
            <v>直接</v>
          </cell>
          <cell r="U262" t="str">
            <v/>
          </cell>
          <cell r="V262" t="str">
            <v/>
          </cell>
          <cell r="W262" t="str">
            <v/>
          </cell>
          <cell r="X262">
            <v>1</v>
          </cell>
          <cell r="Y262">
            <v>1</v>
          </cell>
          <cell r="Z262">
            <v>0.73</v>
          </cell>
          <cell r="AA262">
            <v>0.93</v>
          </cell>
        </row>
        <row r="263">
          <cell r="B263" t="str">
            <v>9056447A063</v>
          </cell>
          <cell r="C263" t="str">
            <v/>
          </cell>
          <cell r="D263" t="str">
            <v>SHIM</v>
          </cell>
          <cell r="E263" t="str">
            <v>1Y</v>
          </cell>
          <cell r="F263" t="str">
            <v>第１工場</v>
          </cell>
          <cell r="G263" t="str">
            <v>手配</v>
          </cell>
          <cell r="H263" t="str">
            <v>Ｐ</v>
          </cell>
          <cell r="I263" t="str">
            <v>6454</v>
          </cell>
          <cell r="J263" t="str">
            <v>（株）ムロコーポレーション</v>
          </cell>
          <cell r="K263" t="str">
            <v>01</v>
          </cell>
          <cell r="L263" t="str">
            <v/>
          </cell>
          <cell r="M263" t="str">
            <v>――</v>
          </cell>
          <cell r="N263" t="str">
            <v>――</v>
          </cell>
          <cell r="O263" t="str">
            <v>Ｍ</v>
          </cell>
          <cell r="P263" t="str">
            <v>01</v>
          </cell>
          <cell r="Q263" t="str">
            <v>第１</v>
          </cell>
          <cell r="R263" t="str">
            <v>1Y</v>
          </cell>
          <cell r="S263" t="str">
            <v>安城第１工場</v>
          </cell>
          <cell r="T263" t="str">
            <v>直接</v>
          </cell>
          <cell r="U263" t="str">
            <v/>
          </cell>
          <cell r="V263" t="str">
            <v/>
          </cell>
          <cell r="W263" t="str">
            <v/>
          </cell>
          <cell r="X263">
            <v>1</v>
          </cell>
          <cell r="Y263">
            <v>1</v>
          </cell>
          <cell r="Z263">
            <v>0.73</v>
          </cell>
          <cell r="AA263">
            <v>0.93</v>
          </cell>
        </row>
        <row r="264">
          <cell r="B264" t="str">
            <v>9056447A064</v>
          </cell>
          <cell r="C264" t="str">
            <v/>
          </cell>
          <cell r="D264" t="str">
            <v>SHIM</v>
          </cell>
          <cell r="E264" t="str">
            <v>1Y</v>
          </cell>
          <cell r="F264" t="str">
            <v>第１工場</v>
          </cell>
          <cell r="G264" t="str">
            <v>手配</v>
          </cell>
          <cell r="H264" t="str">
            <v>Ｐ</v>
          </cell>
          <cell r="I264" t="str">
            <v>6454</v>
          </cell>
          <cell r="J264" t="str">
            <v>（株）ムロコーポレーション</v>
          </cell>
          <cell r="K264" t="str">
            <v>01</v>
          </cell>
          <cell r="L264" t="str">
            <v/>
          </cell>
          <cell r="M264" t="str">
            <v>――</v>
          </cell>
          <cell r="N264" t="str">
            <v>――</v>
          </cell>
          <cell r="O264" t="str">
            <v>Ｍ</v>
          </cell>
          <cell r="P264" t="str">
            <v>01</v>
          </cell>
          <cell r="Q264" t="str">
            <v>第１</v>
          </cell>
          <cell r="R264" t="str">
            <v>1Y</v>
          </cell>
          <cell r="S264" t="str">
            <v>安城第１工場</v>
          </cell>
          <cell r="T264" t="str">
            <v>直接</v>
          </cell>
          <cell r="U264" t="str">
            <v/>
          </cell>
          <cell r="V264" t="str">
            <v/>
          </cell>
          <cell r="W264" t="str">
            <v/>
          </cell>
          <cell r="X264">
            <v>1</v>
          </cell>
          <cell r="Y264">
            <v>1</v>
          </cell>
          <cell r="Z264">
            <v>0.73</v>
          </cell>
          <cell r="AA264">
            <v>0.93</v>
          </cell>
        </row>
        <row r="265">
          <cell r="B265" t="str">
            <v>9056450A001</v>
          </cell>
          <cell r="C265" t="str">
            <v/>
          </cell>
          <cell r="D265" t="str">
            <v>SHIM</v>
          </cell>
          <cell r="E265" t="str">
            <v>1Y</v>
          </cell>
          <cell r="F265" t="str">
            <v>第１工場</v>
          </cell>
          <cell r="G265" t="str">
            <v>手配</v>
          </cell>
          <cell r="H265" t="str">
            <v>Ｐ</v>
          </cell>
          <cell r="I265" t="str">
            <v>6454</v>
          </cell>
          <cell r="J265" t="str">
            <v>（株）ムロコーポレーション</v>
          </cell>
          <cell r="K265" t="str">
            <v>01</v>
          </cell>
          <cell r="L265" t="str">
            <v/>
          </cell>
          <cell r="M265" t="str">
            <v>――</v>
          </cell>
          <cell r="N265" t="str">
            <v>――</v>
          </cell>
          <cell r="O265" t="str">
            <v>Ｍ</v>
          </cell>
          <cell r="P265" t="str">
            <v>01</v>
          </cell>
          <cell r="Q265" t="str">
            <v>第１</v>
          </cell>
          <cell r="R265" t="str">
            <v>1Y</v>
          </cell>
          <cell r="S265" t="str">
            <v>安城第１工場</v>
          </cell>
          <cell r="T265" t="str">
            <v>直接</v>
          </cell>
          <cell r="U265" t="str">
            <v/>
          </cell>
          <cell r="V265" t="str">
            <v/>
          </cell>
          <cell r="W265" t="str">
            <v/>
          </cell>
          <cell r="X265">
            <v>1</v>
          </cell>
          <cell r="Y265">
            <v>1</v>
          </cell>
          <cell r="Z265">
            <v>0.73</v>
          </cell>
          <cell r="AA265">
            <v>0.93</v>
          </cell>
        </row>
        <row r="266">
          <cell r="B266" t="str">
            <v>9056450A002</v>
          </cell>
          <cell r="C266" t="str">
            <v/>
          </cell>
          <cell r="D266" t="str">
            <v>SHIM</v>
          </cell>
          <cell r="E266" t="str">
            <v>1Y</v>
          </cell>
          <cell r="F266" t="str">
            <v>第１工場</v>
          </cell>
          <cell r="G266" t="str">
            <v>手配</v>
          </cell>
          <cell r="H266" t="str">
            <v>Ｐ</v>
          </cell>
          <cell r="I266" t="str">
            <v>6454</v>
          </cell>
          <cell r="J266" t="str">
            <v>（株）ムロコーポレーション</v>
          </cell>
          <cell r="K266" t="str">
            <v>01</v>
          </cell>
          <cell r="L266" t="str">
            <v/>
          </cell>
          <cell r="M266" t="str">
            <v>――</v>
          </cell>
          <cell r="N266" t="str">
            <v>――</v>
          </cell>
          <cell r="O266" t="str">
            <v>Ｍ</v>
          </cell>
          <cell r="P266" t="str">
            <v>01</v>
          </cell>
          <cell r="Q266" t="str">
            <v>第１</v>
          </cell>
          <cell r="R266" t="str">
            <v>1Y</v>
          </cell>
          <cell r="S266" t="str">
            <v>安城第１工場</v>
          </cell>
          <cell r="T266" t="str">
            <v>直接</v>
          </cell>
          <cell r="U266" t="str">
            <v/>
          </cell>
          <cell r="V266" t="str">
            <v/>
          </cell>
          <cell r="W266" t="str">
            <v/>
          </cell>
          <cell r="X266">
            <v>1</v>
          </cell>
          <cell r="Y266">
            <v>1</v>
          </cell>
          <cell r="Z266">
            <v>0.73</v>
          </cell>
          <cell r="AA266">
            <v>0.93</v>
          </cell>
        </row>
        <row r="267">
          <cell r="B267" t="str">
            <v>9056450A003</v>
          </cell>
          <cell r="C267" t="str">
            <v/>
          </cell>
          <cell r="D267" t="str">
            <v>SHIM</v>
          </cell>
          <cell r="E267" t="str">
            <v>1Y</v>
          </cell>
          <cell r="F267" t="str">
            <v>第１工場</v>
          </cell>
          <cell r="G267" t="str">
            <v>手配</v>
          </cell>
          <cell r="H267" t="str">
            <v>Ｐ</v>
          </cell>
          <cell r="I267" t="str">
            <v>6454</v>
          </cell>
          <cell r="J267" t="str">
            <v>（株）ムロコーポレーション</v>
          </cell>
          <cell r="K267" t="str">
            <v>01</v>
          </cell>
          <cell r="L267" t="str">
            <v/>
          </cell>
          <cell r="M267" t="str">
            <v>――</v>
          </cell>
          <cell r="N267" t="str">
            <v>――</v>
          </cell>
          <cell r="O267" t="str">
            <v>Ｍ</v>
          </cell>
          <cell r="P267" t="str">
            <v>01</v>
          </cell>
          <cell r="Q267" t="str">
            <v>第１</v>
          </cell>
          <cell r="R267" t="str">
            <v>1Y</v>
          </cell>
          <cell r="S267" t="str">
            <v>安城第１工場</v>
          </cell>
          <cell r="T267" t="str">
            <v>直接</v>
          </cell>
          <cell r="U267" t="str">
            <v/>
          </cell>
          <cell r="V267" t="str">
            <v/>
          </cell>
          <cell r="W267" t="str">
            <v/>
          </cell>
          <cell r="X267">
            <v>1</v>
          </cell>
          <cell r="Y267">
            <v>1</v>
          </cell>
          <cell r="Z267">
            <v>0.73</v>
          </cell>
          <cell r="AA267">
            <v>0.93</v>
          </cell>
        </row>
        <row r="268">
          <cell r="B268" t="str">
            <v>9056450A004</v>
          </cell>
          <cell r="C268" t="str">
            <v/>
          </cell>
          <cell r="D268" t="str">
            <v>SHIM</v>
          </cell>
          <cell r="E268" t="str">
            <v>1Y</v>
          </cell>
          <cell r="F268" t="str">
            <v>第１工場</v>
          </cell>
          <cell r="G268" t="str">
            <v>手配</v>
          </cell>
          <cell r="H268" t="str">
            <v>Ｐ</v>
          </cell>
          <cell r="I268" t="str">
            <v>6454</v>
          </cell>
          <cell r="J268" t="str">
            <v>（株）ムロコーポレーション</v>
          </cell>
          <cell r="K268" t="str">
            <v>01</v>
          </cell>
          <cell r="L268" t="str">
            <v/>
          </cell>
          <cell r="M268" t="str">
            <v>――</v>
          </cell>
          <cell r="N268" t="str">
            <v>――</v>
          </cell>
          <cell r="O268" t="str">
            <v>Ｍ</v>
          </cell>
          <cell r="P268" t="str">
            <v>01</v>
          </cell>
          <cell r="Q268" t="str">
            <v>第１</v>
          </cell>
          <cell r="R268" t="str">
            <v>1Y</v>
          </cell>
          <cell r="S268" t="str">
            <v>安城第１工場</v>
          </cell>
          <cell r="T268" t="str">
            <v>直接</v>
          </cell>
          <cell r="U268" t="str">
            <v/>
          </cell>
          <cell r="V268" t="str">
            <v/>
          </cell>
          <cell r="W268" t="str">
            <v/>
          </cell>
          <cell r="X268">
            <v>1</v>
          </cell>
          <cell r="Y268">
            <v>1</v>
          </cell>
          <cell r="Z268">
            <v>0.73</v>
          </cell>
          <cell r="AA268">
            <v>0.93</v>
          </cell>
        </row>
        <row r="269">
          <cell r="B269" t="str">
            <v>9056450A005</v>
          </cell>
          <cell r="C269" t="str">
            <v/>
          </cell>
          <cell r="D269" t="str">
            <v>SHIM</v>
          </cell>
          <cell r="E269" t="str">
            <v>1Y</v>
          </cell>
          <cell r="F269" t="str">
            <v>第１工場</v>
          </cell>
          <cell r="G269" t="str">
            <v>手配</v>
          </cell>
          <cell r="H269" t="str">
            <v>Ｐ</v>
          </cell>
          <cell r="I269" t="str">
            <v>6454</v>
          </cell>
          <cell r="J269" t="str">
            <v>（株）ムロコーポレーション</v>
          </cell>
          <cell r="K269" t="str">
            <v>01</v>
          </cell>
          <cell r="L269" t="str">
            <v/>
          </cell>
          <cell r="M269" t="str">
            <v>――</v>
          </cell>
          <cell r="N269" t="str">
            <v>――</v>
          </cell>
          <cell r="O269" t="str">
            <v>Ｍ</v>
          </cell>
          <cell r="P269" t="str">
            <v>01</v>
          </cell>
          <cell r="Q269" t="str">
            <v>第１</v>
          </cell>
          <cell r="R269" t="str">
            <v>1Y</v>
          </cell>
          <cell r="S269" t="str">
            <v>安城第１工場</v>
          </cell>
          <cell r="T269" t="str">
            <v>直接</v>
          </cell>
          <cell r="U269" t="str">
            <v/>
          </cell>
          <cell r="V269" t="str">
            <v/>
          </cell>
          <cell r="W269" t="str">
            <v/>
          </cell>
          <cell r="X269">
            <v>1</v>
          </cell>
          <cell r="Y269">
            <v>1</v>
          </cell>
          <cell r="Z269">
            <v>0.73</v>
          </cell>
          <cell r="AA269">
            <v>0.93</v>
          </cell>
        </row>
        <row r="270">
          <cell r="B270" t="str">
            <v>9056450A006</v>
          </cell>
          <cell r="C270" t="str">
            <v/>
          </cell>
          <cell r="D270" t="str">
            <v>SHIM</v>
          </cell>
          <cell r="E270" t="str">
            <v>1Y</v>
          </cell>
          <cell r="F270" t="str">
            <v>第１工場</v>
          </cell>
          <cell r="G270" t="str">
            <v>手配</v>
          </cell>
          <cell r="H270" t="str">
            <v>Ｐ</v>
          </cell>
          <cell r="I270" t="str">
            <v>6454</v>
          </cell>
          <cell r="J270" t="str">
            <v>（株）ムロコーポレーション</v>
          </cell>
          <cell r="K270" t="str">
            <v>01</v>
          </cell>
          <cell r="L270" t="str">
            <v/>
          </cell>
          <cell r="M270" t="str">
            <v>――</v>
          </cell>
          <cell r="N270" t="str">
            <v>――</v>
          </cell>
          <cell r="O270" t="str">
            <v>Ｍ</v>
          </cell>
          <cell r="P270" t="str">
            <v>01</v>
          </cell>
          <cell r="Q270" t="str">
            <v>第１</v>
          </cell>
          <cell r="R270" t="str">
            <v>1Y</v>
          </cell>
          <cell r="S270" t="str">
            <v>安城第１工場</v>
          </cell>
          <cell r="T270" t="str">
            <v>直接</v>
          </cell>
          <cell r="U270" t="str">
            <v/>
          </cell>
          <cell r="V270" t="str">
            <v/>
          </cell>
          <cell r="W270" t="str">
            <v/>
          </cell>
          <cell r="X270">
            <v>1</v>
          </cell>
          <cell r="Y270">
            <v>1</v>
          </cell>
          <cell r="Z270">
            <v>0.73</v>
          </cell>
          <cell r="AA270">
            <v>0.93</v>
          </cell>
        </row>
        <row r="271">
          <cell r="B271" t="str">
            <v>9056450A007</v>
          </cell>
          <cell r="C271" t="str">
            <v/>
          </cell>
          <cell r="D271" t="str">
            <v>SHIM</v>
          </cell>
          <cell r="E271" t="str">
            <v>1Y</v>
          </cell>
          <cell r="F271" t="str">
            <v>第１工場</v>
          </cell>
          <cell r="G271" t="str">
            <v>手配</v>
          </cell>
          <cell r="H271" t="str">
            <v>Ｐ</v>
          </cell>
          <cell r="I271" t="str">
            <v>6454</v>
          </cell>
          <cell r="J271" t="str">
            <v>（株）ムロコーポレーション</v>
          </cell>
          <cell r="K271" t="str">
            <v>01</v>
          </cell>
          <cell r="L271" t="str">
            <v/>
          </cell>
          <cell r="M271" t="str">
            <v>――</v>
          </cell>
          <cell r="N271" t="str">
            <v>――</v>
          </cell>
          <cell r="O271" t="str">
            <v>Ｍ</v>
          </cell>
          <cell r="P271" t="str">
            <v>01</v>
          </cell>
          <cell r="Q271" t="str">
            <v>第１</v>
          </cell>
          <cell r="R271" t="str">
            <v>1Y</v>
          </cell>
          <cell r="S271" t="str">
            <v>安城第１工場</v>
          </cell>
          <cell r="T271" t="str">
            <v>直接</v>
          </cell>
          <cell r="U271" t="str">
            <v/>
          </cell>
          <cell r="V271" t="str">
            <v/>
          </cell>
          <cell r="W271" t="str">
            <v/>
          </cell>
          <cell r="X271">
            <v>1</v>
          </cell>
          <cell r="Y271">
            <v>1</v>
          </cell>
          <cell r="Z271">
            <v>0.73</v>
          </cell>
          <cell r="AA271">
            <v>0.93</v>
          </cell>
        </row>
        <row r="272">
          <cell r="B272" t="str">
            <v>9056450A008</v>
          </cell>
          <cell r="C272" t="str">
            <v/>
          </cell>
          <cell r="D272" t="str">
            <v>SHIM</v>
          </cell>
          <cell r="E272" t="str">
            <v>1Y</v>
          </cell>
          <cell r="F272" t="str">
            <v>第１工場</v>
          </cell>
          <cell r="G272" t="str">
            <v>手配</v>
          </cell>
          <cell r="H272" t="str">
            <v>Ｐ</v>
          </cell>
          <cell r="I272" t="str">
            <v>6454</v>
          </cell>
          <cell r="J272" t="str">
            <v>（株）ムロコーポレーション</v>
          </cell>
          <cell r="K272" t="str">
            <v>01</v>
          </cell>
          <cell r="L272" t="str">
            <v/>
          </cell>
          <cell r="M272" t="str">
            <v>――</v>
          </cell>
          <cell r="N272" t="str">
            <v>――</v>
          </cell>
          <cell r="O272" t="str">
            <v>Ｍ</v>
          </cell>
          <cell r="P272" t="str">
            <v>01</v>
          </cell>
          <cell r="Q272" t="str">
            <v>第１</v>
          </cell>
          <cell r="R272" t="str">
            <v>1Y</v>
          </cell>
          <cell r="S272" t="str">
            <v>安城第１工場</v>
          </cell>
          <cell r="T272" t="str">
            <v>直接</v>
          </cell>
          <cell r="U272" t="str">
            <v/>
          </cell>
          <cell r="V272" t="str">
            <v/>
          </cell>
          <cell r="W272" t="str">
            <v/>
          </cell>
          <cell r="X272">
            <v>1</v>
          </cell>
          <cell r="Y272">
            <v>1</v>
          </cell>
          <cell r="Z272">
            <v>0.73</v>
          </cell>
          <cell r="AA272">
            <v>0.93</v>
          </cell>
        </row>
        <row r="273">
          <cell r="B273" t="str">
            <v>9056450A009</v>
          </cell>
          <cell r="C273" t="str">
            <v/>
          </cell>
          <cell r="D273" t="str">
            <v>SHIM</v>
          </cell>
          <cell r="E273" t="str">
            <v>1Y</v>
          </cell>
          <cell r="F273" t="str">
            <v>第１工場</v>
          </cell>
          <cell r="G273" t="str">
            <v>手配</v>
          </cell>
          <cell r="H273" t="str">
            <v>Ｐ</v>
          </cell>
          <cell r="I273" t="str">
            <v>6454</v>
          </cell>
          <cell r="J273" t="str">
            <v>（株）ムロコーポレーション</v>
          </cell>
          <cell r="K273" t="str">
            <v>01</v>
          </cell>
          <cell r="L273" t="str">
            <v/>
          </cell>
          <cell r="M273" t="str">
            <v>――</v>
          </cell>
          <cell r="N273" t="str">
            <v>――</v>
          </cell>
          <cell r="O273" t="str">
            <v>Ｍ</v>
          </cell>
          <cell r="P273" t="str">
            <v>01</v>
          </cell>
          <cell r="Q273" t="str">
            <v>第１</v>
          </cell>
          <cell r="R273" t="str">
            <v>1Y</v>
          </cell>
          <cell r="S273" t="str">
            <v>安城第１工場</v>
          </cell>
          <cell r="T273" t="str">
            <v>直接</v>
          </cell>
          <cell r="U273" t="str">
            <v/>
          </cell>
          <cell r="V273" t="str">
            <v/>
          </cell>
          <cell r="W273" t="str">
            <v/>
          </cell>
          <cell r="X273">
            <v>1</v>
          </cell>
          <cell r="Y273">
            <v>1</v>
          </cell>
          <cell r="Z273">
            <v>0.73</v>
          </cell>
          <cell r="AA273">
            <v>0.93</v>
          </cell>
        </row>
        <row r="274">
          <cell r="B274" t="str">
            <v>9056451A066</v>
          </cell>
          <cell r="C274" t="str">
            <v/>
          </cell>
          <cell r="D274" t="str">
            <v>SHIM</v>
          </cell>
          <cell r="E274" t="str">
            <v>1Y</v>
          </cell>
          <cell r="F274" t="str">
            <v>第１工場</v>
          </cell>
          <cell r="G274" t="str">
            <v>手配</v>
          </cell>
          <cell r="H274" t="str">
            <v>Ｐ</v>
          </cell>
          <cell r="I274" t="str">
            <v>6454</v>
          </cell>
          <cell r="J274" t="str">
            <v>（株）ムロコーポレーション</v>
          </cell>
          <cell r="K274" t="str">
            <v>01</v>
          </cell>
          <cell r="L274" t="str">
            <v/>
          </cell>
          <cell r="M274" t="str">
            <v>――</v>
          </cell>
          <cell r="N274" t="str">
            <v>――</v>
          </cell>
          <cell r="O274" t="str">
            <v>Ｍ</v>
          </cell>
          <cell r="P274" t="str">
            <v>01</v>
          </cell>
          <cell r="Q274" t="str">
            <v>第１</v>
          </cell>
          <cell r="R274" t="str">
            <v>1Y</v>
          </cell>
          <cell r="S274" t="str">
            <v>安城第１工場</v>
          </cell>
          <cell r="T274" t="str">
            <v>直接</v>
          </cell>
          <cell r="U274" t="str">
            <v/>
          </cell>
          <cell r="V274" t="str">
            <v/>
          </cell>
          <cell r="W274" t="str">
            <v/>
          </cell>
          <cell r="X274">
            <v>1</v>
          </cell>
          <cell r="Y274">
            <v>1</v>
          </cell>
          <cell r="Z274">
            <v>0.73</v>
          </cell>
          <cell r="AA274">
            <v>0.93</v>
          </cell>
        </row>
        <row r="275">
          <cell r="B275" t="str">
            <v>9056451A067</v>
          </cell>
          <cell r="C275" t="str">
            <v/>
          </cell>
          <cell r="D275" t="str">
            <v>SHIM</v>
          </cell>
          <cell r="E275" t="str">
            <v>1Y</v>
          </cell>
          <cell r="F275" t="str">
            <v>第１工場</v>
          </cell>
          <cell r="G275" t="str">
            <v>手配</v>
          </cell>
          <cell r="H275" t="str">
            <v>Ｐ</v>
          </cell>
          <cell r="I275" t="str">
            <v>6454</v>
          </cell>
          <cell r="J275" t="str">
            <v>（株）ムロコーポレーション</v>
          </cell>
          <cell r="K275" t="str">
            <v>01</v>
          </cell>
          <cell r="L275" t="str">
            <v/>
          </cell>
          <cell r="M275" t="str">
            <v>――</v>
          </cell>
          <cell r="N275" t="str">
            <v>――</v>
          </cell>
          <cell r="O275" t="str">
            <v>Ｍ</v>
          </cell>
          <cell r="P275" t="str">
            <v>01</v>
          </cell>
          <cell r="Q275" t="str">
            <v>第１</v>
          </cell>
          <cell r="R275" t="str">
            <v>1Y</v>
          </cell>
          <cell r="S275" t="str">
            <v>安城第１工場</v>
          </cell>
          <cell r="T275" t="str">
            <v>直接</v>
          </cell>
          <cell r="U275" t="str">
            <v/>
          </cell>
          <cell r="V275" t="str">
            <v/>
          </cell>
          <cell r="W275" t="str">
            <v/>
          </cell>
          <cell r="X275">
            <v>1</v>
          </cell>
          <cell r="Y275">
            <v>1</v>
          </cell>
          <cell r="Z275">
            <v>0.73</v>
          </cell>
          <cell r="AA275">
            <v>0.93</v>
          </cell>
        </row>
        <row r="276">
          <cell r="B276" t="str">
            <v>9056451A068</v>
          </cell>
          <cell r="C276" t="str">
            <v/>
          </cell>
          <cell r="D276" t="str">
            <v>SHIM</v>
          </cell>
          <cell r="E276" t="str">
            <v>1Y</v>
          </cell>
          <cell r="F276" t="str">
            <v>第１工場</v>
          </cell>
          <cell r="G276" t="str">
            <v>手配</v>
          </cell>
          <cell r="H276" t="str">
            <v>Ｐ</v>
          </cell>
          <cell r="I276" t="str">
            <v>6454</v>
          </cell>
          <cell r="J276" t="str">
            <v>（株）ムロコーポレーション</v>
          </cell>
          <cell r="K276" t="str">
            <v>01</v>
          </cell>
          <cell r="L276" t="str">
            <v/>
          </cell>
          <cell r="M276" t="str">
            <v>――</v>
          </cell>
          <cell r="N276" t="str">
            <v>――</v>
          </cell>
          <cell r="O276" t="str">
            <v>Ｍ</v>
          </cell>
          <cell r="P276" t="str">
            <v>01</v>
          </cell>
          <cell r="Q276" t="str">
            <v>第１</v>
          </cell>
          <cell r="R276" t="str">
            <v>1Y</v>
          </cell>
          <cell r="S276" t="str">
            <v>安城第１工場</v>
          </cell>
          <cell r="T276" t="str">
            <v>直接</v>
          </cell>
          <cell r="U276" t="str">
            <v/>
          </cell>
          <cell r="V276" t="str">
            <v/>
          </cell>
          <cell r="W276" t="str">
            <v/>
          </cell>
          <cell r="X276">
            <v>1</v>
          </cell>
          <cell r="Y276">
            <v>1</v>
          </cell>
          <cell r="Z276">
            <v>0.73</v>
          </cell>
          <cell r="AA276">
            <v>0.93</v>
          </cell>
        </row>
        <row r="277">
          <cell r="B277" t="str">
            <v>9056451A069</v>
          </cell>
          <cell r="C277" t="str">
            <v/>
          </cell>
          <cell r="D277" t="str">
            <v>SHIM</v>
          </cell>
          <cell r="E277" t="str">
            <v>1Y</v>
          </cell>
          <cell r="F277" t="str">
            <v>第１工場</v>
          </cell>
          <cell r="G277" t="str">
            <v>手配</v>
          </cell>
          <cell r="H277" t="str">
            <v>Ｐ</v>
          </cell>
          <cell r="I277" t="str">
            <v>6454</v>
          </cell>
          <cell r="J277" t="str">
            <v>（株）ムロコーポレーション</v>
          </cell>
          <cell r="K277" t="str">
            <v>01</v>
          </cell>
          <cell r="L277" t="str">
            <v/>
          </cell>
          <cell r="M277" t="str">
            <v>――</v>
          </cell>
          <cell r="N277" t="str">
            <v>――</v>
          </cell>
          <cell r="O277" t="str">
            <v>Ｍ</v>
          </cell>
          <cell r="P277" t="str">
            <v>01</v>
          </cell>
          <cell r="Q277" t="str">
            <v>第１</v>
          </cell>
          <cell r="R277" t="str">
            <v>1Y</v>
          </cell>
          <cell r="S277" t="str">
            <v>安城第１工場</v>
          </cell>
          <cell r="T277" t="str">
            <v>直接</v>
          </cell>
          <cell r="U277" t="str">
            <v/>
          </cell>
          <cell r="V277" t="str">
            <v/>
          </cell>
          <cell r="W277" t="str">
            <v/>
          </cell>
          <cell r="X277">
            <v>1</v>
          </cell>
          <cell r="Y277">
            <v>1</v>
          </cell>
          <cell r="Z277">
            <v>0.73</v>
          </cell>
          <cell r="AA277">
            <v>0.93</v>
          </cell>
        </row>
        <row r="278">
          <cell r="B278" t="str">
            <v>9056451A070</v>
          </cell>
          <cell r="C278" t="str">
            <v/>
          </cell>
          <cell r="D278" t="str">
            <v>SHIM</v>
          </cell>
          <cell r="E278" t="str">
            <v>1Y</v>
          </cell>
          <cell r="F278" t="str">
            <v>第１工場</v>
          </cell>
          <cell r="G278" t="str">
            <v>手配</v>
          </cell>
          <cell r="H278" t="str">
            <v>Ｐ</v>
          </cell>
          <cell r="I278" t="str">
            <v>6454</v>
          </cell>
          <cell r="J278" t="str">
            <v>（株）ムロコーポレーション</v>
          </cell>
          <cell r="K278" t="str">
            <v>01</v>
          </cell>
          <cell r="L278" t="str">
            <v/>
          </cell>
          <cell r="M278" t="str">
            <v>――</v>
          </cell>
          <cell r="N278" t="str">
            <v>――</v>
          </cell>
          <cell r="O278" t="str">
            <v>Ｍ</v>
          </cell>
          <cell r="P278" t="str">
            <v>01</v>
          </cell>
          <cell r="Q278" t="str">
            <v>第１</v>
          </cell>
          <cell r="R278" t="str">
            <v>1Y</v>
          </cell>
          <cell r="S278" t="str">
            <v>安城第１工場</v>
          </cell>
          <cell r="T278" t="str">
            <v>直接</v>
          </cell>
          <cell r="U278" t="str">
            <v/>
          </cell>
          <cell r="V278" t="str">
            <v/>
          </cell>
          <cell r="W278" t="str">
            <v/>
          </cell>
          <cell r="X278">
            <v>1</v>
          </cell>
          <cell r="Y278">
            <v>1</v>
          </cell>
          <cell r="Z278">
            <v>0.73</v>
          </cell>
          <cell r="AA278">
            <v>0.93</v>
          </cell>
        </row>
        <row r="279">
          <cell r="B279" t="str">
            <v>9056451A071</v>
          </cell>
          <cell r="C279" t="str">
            <v/>
          </cell>
          <cell r="D279" t="str">
            <v>SHIM</v>
          </cell>
          <cell r="E279" t="str">
            <v>1Y</v>
          </cell>
          <cell r="F279" t="str">
            <v>第１工場</v>
          </cell>
          <cell r="G279" t="str">
            <v>手配</v>
          </cell>
          <cell r="H279" t="str">
            <v>Ｐ</v>
          </cell>
          <cell r="I279" t="str">
            <v>6454</v>
          </cell>
          <cell r="J279" t="str">
            <v>（株）ムロコーポレーション</v>
          </cell>
          <cell r="K279" t="str">
            <v>01</v>
          </cell>
          <cell r="L279" t="str">
            <v/>
          </cell>
          <cell r="M279" t="str">
            <v>――</v>
          </cell>
          <cell r="N279" t="str">
            <v>――</v>
          </cell>
          <cell r="O279" t="str">
            <v>Ｍ</v>
          </cell>
          <cell r="P279" t="str">
            <v>01</v>
          </cell>
          <cell r="Q279" t="str">
            <v>第１</v>
          </cell>
          <cell r="R279" t="str">
            <v>1Y</v>
          </cell>
          <cell r="S279" t="str">
            <v>安城第１工場</v>
          </cell>
          <cell r="T279" t="str">
            <v>直接</v>
          </cell>
          <cell r="U279" t="str">
            <v/>
          </cell>
          <cell r="V279" t="str">
            <v/>
          </cell>
          <cell r="W279" t="str">
            <v/>
          </cell>
          <cell r="X279">
            <v>1</v>
          </cell>
          <cell r="Y279">
            <v>1</v>
          </cell>
          <cell r="Z279">
            <v>0.73</v>
          </cell>
          <cell r="AA279">
            <v>0.93</v>
          </cell>
        </row>
        <row r="280">
          <cell r="B280" t="str">
            <v>9056451A072</v>
          </cell>
          <cell r="C280" t="str">
            <v/>
          </cell>
          <cell r="D280" t="str">
            <v>SHIM</v>
          </cell>
          <cell r="E280" t="str">
            <v>1Y</v>
          </cell>
          <cell r="F280" t="str">
            <v>第１工場</v>
          </cell>
          <cell r="G280" t="str">
            <v>手配</v>
          </cell>
          <cell r="H280" t="str">
            <v>Ｐ</v>
          </cell>
          <cell r="I280" t="str">
            <v>6454</v>
          </cell>
          <cell r="J280" t="str">
            <v>（株）ムロコーポレーション</v>
          </cell>
          <cell r="K280" t="str">
            <v>01</v>
          </cell>
          <cell r="L280" t="str">
            <v/>
          </cell>
          <cell r="M280" t="str">
            <v>――</v>
          </cell>
          <cell r="N280" t="str">
            <v>――</v>
          </cell>
          <cell r="O280" t="str">
            <v>Ｍ</v>
          </cell>
          <cell r="P280" t="str">
            <v>01</v>
          </cell>
          <cell r="Q280" t="str">
            <v>第１</v>
          </cell>
          <cell r="R280" t="str">
            <v>1Y</v>
          </cell>
          <cell r="S280" t="str">
            <v>安城第１工場</v>
          </cell>
          <cell r="T280" t="str">
            <v>直接</v>
          </cell>
          <cell r="U280" t="str">
            <v/>
          </cell>
          <cell r="V280" t="str">
            <v/>
          </cell>
          <cell r="W280" t="str">
            <v/>
          </cell>
          <cell r="X280">
            <v>1</v>
          </cell>
          <cell r="Y280">
            <v>1</v>
          </cell>
          <cell r="Z280">
            <v>0.73</v>
          </cell>
          <cell r="AA280">
            <v>0.93</v>
          </cell>
        </row>
        <row r="281">
          <cell r="B281" t="str">
            <v>9056451A073</v>
          </cell>
          <cell r="C281" t="str">
            <v/>
          </cell>
          <cell r="D281" t="str">
            <v>SHIM</v>
          </cell>
          <cell r="E281" t="str">
            <v>1Y</v>
          </cell>
          <cell r="F281" t="str">
            <v>第１工場</v>
          </cell>
          <cell r="G281" t="str">
            <v>手配</v>
          </cell>
          <cell r="H281" t="str">
            <v>Ｐ</v>
          </cell>
          <cell r="I281" t="str">
            <v>6454</v>
          </cell>
          <cell r="J281" t="str">
            <v>（株）ムロコーポレーション</v>
          </cell>
          <cell r="K281" t="str">
            <v>01</v>
          </cell>
          <cell r="L281" t="str">
            <v/>
          </cell>
          <cell r="M281" t="str">
            <v>――</v>
          </cell>
          <cell r="N281" t="str">
            <v>――</v>
          </cell>
          <cell r="O281" t="str">
            <v>Ｍ</v>
          </cell>
          <cell r="P281" t="str">
            <v>01</v>
          </cell>
          <cell r="Q281" t="str">
            <v>第１</v>
          </cell>
          <cell r="R281" t="str">
            <v>1Y</v>
          </cell>
          <cell r="S281" t="str">
            <v>安城第１工場</v>
          </cell>
          <cell r="T281" t="str">
            <v>直接</v>
          </cell>
          <cell r="U281" t="str">
            <v/>
          </cell>
          <cell r="V281" t="str">
            <v/>
          </cell>
          <cell r="W281" t="str">
            <v/>
          </cell>
          <cell r="X281">
            <v>1</v>
          </cell>
          <cell r="Y281">
            <v>1</v>
          </cell>
          <cell r="Z281">
            <v>0.73</v>
          </cell>
          <cell r="AA281">
            <v>0.93</v>
          </cell>
        </row>
        <row r="282">
          <cell r="B282" t="str">
            <v>9056451A074</v>
          </cell>
          <cell r="C282" t="str">
            <v/>
          </cell>
          <cell r="D282" t="str">
            <v>SHIM</v>
          </cell>
          <cell r="E282" t="str">
            <v>1Y</v>
          </cell>
          <cell r="F282" t="str">
            <v>第１工場</v>
          </cell>
          <cell r="G282" t="str">
            <v>手配</v>
          </cell>
          <cell r="H282" t="str">
            <v>Ｐ</v>
          </cell>
          <cell r="I282" t="str">
            <v>6454</v>
          </cell>
          <cell r="J282" t="str">
            <v>（株）ムロコーポレーション</v>
          </cell>
          <cell r="K282" t="str">
            <v>01</v>
          </cell>
          <cell r="L282" t="str">
            <v/>
          </cell>
          <cell r="M282" t="str">
            <v>――</v>
          </cell>
          <cell r="N282" t="str">
            <v>――</v>
          </cell>
          <cell r="O282" t="str">
            <v>Ｍ</v>
          </cell>
          <cell r="P282" t="str">
            <v>01</v>
          </cell>
          <cell r="Q282" t="str">
            <v>第１</v>
          </cell>
          <cell r="R282" t="str">
            <v>1Y</v>
          </cell>
          <cell r="S282" t="str">
            <v>安城第１工場</v>
          </cell>
          <cell r="T282" t="str">
            <v>直接</v>
          </cell>
          <cell r="U282" t="str">
            <v/>
          </cell>
          <cell r="V282" t="str">
            <v/>
          </cell>
          <cell r="W282" t="str">
            <v/>
          </cell>
          <cell r="X282">
            <v>1</v>
          </cell>
          <cell r="Y282">
            <v>1</v>
          </cell>
          <cell r="Z282">
            <v>0.73</v>
          </cell>
          <cell r="AA282">
            <v>0.93</v>
          </cell>
        </row>
        <row r="283">
          <cell r="B283" t="str">
            <v>9056451A075</v>
          </cell>
          <cell r="C283" t="str">
            <v/>
          </cell>
          <cell r="D283" t="str">
            <v>SHIM</v>
          </cell>
          <cell r="E283" t="str">
            <v>1Y</v>
          </cell>
          <cell r="F283" t="str">
            <v>第１工場</v>
          </cell>
          <cell r="G283" t="str">
            <v>手配</v>
          </cell>
          <cell r="H283" t="str">
            <v>Ｐ</v>
          </cell>
          <cell r="I283" t="str">
            <v>6454</v>
          </cell>
          <cell r="J283" t="str">
            <v>（株）ムロコーポレーション</v>
          </cell>
          <cell r="K283" t="str">
            <v>01</v>
          </cell>
          <cell r="L283" t="str">
            <v/>
          </cell>
          <cell r="M283" t="str">
            <v>――</v>
          </cell>
          <cell r="N283" t="str">
            <v>――</v>
          </cell>
          <cell r="O283" t="str">
            <v>Ｍ</v>
          </cell>
          <cell r="P283" t="str">
            <v>01</v>
          </cell>
          <cell r="Q283" t="str">
            <v>第１</v>
          </cell>
          <cell r="R283" t="str">
            <v>1Y</v>
          </cell>
          <cell r="S283" t="str">
            <v>安城第１工場</v>
          </cell>
          <cell r="T283" t="str">
            <v>直接</v>
          </cell>
          <cell r="U283" t="str">
            <v/>
          </cell>
          <cell r="V283" t="str">
            <v/>
          </cell>
          <cell r="W283" t="str">
            <v/>
          </cell>
          <cell r="X283">
            <v>1</v>
          </cell>
          <cell r="Y283">
            <v>1</v>
          </cell>
          <cell r="Z283">
            <v>0.73</v>
          </cell>
          <cell r="AA283">
            <v>0.93</v>
          </cell>
        </row>
        <row r="284">
          <cell r="B284" t="str">
            <v>9056451A076</v>
          </cell>
          <cell r="C284" t="str">
            <v/>
          </cell>
          <cell r="D284" t="str">
            <v>SHIM</v>
          </cell>
          <cell r="E284" t="str">
            <v>1Y</v>
          </cell>
          <cell r="F284" t="str">
            <v>第１工場</v>
          </cell>
          <cell r="G284" t="str">
            <v>手配</v>
          </cell>
          <cell r="H284" t="str">
            <v>Ｐ</v>
          </cell>
          <cell r="I284" t="str">
            <v>6454</v>
          </cell>
          <cell r="J284" t="str">
            <v>（株）ムロコーポレーション</v>
          </cell>
          <cell r="K284" t="str">
            <v>01</v>
          </cell>
          <cell r="L284" t="str">
            <v/>
          </cell>
          <cell r="M284" t="str">
            <v>――</v>
          </cell>
          <cell r="N284" t="str">
            <v>――</v>
          </cell>
          <cell r="O284" t="str">
            <v>Ｍ</v>
          </cell>
          <cell r="P284" t="str">
            <v>01</v>
          </cell>
          <cell r="Q284" t="str">
            <v>第１</v>
          </cell>
          <cell r="R284" t="str">
            <v>1Y</v>
          </cell>
          <cell r="S284" t="str">
            <v>安城第１工場</v>
          </cell>
          <cell r="T284" t="str">
            <v>直接</v>
          </cell>
          <cell r="U284" t="str">
            <v/>
          </cell>
          <cell r="V284" t="str">
            <v/>
          </cell>
          <cell r="W284" t="str">
            <v/>
          </cell>
          <cell r="X284">
            <v>1</v>
          </cell>
          <cell r="Y284">
            <v>1</v>
          </cell>
          <cell r="Z284">
            <v>0.73</v>
          </cell>
          <cell r="AA284">
            <v>0.93</v>
          </cell>
        </row>
        <row r="285">
          <cell r="B285" t="str">
            <v>9056451A077</v>
          </cell>
          <cell r="C285" t="str">
            <v/>
          </cell>
          <cell r="D285" t="str">
            <v>SHIM</v>
          </cell>
          <cell r="E285" t="str">
            <v>1Y</v>
          </cell>
          <cell r="F285" t="str">
            <v>第１工場</v>
          </cell>
          <cell r="G285" t="str">
            <v>手配</v>
          </cell>
          <cell r="H285" t="str">
            <v>Ｐ</v>
          </cell>
          <cell r="I285" t="str">
            <v>6454</v>
          </cell>
          <cell r="J285" t="str">
            <v>（株）ムロコーポレーション</v>
          </cell>
          <cell r="K285" t="str">
            <v>01</v>
          </cell>
          <cell r="L285" t="str">
            <v/>
          </cell>
          <cell r="M285" t="str">
            <v>――</v>
          </cell>
          <cell r="N285" t="str">
            <v>――</v>
          </cell>
          <cell r="O285" t="str">
            <v>Ｍ</v>
          </cell>
          <cell r="P285" t="str">
            <v>01</v>
          </cell>
          <cell r="Q285" t="str">
            <v>第１</v>
          </cell>
          <cell r="R285" t="str">
            <v>1Y</v>
          </cell>
          <cell r="S285" t="str">
            <v>安城第１工場</v>
          </cell>
          <cell r="T285" t="str">
            <v>直接</v>
          </cell>
          <cell r="U285" t="str">
            <v/>
          </cell>
          <cell r="V285" t="str">
            <v/>
          </cell>
          <cell r="W285" t="str">
            <v/>
          </cell>
          <cell r="X285">
            <v>1</v>
          </cell>
          <cell r="Y285">
            <v>1</v>
          </cell>
          <cell r="Z285">
            <v>0.73</v>
          </cell>
          <cell r="AA285">
            <v>0.93</v>
          </cell>
        </row>
        <row r="286">
          <cell r="B286" t="str">
            <v>9056451A078</v>
          </cell>
          <cell r="C286" t="str">
            <v/>
          </cell>
          <cell r="D286" t="str">
            <v>SHIM</v>
          </cell>
          <cell r="E286" t="str">
            <v>1Y</v>
          </cell>
          <cell r="F286" t="str">
            <v>第１工場</v>
          </cell>
          <cell r="G286" t="str">
            <v>手配</v>
          </cell>
          <cell r="H286" t="str">
            <v>Ｐ</v>
          </cell>
          <cell r="I286" t="str">
            <v>6454</v>
          </cell>
          <cell r="J286" t="str">
            <v>（株）ムロコーポレーション</v>
          </cell>
          <cell r="K286" t="str">
            <v>01</v>
          </cell>
          <cell r="L286" t="str">
            <v/>
          </cell>
          <cell r="M286" t="str">
            <v>――</v>
          </cell>
          <cell r="N286" t="str">
            <v>――</v>
          </cell>
          <cell r="O286" t="str">
            <v>Ｍ</v>
          </cell>
          <cell r="P286" t="str">
            <v>01</v>
          </cell>
          <cell r="Q286" t="str">
            <v>第１</v>
          </cell>
          <cell r="R286" t="str">
            <v>1Y</v>
          </cell>
          <cell r="S286" t="str">
            <v>安城第１工場</v>
          </cell>
          <cell r="T286" t="str">
            <v>直接</v>
          </cell>
          <cell r="U286" t="str">
            <v/>
          </cell>
          <cell r="V286" t="str">
            <v/>
          </cell>
          <cell r="W286" t="str">
            <v/>
          </cell>
          <cell r="X286">
            <v>1</v>
          </cell>
          <cell r="Y286">
            <v>1</v>
          </cell>
          <cell r="Z286">
            <v>0.73</v>
          </cell>
          <cell r="AA286">
            <v>0.93</v>
          </cell>
        </row>
        <row r="287">
          <cell r="B287" t="str">
            <v>9056451A079</v>
          </cell>
          <cell r="C287" t="str">
            <v/>
          </cell>
          <cell r="D287" t="str">
            <v>SHIM</v>
          </cell>
          <cell r="E287" t="str">
            <v>1Y</v>
          </cell>
          <cell r="F287" t="str">
            <v>第１工場</v>
          </cell>
          <cell r="G287" t="str">
            <v>手配</v>
          </cell>
          <cell r="H287" t="str">
            <v>Ｐ</v>
          </cell>
          <cell r="I287" t="str">
            <v>6454</v>
          </cell>
          <cell r="J287" t="str">
            <v>（株）ムロコーポレーション</v>
          </cell>
          <cell r="K287" t="str">
            <v>01</v>
          </cell>
          <cell r="L287" t="str">
            <v/>
          </cell>
          <cell r="M287" t="str">
            <v>――</v>
          </cell>
          <cell r="N287" t="str">
            <v>――</v>
          </cell>
          <cell r="O287" t="str">
            <v>Ｍ</v>
          </cell>
          <cell r="P287" t="str">
            <v>01</v>
          </cell>
          <cell r="Q287" t="str">
            <v>第１</v>
          </cell>
          <cell r="R287" t="str">
            <v>1Y</v>
          </cell>
          <cell r="S287" t="str">
            <v>安城第１工場</v>
          </cell>
          <cell r="T287" t="str">
            <v>直接</v>
          </cell>
          <cell r="U287" t="str">
            <v/>
          </cell>
          <cell r="V287" t="str">
            <v/>
          </cell>
          <cell r="W287" t="str">
            <v/>
          </cell>
          <cell r="X287">
            <v>1</v>
          </cell>
          <cell r="Y287">
            <v>1</v>
          </cell>
          <cell r="Z287">
            <v>0.73</v>
          </cell>
          <cell r="AA287">
            <v>0.93</v>
          </cell>
        </row>
        <row r="288">
          <cell r="B288" t="str">
            <v>9056451A080</v>
          </cell>
          <cell r="C288" t="str">
            <v/>
          </cell>
          <cell r="D288" t="str">
            <v>SHIM</v>
          </cell>
          <cell r="E288" t="str">
            <v>1Y</v>
          </cell>
          <cell r="F288" t="str">
            <v>第１工場</v>
          </cell>
          <cell r="G288" t="str">
            <v>手配</v>
          </cell>
          <cell r="H288" t="str">
            <v>Ｐ</v>
          </cell>
          <cell r="I288" t="str">
            <v>6454</v>
          </cell>
          <cell r="J288" t="str">
            <v>（株）ムロコーポレーション</v>
          </cell>
          <cell r="K288" t="str">
            <v>01</v>
          </cell>
          <cell r="L288" t="str">
            <v/>
          </cell>
          <cell r="M288" t="str">
            <v>――</v>
          </cell>
          <cell r="N288" t="str">
            <v>――</v>
          </cell>
          <cell r="O288" t="str">
            <v>Ｍ</v>
          </cell>
          <cell r="P288" t="str">
            <v>01</v>
          </cell>
          <cell r="Q288" t="str">
            <v>第１</v>
          </cell>
          <cell r="R288" t="str">
            <v>1Y</v>
          </cell>
          <cell r="S288" t="str">
            <v>安城第１工場</v>
          </cell>
          <cell r="T288" t="str">
            <v>直接</v>
          </cell>
          <cell r="U288" t="str">
            <v/>
          </cell>
          <cell r="V288" t="str">
            <v/>
          </cell>
          <cell r="W288" t="str">
            <v/>
          </cell>
          <cell r="X288">
            <v>1</v>
          </cell>
          <cell r="Y288">
            <v>1</v>
          </cell>
          <cell r="Z288">
            <v>0.73</v>
          </cell>
          <cell r="AA288">
            <v>0.93</v>
          </cell>
        </row>
        <row r="289">
          <cell r="B289" t="str">
            <v>9056451A081</v>
          </cell>
          <cell r="C289" t="str">
            <v/>
          </cell>
          <cell r="D289" t="str">
            <v>SHIM</v>
          </cell>
          <cell r="E289" t="str">
            <v>1Y</v>
          </cell>
          <cell r="F289" t="str">
            <v>第１工場</v>
          </cell>
          <cell r="G289" t="str">
            <v>手配</v>
          </cell>
          <cell r="H289" t="str">
            <v>Ｐ</v>
          </cell>
          <cell r="I289" t="str">
            <v>6454</v>
          </cell>
          <cell r="J289" t="str">
            <v>（株）ムロコーポレーション</v>
          </cell>
          <cell r="K289" t="str">
            <v>01</v>
          </cell>
          <cell r="L289" t="str">
            <v/>
          </cell>
          <cell r="M289" t="str">
            <v>――</v>
          </cell>
          <cell r="N289" t="str">
            <v>――</v>
          </cell>
          <cell r="O289" t="str">
            <v>Ｍ</v>
          </cell>
          <cell r="P289" t="str">
            <v>01</v>
          </cell>
          <cell r="Q289" t="str">
            <v>第１</v>
          </cell>
          <cell r="R289" t="str">
            <v>1Y</v>
          </cell>
          <cell r="S289" t="str">
            <v>安城第１工場</v>
          </cell>
          <cell r="T289" t="str">
            <v>直接</v>
          </cell>
          <cell r="U289" t="str">
            <v/>
          </cell>
          <cell r="V289" t="str">
            <v/>
          </cell>
          <cell r="W289" t="str">
            <v/>
          </cell>
          <cell r="X289">
            <v>1</v>
          </cell>
          <cell r="Y289">
            <v>1</v>
          </cell>
          <cell r="Z289">
            <v>0.73</v>
          </cell>
          <cell r="AA289">
            <v>0.93</v>
          </cell>
        </row>
        <row r="290">
          <cell r="B290" t="str">
            <v>9056451A082</v>
          </cell>
          <cell r="C290" t="str">
            <v/>
          </cell>
          <cell r="D290" t="str">
            <v>SHIM</v>
          </cell>
          <cell r="E290" t="str">
            <v>1Y</v>
          </cell>
          <cell r="F290" t="str">
            <v>第１工場</v>
          </cell>
          <cell r="G290" t="str">
            <v>手配</v>
          </cell>
          <cell r="H290" t="str">
            <v>Ｐ</v>
          </cell>
          <cell r="I290" t="str">
            <v>6454</v>
          </cell>
          <cell r="J290" t="str">
            <v>（株）ムロコーポレーション</v>
          </cell>
          <cell r="K290" t="str">
            <v>01</v>
          </cell>
          <cell r="L290" t="str">
            <v/>
          </cell>
          <cell r="M290" t="str">
            <v>――</v>
          </cell>
          <cell r="N290" t="str">
            <v>――</v>
          </cell>
          <cell r="O290" t="str">
            <v>Ｍ</v>
          </cell>
          <cell r="P290" t="str">
            <v>01</v>
          </cell>
          <cell r="Q290" t="str">
            <v>第１</v>
          </cell>
          <cell r="R290" t="str">
            <v>1Y</v>
          </cell>
          <cell r="S290" t="str">
            <v>安城第１工場</v>
          </cell>
          <cell r="T290" t="str">
            <v>直接</v>
          </cell>
          <cell r="U290" t="str">
            <v/>
          </cell>
          <cell r="V290" t="str">
            <v/>
          </cell>
          <cell r="W290" t="str">
            <v/>
          </cell>
          <cell r="X290">
            <v>1</v>
          </cell>
          <cell r="Y290">
            <v>1</v>
          </cell>
          <cell r="Z290">
            <v>0.73</v>
          </cell>
          <cell r="AA290">
            <v>0.93</v>
          </cell>
        </row>
        <row r="291">
          <cell r="B291" t="str">
            <v>9056451A083</v>
          </cell>
          <cell r="C291" t="str">
            <v/>
          </cell>
          <cell r="D291" t="str">
            <v>SHIM</v>
          </cell>
          <cell r="E291" t="str">
            <v>1Y</v>
          </cell>
          <cell r="F291" t="str">
            <v>第１工場</v>
          </cell>
          <cell r="G291" t="str">
            <v>手配</v>
          </cell>
          <cell r="H291" t="str">
            <v>Ｐ</v>
          </cell>
          <cell r="I291" t="str">
            <v>6454</v>
          </cell>
          <cell r="J291" t="str">
            <v>（株）ムロコーポレーション</v>
          </cell>
          <cell r="K291" t="str">
            <v>01</v>
          </cell>
          <cell r="L291" t="str">
            <v/>
          </cell>
          <cell r="M291" t="str">
            <v>――</v>
          </cell>
          <cell r="N291" t="str">
            <v>――</v>
          </cell>
          <cell r="O291" t="str">
            <v>Ｍ</v>
          </cell>
          <cell r="P291" t="str">
            <v>01</v>
          </cell>
          <cell r="Q291" t="str">
            <v>第１</v>
          </cell>
          <cell r="R291" t="str">
            <v>1Y</v>
          </cell>
          <cell r="S291" t="str">
            <v>安城第１工場</v>
          </cell>
          <cell r="T291" t="str">
            <v>直接</v>
          </cell>
          <cell r="U291" t="str">
            <v/>
          </cell>
          <cell r="V291" t="str">
            <v/>
          </cell>
          <cell r="W291" t="str">
            <v/>
          </cell>
          <cell r="X291">
            <v>1</v>
          </cell>
          <cell r="Y291">
            <v>1</v>
          </cell>
          <cell r="Z291">
            <v>0.73</v>
          </cell>
          <cell r="AA291">
            <v>0.93</v>
          </cell>
        </row>
        <row r="292">
          <cell r="B292" t="str">
            <v>9056451A084</v>
          </cell>
          <cell r="C292" t="str">
            <v/>
          </cell>
          <cell r="D292" t="str">
            <v>SHIM</v>
          </cell>
          <cell r="E292" t="str">
            <v>1Y</v>
          </cell>
          <cell r="F292" t="str">
            <v>第１工場</v>
          </cell>
          <cell r="G292" t="str">
            <v>手配</v>
          </cell>
          <cell r="H292" t="str">
            <v>Ｐ</v>
          </cell>
          <cell r="I292" t="str">
            <v>6454</v>
          </cell>
          <cell r="J292" t="str">
            <v>（株）ムロコーポレーション</v>
          </cell>
          <cell r="K292" t="str">
            <v>01</v>
          </cell>
          <cell r="L292" t="str">
            <v/>
          </cell>
          <cell r="M292" t="str">
            <v>――</v>
          </cell>
          <cell r="N292" t="str">
            <v>――</v>
          </cell>
          <cell r="O292" t="str">
            <v>Ｍ</v>
          </cell>
          <cell r="P292" t="str">
            <v>01</v>
          </cell>
          <cell r="Q292" t="str">
            <v>第１</v>
          </cell>
          <cell r="R292" t="str">
            <v>1Y</v>
          </cell>
          <cell r="S292" t="str">
            <v>安城第１工場</v>
          </cell>
          <cell r="T292" t="str">
            <v>直接</v>
          </cell>
          <cell r="U292" t="str">
            <v/>
          </cell>
          <cell r="V292" t="str">
            <v/>
          </cell>
          <cell r="W292" t="str">
            <v/>
          </cell>
          <cell r="X292">
            <v>1</v>
          </cell>
          <cell r="Y292">
            <v>1</v>
          </cell>
          <cell r="Z292">
            <v>0.73</v>
          </cell>
          <cell r="AA292">
            <v>0.93</v>
          </cell>
        </row>
        <row r="293">
          <cell r="B293" t="str">
            <v>9056451A085</v>
          </cell>
          <cell r="C293" t="str">
            <v/>
          </cell>
          <cell r="D293" t="str">
            <v>SHIM</v>
          </cell>
          <cell r="E293" t="str">
            <v>1Y</v>
          </cell>
          <cell r="F293" t="str">
            <v>第１工場</v>
          </cell>
          <cell r="G293" t="str">
            <v>手配</v>
          </cell>
          <cell r="H293" t="str">
            <v>Ｐ</v>
          </cell>
          <cell r="I293" t="str">
            <v>6454</v>
          </cell>
          <cell r="J293" t="str">
            <v>（株）ムロコーポレーション</v>
          </cell>
          <cell r="K293" t="str">
            <v>01</v>
          </cell>
          <cell r="L293" t="str">
            <v/>
          </cell>
          <cell r="M293" t="str">
            <v>――</v>
          </cell>
          <cell r="N293" t="str">
            <v>――</v>
          </cell>
          <cell r="O293" t="str">
            <v>Ｍ</v>
          </cell>
          <cell r="P293" t="str">
            <v>01</v>
          </cell>
          <cell r="Q293" t="str">
            <v>第１</v>
          </cell>
          <cell r="R293" t="str">
            <v>1Y</v>
          </cell>
          <cell r="S293" t="str">
            <v>安城第１工場</v>
          </cell>
          <cell r="T293" t="str">
            <v>直接</v>
          </cell>
          <cell r="U293" t="str">
            <v/>
          </cell>
          <cell r="V293" t="str">
            <v/>
          </cell>
          <cell r="W293" t="str">
            <v/>
          </cell>
          <cell r="X293">
            <v>1</v>
          </cell>
          <cell r="Y293">
            <v>1</v>
          </cell>
          <cell r="Z293">
            <v>0.73</v>
          </cell>
          <cell r="AA293">
            <v>0.93</v>
          </cell>
        </row>
        <row r="294">
          <cell r="B294" t="str">
            <v>9056451A086</v>
          </cell>
          <cell r="C294" t="str">
            <v/>
          </cell>
          <cell r="D294" t="str">
            <v>SHIM</v>
          </cell>
          <cell r="E294" t="str">
            <v>1Y</v>
          </cell>
          <cell r="F294" t="str">
            <v>第１工場</v>
          </cell>
          <cell r="G294" t="str">
            <v>手配</v>
          </cell>
          <cell r="H294" t="str">
            <v>Ｐ</v>
          </cell>
          <cell r="I294" t="str">
            <v>6454</v>
          </cell>
          <cell r="J294" t="str">
            <v>（株）ムロコーポレーション</v>
          </cell>
          <cell r="K294" t="str">
            <v>01</v>
          </cell>
          <cell r="L294" t="str">
            <v/>
          </cell>
          <cell r="M294" t="str">
            <v>――</v>
          </cell>
          <cell r="N294" t="str">
            <v>――</v>
          </cell>
          <cell r="O294" t="str">
            <v>Ｍ</v>
          </cell>
          <cell r="P294" t="str">
            <v>01</v>
          </cell>
          <cell r="Q294" t="str">
            <v>第１</v>
          </cell>
          <cell r="R294" t="str">
            <v>1Y</v>
          </cell>
          <cell r="S294" t="str">
            <v>安城第１工場</v>
          </cell>
          <cell r="T294" t="str">
            <v>直接</v>
          </cell>
          <cell r="U294" t="str">
            <v/>
          </cell>
          <cell r="V294" t="str">
            <v/>
          </cell>
          <cell r="W294" t="str">
            <v/>
          </cell>
          <cell r="X294">
            <v>1</v>
          </cell>
          <cell r="Y294">
            <v>1</v>
          </cell>
          <cell r="Z294">
            <v>0.73</v>
          </cell>
          <cell r="AA294">
            <v>0.93</v>
          </cell>
        </row>
        <row r="295">
          <cell r="B295" t="str">
            <v>9056451A087</v>
          </cell>
          <cell r="C295" t="str">
            <v/>
          </cell>
          <cell r="D295" t="str">
            <v>SHIM</v>
          </cell>
          <cell r="E295" t="str">
            <v>1Y</v>
          </cell>
          <cell r="F295" t="str">
            <v>第１工場</v>
          </cell>
          <cell r="G295" t="str">
            <v>手配</v>
          </cell>
          <cell r="H295" t="str">
            <v>Ｐ</v>
          </cell>
          <cell r="I295" t="str">
            <v>6454</v>
          </cell>
          <cell r="J295" t="str">
            <v>（株）ムロコーポレーション</v>
          </cell>
          <cell r="K295" t="str">
            <v>01</v>
          </cell>
          <cell r="L295" t="str">
            <v/>
          </cell>
          <cell r="M295" t="str">
            <v>――</v>
          </cell>
          <cell r="N295" t="str">
            <v>――</v>
          </cell>
          <cell r="O295" t="str">
            <v>Ｍ</v>
          </cell>
          <cell r="P295" t="str">
            <v>01</v>
          </cell>
          <cell r="Q295" t="str">
            <v>第１</v>
          </cell>
          <cell r="R295" t="str">
            <v>1Y</v>
          </cell>
          <cell r="S295" t="str">
            <v>安城第１工場</v>
          </cell>
          <cell r="T295" t="str">
            <v>直接</v>
          </cell>
          <cell r="U295" t="str">
            <v/>
          </cell>
          <cell r="V295" t="str">
            <v/>
          </cell>
          <cell r="W295" t="str">
            <v/>
          </cell>
          <cell r="X295">
            <v>1</v>
          </cell>
          <cell r="Y295">
            <v>1</v>
          </cell>
          <cell r="Z295">
            <v>0.73</v>
          </cell>
          <cell r="AA295">
            <v>0.93</v>
          </cell>
        </row>
        <row r="296">
          <cell r="B296" t="str">
            <v>9056451A088</v>
          </cell>
          <cell r="C296" t="str">
            <v/>
          </cell>
          <cell r="D296" t="str">
            <v>SHIM</v>
          </cell>
          <cell r="E296" t="str">
            <v>1Y</v>
          </cell>
          <cell r="F296" t="str">
            <v>第１工場</v>
          </cell>
          <cell r="G296" t="str">
            <v>手配</v>
          </cell>
          <cell r="H296" t="str">
            <v>Ｐ</v>
          </cell>
          <cell r="I296" t="str">
            <v>6454</v>
          </cell>
          <cell r="J296" t="str">
            <v>（株）ムロコーポレーション</v>
          </cell>
          <cell r="K296" t="str">
            <v>01</v>
          </cell>
          <cell r="L296" t="str">
            <v/>
          </cell>
          <cell r="M296" t="str">
            <v>――</v>
          </cell>
          <cell r="N296" t="str">
            <v>――</v>
          </cell>
          <cell r="O296" t="str">
            <v>Ｍ</v>
          </cell>
          <cell r="P296" t="str">
            <v>01</v>
          </cell>
          <cell r="Q296" t="str">
            <v>第１</v>
          </cell>
          <cell r="R296" t="str">
            <v>1Y</v>
          </cell>
          <cell r="S296" t="str">
            <v>安城第１工場</v>
          </cell>
          <cell r="T296" t="str">
            <v>直接</v>
          </cell>
          <cell r="U296" t="str">
            <v/>
          </cell>
          <cell r="V296" t="str">
            <v/>
          </cell>
          <cell r="W296" t="str">
            <v/>
          </cell>
          <cell r="X296">
            <v>1</v>
          </cell>
          <cell r="Y296">
            <v>1</v>
          </cell>
          <cell r="Z296">
            <v>0.73</v>
          </cell>
          <cell r="AA296">
            <v>0.93</v>
          </cell>
        </row>
        <row r="297">
          <cell r="B297" t="str">
            <v>9056451A089</v>
          </cell>
          <cell r="C297" t="str">
            <v/>
          </cell>
          <cell r="D297" t="str">
            <v>SHIM</v>
          </cell>
          <cell r="E297" t="str">
            <v>1Y</v>
          </cell>
          <cell r="F297" t="str">
            <v>第１工場</v>
          </cell>
          <cell r="G297" t="str">
            <v>手配</v>
          </cell>
          <cell r="H297" t="str">
            <v>Ｐ</v>
          </cell>
          <cell r="I297" t="str">
            <v>6454</v>
          </cell>
          <cell r="J297" t="str">
            <v>（株）ムロコーポレーション</v>
          </cell>
          <cell r="K297" t="str">
            <v>01</v>
          </cell>
          <cell r="L297" t="str">
            <v/>
          </cell>
          <cell r="M297" t="str">
            <v>――</v>
          </cell>
          <cell r="N297" t="str">
            <v>――</v>
          </cell>
          <cell r="O297" t="str">
            <v>Ｍ</v>
          </cell>
          <cell r="P297" t="str">
            <v>01</v>
          </cell>
          <cell r="Q297" t="str">
            <v>第１</v>
          </cell>
          <cell r="R297" t="str">
            <v>1Y</v>
          </cell>
          <cell r="S297" t="str">
            <v>安城第１工場</v>
          </cell>
          <cell r="T297" t="str">
            <v>直接</v>
          </cell>
          <cell r="U297" t="str">
            <v/>
          </cell>
          <cell r="V297" t="str">
            <v/>
          </cell>
          <cell r="W297" t="str">
            <v/>
          </cell>
          <cell r="X297">
            <v>1</v>
          </cell>
          <cell r="Y297">
            <v>1</v>
          </cell>
          <cell r="Z297">
            <v>0.73</v>
          </cell>
          <cell r="AA297">
            <v>0.93</v>
          </cell>
        </row>
        <row r="298">
          <cell r="B298" t="str">
            <v>9056451A090</v>
          </cell>
          <cell r="C298" t="str">
            <v/>
          </cell>
          <cell r="D298" t="str">
            <v>SHIM</v>
          </cell>
          <cell r="E298" t="str">
            <v>1Y</v>
          </cell>
          <cell r="F298" t="str">
            <v>第１工場</v>
          </cell>
          <cell r="G298" t="str">
            <v>手配</v>
          </cell>
          <cell r="H298" t="str">
            <v>Ｐ</v>
          </cell>
          <cell r="I298" t="str">
            <v>6454</v>
          </cell>
          <cell r="J298" t="str">
            <v>（株）ムロコーポレーション</v>
          </cell>
          <cell r="K298" t="str">
            <v>01</v>
          </cell>
          <cell r="L298" t="str">
            <v/>
          </cell>
          <cell r="M298" t="str">
            <v>――</v>
          </cell>
          <cell r="N298" t="str">
            <v>――</v>
          </cell>
          <cell r="O298" t="str">
            <v>Ｍ</v>
          </cell>
          <cell r="P298" t="str">
            <v>01</v>
          </cell>
          <cell r="Q298" t="str">
            <v>第１</v>
          </cell>
          <cell r="R298" t="str">
            <v>1Y</v>
          </cell>
          <cell r="S298" t="str">
            <v>安城第１工場</v>
          </cell>
          <cell r="T298" t="str">
            <v>直接</v>
          </cell>
          <cell r="U298" t="str">
            <v/>
          </cell>
          <cell r="V298" t="str">
            <v/>
          </cell>
          <cell r="W298" t="str">
            <v/>
          </cell>
          <cell r="X298">
            <v>1</v>
          </cell>
          <cell r="Y298">
            <v>1</v>
          </cell>
          <cell r="Z298">
            <v>0.73</v>
          </cell>
          <cell r="AA298">
            <v>0.93</v>
          </cell>
        </row>
        <row r="299">
          <cell r="B299" t="str">
            <v>9056451A091</v>
          </cell>
          <cell r="C299" t="str">
            <v/>
          </cell>
          <cell r="D299" t="str">
            <v>SHIM</v>
          </cell>
          <cell r="E299" t="str">
            <v>1Y</v>
          </cell>
          <cell r="F299" t="str">
            <v>第１工場</v>
          </cell>
          <cell r="G299" t="str">
            <v>手配</v>
          </cell>
          <cell r="H299" t="str">
            <v>Ｐ</v>
          </cell>
          <cell r="I299" t="str">
            <v>6454</v>
          </cell>
          <cell r="J299" t="str">
            <v>（株）ムロコーポレーション</v>
          </cell>
          <cell r="K299" t="str">
            <v>01</v>
          </cell>
          <cell r="L299" t="str">
            <v/>
          </cell>
          <cell r="M299" t="str">
            <v>――</v>
          </cell>
          <cell r="N299" t="str">
            <v>――</v>
          </cell>
          <cell r="O299" t="str">
            <v>Ｍ</v>
          </cell>
          <cell r="P299" t="str">
            <v>01</v>
          </cell>
          <cell r="Q299" t="str">
            <v>第１</v>
          </cell>
          <cell r="R299" t="str">
            <v>1Y</v>
          </cell>
          <cell r="S299" t="str">
            <v>安城第１工場</v>
          </cell>
          <cell r="T299" t="str">
            <v>直接</v>
          </cell>
          <cell r="U299" t="str">
            <v/>
          </cell>
          <cell r="V299" t="str">
            <v/>
          </cell>
          <cell r="W299" t="str">
            <v/>
          </cell>
          <cell r="X299">
            <v>1</v>
          </cell>
          <cell r="Y299">
            <v>1</v>
          </cell>
          <cell r="Z299">
            <v>0.73</v>
          </cell>
          <cell r="AA299">
            <v>0.93</v>
          </cell>
        </row>
        <row r="300">
          <cell r="B300" t="str">
            <v>9056451A092</v>
          </cell>
          <cell r="C300" t="str">
            <v/>
          </cell>
          <cell r="D300" t="str">
            <v>SHIM</v>
          </cell>
          <cell r="E300" t="str">
            <v>1Y</v>
          </cell>
          <cell r="F300" t="str">
            <v>第１工場</v>
          </cell>
          <cell r="G300" t="str">
            <v>手配</v>
          </cell>
          <cell r="H300" t="str">
            <v>Ｐ</v>
          </cell>
          <cell r="I300" t="str">
            <v>6454</v>
          </cell>
          <cell r="J300" t="str">
            <v>（株）ムロコーポレーション</v>
          </cell>
          <cell r="K300" t="str">
            <v>01</v>
          </cell>
          <cell r="L300" t="str">
            <v/>
          </cell>
          <cell r="M300" t="str">
            <v>――</v>
          </cell>
          <cell r="N300" t="str">
            <v>――</v>
          </cell>
          <cell r="O300" t="str">
            <v>Ｍ</v>
          </cell>
          <cell r="P300" t="str">
            <v>01</v>
          </cell>
          <cell r="Q300" t="str">
            <v>第１</v>
          </cell>
          <cell r="R300" t="str">
            <v>1Y</v>
          </cell>
          <cell r="S300" t="str">
            <v>安城第１工場</v>
          </cell>
          <cell r="T300" t="str">
            <v>直接</v>
          </cell>
          <cell r="U300" t="str">
            <v/>
          </cell>
          <cell r="V300" t="str">
            <v/>
          </cell>
          <cell r="W300" t="str">
            <v/>
          </cell>
          <cell r="X300">
            <v>1</v>
          </cell>
          <cell r="Y300">
            <v>1</v>
          </cell>
          <cell r="Z300">
            <v>0.73</v>
          </cell>
          <cell r="AA300">
            <v>0.93</v>
          </cell>
        </row>
        <row r="301">
          <cell r="B301" t="str">
            <v>9056451A093</v>
          </cell>
          <cell r="C301" t="str">
            <v/>
          </cell>
          <cell r="D301" t="str">
            <v>SHIM</v>
          </cell>
          <cell r="E301" t="str">
            <v>1Y</v>
          </cell>
          <cell r="F301" t="str">
            <v>第１工場</v>
          </cell>
          <cell r="G301" t="str">
            <v>手配</v>
          </cell>
          <cell r="H301" t="str">
            <v>Ｐ</v>
          </cell>
          <cell r="I301" t="str">
            <v>6454</v>
          </cell>
          <cell r="J301" t="str">
            <v>（株）ムロコーポレーション</v>
          </cell>
          <cell r="K301" t="str">
            <v>01</v>
          </cell>
          <cell r="L301" t="str">
            <v/>
          </cell>
          <cell r="M301" t="str">
            <v>――</v>
          </cell>
          <cell r="N301" t="str">
            <v>――</v>
          </cell>
          <cell r="O301" t="str">
            <v>Ｍ</v>
          </cell>
          <cell r="P301" t="str">
            <v>01</v>
          </cell>
          <cell r="Q301" t="str">
            <v>第１</v>
          </cell>
          <cell r="R301" t="str">
            <v>1Y</v>
          </cell>
          <cell r="S301" t="str">
            <v>安城第１工場</v>
          </cell>
          <cell r="T301" t="str">
            <v>直接</v>
          </cell>
          <cell r="U301" t="str">
            <v/>
          </cell>
          <cell r="V301" t="str">
            <v/>
          </cell>
          <cell r="W301" t="str">
            <v/>
          </cell>
          <cell r="X301">
            <v>1</v>
          </cell>
          <cell r="Y301">
            <v>1</v>
          </cell>
          <cell r="Z301">
            <v>0.73</v>
          </cell>
          <cell r="AA301">
            <v>0.93</v>
          </cell>
        </row>
        <row r="302">
          <cell r="B302" t="str">
            <v>9056451A094</v>
          </cell>
          <cell r="C302" t="str">
            <v/>
          </cell>
          <cell r="D302" t="str">
            <v>SHIM</v>
          </cell>
          <cell r="E302" t="str">
            <v>1Y</v>
          </cell>
          <cell r="F302" t="str">
            <v>第１工場</v>
          </cell>
          <cell r="G302" t="str">
            <v>手配</v>
          </cell>
          <cell r="H302" t="str">
            <v>Ｐ</v>
          </cell>
          <cell r="I302" t="str">
            <v>6454</v>
          </cell>
          <cell r="J302" t="str">
            <v>（株）ムロコーポレーション</v>
          </cell>
          <cell r="K302" t="str">
            <v>01</v>
          </cell>
          <cell r="L302" t="str">
            <v/>
          </cell>
          <cell r="M302" t="str">
            <v>――</v>
          </cell>
          <cell r="N302" t="str">
            <v>――</v>
          </cell>
          <cell r="O302" t="str">
            <v>Ｍ</v>
          </cell>
          <cell r="P302" t="str">
            <v>01</v>
          </cell>
          <cell r="Q302" t="str">
            <v>第１</v>
          </cell>
          <cell r="R302" t="str">
            <v>1Y</v>
          </cell>
          <cell r="S302" t="str">
            <v>安城第１工場</v>
          </cell>
          <cell r="T302" t="str">
            <v>直接</v>
          </cell>
          <cell r="U302" t="str">
            <v/>
          </cell>
          <cell r="V302" t="str">
            <v/>
          </cell>
          <cell r="W302" t="str">
            <v/>
          </cell>
          <cell r="X302">
            <v>1</v>
          </cell>
          <cell r="Y302">
            <v>1</v>
          </cell>
          <cell r="Z302">
            <v>0.73</v>
          </cell>
          <cell r="AA302">
            <v>0.93</v>
          </cell>
        </row>
        <row r="303">
          <cell r="B303" t="str">
            <v>9056451A095</v>
          </cell>
          <cell r="C303" t="str">
            <v/>
          </cell>
          <cell r="D303" t="str">
            <v>SHIM</v>
          </cell>
          <cell r="E303" t="str">
            <v>1Y</v>
          </cell>
          <cell r="F303" t="str">
            <v>第１工場</v>
          </cell>
          <cell r="G303" t="str">
            <v>手配</v>
          </cell>
          <cell r="H303" t="str">
            <v>Ｐ</v>
          </cell>
          <cell r="I303" t="str">
            <v>6454</v>
          </cell>
          <cell r="J303" t="str">
            <v>（株）ムロコーポレーション</v>
          </cell>
          <cell r="K303" t="str">
            <v>01</v>
          </cell>
          <cell r="L303" t="str">
            <v/>
          </cell>
          <cell r="M303" t="str">
            <v>――</v>
          </cell>
          <cell r="N303" t="str">
            <v>――</v>
          </cell>
          <cell r="O303" t="str">
            <v>Ｍ</v>
          </cell>
          <cell r="P303" t="str">
            <v>01</v>
          </cell>
          <cell r="Q303" t="str">
            <v>第１</v>
          </cell>
          <cell r="R303" t="str">
            <v>1Y</v>
          </cell>
          <cell r="S303" t="str">
            <v>安城第１工場</v>
          </cell>
          <cell r="T303" t="str">
            <v>直接</v>
          </cell>
          <cell r="U303" t="str">
            <v/>
          </cell>
          <cell r="V303" t="str">
            <v/>
          </cell>
          <cell r="W303" t="str">
            <v/>
          </cell>
          <cell r="X303">
            <v>1</v>
          </cell>
          <cell r="Y303">
            <v>1</v>
          </cell>
          <cell r="Z303">
            <v>0.73</v>
          </cell>
          <cell r="AA303">
            <v>0.93</v>
          </cell>
        </row>
        <row r="304">
          <cell r="B304" t="str">
            <v>9056451A096</v>
          </cell>
          <cell r="C304" t="str">
            <v/>
          </cell>
          <cell r="D304" t="str">
            <v>SHIM</v>
          </cell>
          <cell r="E304" t="str">
            <v>1Y</v>
          </cell>
          <cell r="F304" t="str">
            <v>第１工場</v>
          </cell>
          <cell r="G304" t="str">
            <v>手配</v>
          </cell>
          <cell r="H304" t="str">
            <v>Ｐ</v>
          </cell>
          <cell r="I304" t="str">
            <v>6454</v>
          </cell>
          <cell r="J304" t="str">
            <v>（株）ムロコーポレーション</v>
          </cell>
          <cell r="K304" t="str">
            <v>01</v>
          </cell>
          <cell r="L304" t="str">
            <v/>
          </cell>
          <cell r="M304" t="str">
            <v>――</v>
          </cell>
          <cell r="N304" t="str">
            <v>――</v>
          </cell>
          <cell r="O304" t="str">
            <v>Ｍ</v>
          </cell>
          <cell r="P304" t="str">
            <v>01</v>
          </cell>
          <cell r="Q304" t="str">
            <v>第１</v>
          </cell>
          <cell r="R304" t="str">
            <v>1Y</v>
          </cell>
          <cell r="S304" t="str">
            <v>安城第１工場</v>
          </cell>
          <cell r="T304" t="str">
            <v>直接</v>
          </cell>
          <cell r="U304" t="str">
            <v/>
          </cell>
          <cell r="V304" t="str">
            <v/>
          </cell>
          <cell r="W304" t="str">
            <v/>
          </cell>
          <cell r="X304">
            <v>1</v>
          </cell>
          <cell r="Y304">
            <v>1</v>
          </cell>
          <cell r="Z304">
            <v>0.73</v>
          </cell>
          <cell r="AA304">
            <v>0.93</v>
          </cell>
        </row>
        <row r="305">
          <cell r="B305" t="str">
            <v>9056451A097</v>
          </cell>
          <cell r="C305" t="str">
            <v/>
          </cell>
          <cell r="D305" t="str">
            <v>SHIM</v>
          </cell>
          <cell r="E305" t="str">
            <v>1Y</v>
          </cell>
          <cell r="F305" t="str">
            <v>第１工場</v>
          </cell>
          <cell r="G305" t="str">
            <v>手配</v>
          </cell>
          <cell r="H305" t="str">
            <v>Ｐ</v>
          </cell>
          <cell r="I305" t="str">
            <v>6454</v>
          </cell>
          <cell r="J305" t="str">
            <v>（株）ムロコーポレーション</v>
          </cell>
          <cell r="K305" t="str">
            <v>01</v>
          </cell>
          <cell r="L305" t="str">
            <v/>
          </cell>
          <cell r="M305" t="str">
            <v>――</v>
          </cell>
          <cell r="N305" t="str">
            <v>――</v>
          </cell>
          <cell r="O305" t="str">
            <v>Ｍ</v>
          </cell>
          <cell r="P305" t="str">
            <v>01</v>
          </cell>
          <cell r="Q305" t="str">
            <v>第１</v>
          </cell>
          <cell r="R305" t="str">
            <v>1Y</v>
          </cell>
          <cell r="S305" t="str">
            <v>安城第１工場</v>
          </cell>
          <cell r="T305" t="str">
            <v>直接</v>
          </cell>
          <cell r="U305" t="str">
            <v/>
          </cell>
          <cell r="V305" t="str">
            <v/>
          </cell>
          <cell r="W305" t="str">
            <v/>
          </cell>
          <cell r="X305">
            <v>1</v>
          </cell>
          <cell r="Y305">
            <v>1</v>
          </cell>
          <cell r="Z305">
            <v>0.73</v>
          </cell>
          <cell r="AA305">
            <v>0.93</v>
          </cell>
        </row>
        <row r="306">
          <cell r="B306" t="str">
            <v>9056451A098</v>
          </cell>
          <cell r="C306" t="str">
            <v/>
          </cell>
          <cell r="D306" t="str">
            <v>SHIM</v>
          </cell>
          <cell r="E306" t="str">
            <v>1Y</v>
          </cell>
          <cell r="F306" t="str">
            <v>第１工場</v>
          </cell>
          <cell r="G306" t="str">
            <v>手配</v>
          </cell>
          <cell r="H306" t="str">
            <v>Ｐ</v>
          </cell>
          <cell r="I306" t="str">
            <v>6454</v>
          </cell>
          <cell r="J306" t="str">
            <v>（株）ムロコーポレーション</v>
          </cell>
          <cell r="K306" t="str">
            <v>01</v>
          </cell>
          <cell r="L306" t="str">
            <v/>
          </cell>
          <cell r="M306" t="str">
            <v>――</v>
          </cell>
          <cell r="N306" t="str">
            <v>――</v>
          </cell>
          <cell r="O306" t="str">
            <v>Ｍ</v>
          </cell>
          <cell r="P306" t="str">
            <v>01</v>
          </cell>
          <cell r="Q306" t="str">
            <v>第１</v>
          </cell>
          <cell r="R306" t="str">
            <v>1Y</v>
          </cell>
          <cell r="S306" t="str">
            <v>安城第１工場</v>
          </cell>
          <cell r="T306" t="str">
            <v>直接</v>
          </cell>
          <cell r="U306" t="str">
            <v/>
          </cell>
          <cell r="V306" t="str">
            <v/>
          </cell>
          <cell r="W306" t="str">
            <v/>
          </cell>
          <cell r="X306">
            <v>1</v>
          </cell>
          <cell r="Y306">
            <v>1</v>
          </cell>
          <cell r="Z306">
            <v>0.73</v>
          </cell>
          <cell r="AA306">
            <v>0.93</v>
          </cell>
        </row>
        <row r="307">
          <cell r="B307" t="str">
            <v>9056451A099</v>
          </cell>
          <cell r="C307" t="str">
            <v/>
          </cell>
          <cell r="D307" t="str">
            <v>SHIM</v>
          </cell>
          <cell r="E307" t="str">
            <v>1Y</v>
          </cell>
          <cell r="F307" t="str">
            <v>第１工場</v>
          </cell>
          <cell r="G307" t="str">
            <v>手配</v>
          </cell>
          <cell r="H307" t="str">
            <v>Ｐ</v>
          </cell>
          <cell r="I307" t="str">
            <v>6454</v>
          </cell>
          <cell r="J307" t="str">
            <v>（株）ムロコーポレーション</v>
          </cell>
          <cell r="K307" t="str">
            <v>01</v>
          </cell>
          <cell r="L307" t="str">
            <v/>
          </cell>
          <cell r="M307" t="str">
            <v>――</v>
          </cell>
          <cell r="N307" t="str">
            <v>――</v>
          </cell>
          <cell r="O307" t="str">
            <v>Ｍ</v>
          </cell>
          <cell r="P307" t="str">
            <v>01</v>
          </cell>
          <cell r="Q307" t="str">
            <v>第１</v>
          </cell>
          <cell r="R307" t="str">
            <v>1Y</v>
          </cell>
          <cell r="S307" t="str">
            <v>安城第１工場</v>
          </cell>
          <cell r="T307" t="str">
            <v>直接</v>
          </cell>
          <cell r="U307" t="str">
            <v/>
          </cell>
          <cell r="V307" t="str">
            <v/>
          </cell>
          <cell r="W307" t="str">
            <v/>
          </cell>
          <cell r="X307">
            <v>1</v>
          </cell>
          <cell r="Y307">
            <v>1</v>
          </cell>
          <cell r="Z307">
            <v>0.73</v>
          </cell>
          <cell r="AA307">
            <v>0.93</v>
          </cell>
        </row>
        <row r="308">
          <cell r="B308" t="str">
            <v>9056451A100</v>
          </cell>
          <cell r="C308" t="str">
            <v/>
          </cell>
          <cell r="D308" t="str">
            <v>SHIM</v>
          </cell>
          <cell r="E308" t="str">
            <v>1Y</v>
          </cell>
          <cell r="F308" t="str">
            <v>第１工場</v>
          </cell>
          <cell r="G308" t="str">
            <v>手配</v>
          </cell>
          <cell r="H308" t="str">
            <v>Ｐ</v>
          </cell>
          <cell r="I308" t="str">
            <v>6454</v>
          </cell>
          <cell r="J308" t="str">
            <v>（株）ムロコーポレーション</v>
          </cell>
          <cell r="K308" t="str">
            <v>01</v>
          </cell>
          <cell r="L308" t="str">
            <v/>
          </cell>
          <cell r="M308" t="str">
            <v>――</v>
          </cell>
          <cell r="N308" t="str">
            <v>――</v>
          </cell>
          <cell r="O308" t="str">
            <v>Ｍ</v>
          </cell>
          <cell r="P308" t="str">
            <v>01</v>
          </cell>
          <cell r="Q308" t="str">
            <v>第１</v>
          </cell>
          <cell r="R308" t="str">
            <v>1Y</v>
          </cell>
          <cell r="S308" t="str">
            <v>安城第１工場</v>
          </cell>
          <cell r="T308" t="str">
            <v>直接</v>
          </cell>
          <cell r="U308" t="str">
            <v/>
          </cell>
          <cell r="V308" t="str">
            <v/>
          </cell>
          <cell r="W308" t="str">
            <v/>
          </cell>
          <cell r="X308">
            <v>1</v>
          </cell>
          <cell r="Y308">
            <v>1</v>
          </cell>
          <cell r="Z308">
            <v>0.73</v>
          </cell>
          <cell r="AA308">
            <v>0.93</v>
          </cell>
        </row>
        <row r="309">
          <cell r="B309" t="str">
            <v>9056451A101</v>
          </cell>
          <cell r="C309" t="str">
            <v/>
          </cell>
          <cell r="D309" t="str">
            <v>SHIM</v>
          </cell>
          <cell r="E309" t="str">
            <v>1Y</v>
          </cell>
          <cell r="F309" t="str">
            <v>第１工場</v>
          </cell>
          <cell r="G309" t="str">
            <v>手配</v>
          </cell>
          <cell r="H309" t="str">
            <v>Ｐ</v>
          </cell>
          <cell r="I309" t="str">
            <v>6454</v>
          </cell>
          <cell r="J309" t="str">
            <v>（株）ムロコーポレーション</v>
          </cell>
          <cell r="K309" t="str">
            <v>01</v>
          </cell>
          <cell r="L309" t="str">
            <v/>
          </cell>
          <cell r="M309" t="str">
            <v>――</v>
          </cell>
          <cell r="N309" t="str">
            <v>――</v>
          </cell>
          <cell r="O309" t="str">
            <v>Ｍ</v>
          </cell>
          <cell r="P309" t="str">
            <v>01</v>
          </cell>
          <cell r="Q309" t="str">
            <v>第１</v>
          </cell>
          <cell r="R309" t="str">
            <v>1Y</v>
          </cell>
          <cell r="S309" t="str">
            <v>安城第１工場</v>
          </cell>
          <cell r="T309" t="str">
            <v>直接</v>
          </cell>
          <cell r="U309" t="str">
            <v/>
          </cell>
          <cell r="V309" t="str">
            <v/>
          </cell>
          <cell r="W309" t="str">
            <v/>
          </cell>
          <cell r="X309">
            <v>1</v>
          </cell>
          <cell r="Y309">
            <v>1</v>
          </cell>
          <cell r="Z309">
            <v>0.73</v>
          </cell>
          <cell r="AA309">
            <v>0.93</v>
          </cell>
        </row>
        <row r="310">
          <cell r="B310" t="str">
            <v>9056451A102</v>
          </cell>
          <cell r="C310" t="str">
            <v/>
          </cell>
          <cell r="D310" t="str">
            <v>SHIM</v>
          </cell>
          <cell r="E310" t="str">
            <v>1Y</v>
          </cell>
          <cell r="F310" t="str">
            <v>第１工場</v>
          </cell>
          <cell r="G310" t="str">
            <v>手配</v>
          </cell>
          <cell r="H310" t="str">
            <v>Ｐ</v>
          </cell>
          <cell r="I310" t="str">
            <v>6454</v>
          </cell>
          <cell r="J310" t="str">
            <v>（株）ムロコーポレーション</v>
          </cell>
          <cell r="K310" t="str">
            <v>01</v>
          </cell>
          <cell r="L310" t="str">
            <v/>
          </cell>
          <cell r="M310" t="str">
            <v>――</v>
          </cell>
          <cell r="N310" t="str">
            <v>――</v>
          </cell>
          <cell r="O310" t="str">
            <v>Ｍ</v>
          </cell>
          <cell r="P310" t="str">
            <v>01</v>
          </cell>
          <cell r="Q310" t="str">
            <v>第１</v>
          </cell>
          <cell r="R310" t="str">
            <v>1Y</v>
          </cell>
          <cell r="S310" t="str">
            <v>安城第１工場</v>
          </cell>
          <cell r="T310" t="str">
            <v>直接</v>
          </cell>
          <cell r="U310" t="str">
            <v/>
          </cell>
          <cell r="V310" t="str">
            <v/>
          </cell>
          <cell r="W310" t="str">
            <v/>
          </cell>
          <cell r="X310">
            <v>1</v>
          </cell>
          <cell r="Y310">
            <v>1</v>
          </cell>
          <cell r="Z310">
            <v>0.73</v>
          </cell>
          <cell r="AA310">
            <v>0.93</v>
          </cell>
        </row>
        <row r="311">
          <cell r="B311" t="str">
            <v>9056451A103</v>
          </cell>
          <cell r="C311" t="str">
            <v/>
          </cell>
          <cell r="D311" t="str">
            <v>SHIM</v>
          </cell>
          <cell r="E311" t="str">
            <v>1Y</v>
          </cell>
          <cell r="F311" t="str">
            <v>第１工場</v>
          </cell>
          <cell r="G311" t="str">
            <v>手配</v>
          </cell>
          <cell r="H311" t="str">
            <v>Ｐ</v>
          </cell>
          <cell r="I311" t="str">
            <v>6454</v>
          </cell>
          <cell r="J311" t="str">
            <v>（株）ムロコーポレーション</v>
          </cell>
          <cell r="K311" t="str">
            <v>01</v>
          </cell>
          <cell r="L311" t="str">
            <v/>
          </cell>
          <cell r="M311" t="str">
            <v>――</v>
          </cell>
          <cell r="N311" t="str">
            <v>――</v>
          </cell>
          <cell r="O311" t="str">
            <v>Ｍ</v>
          </cell>
          <cell r="P311" t="str">
            <v>01</v>
          </cell>
          <cell r="Q311" t="str">
            <v>第１</v>
          </cell>
          <cell r="R311" t="str">
            <v>1Y</v>
          </cell>
          <cell r="S311" t="str">
            <v>安城第１工場</v>
          </cell>
          <cell r="T311" t="str">
            <v>直接</v>
          </cell>
          <cell r="U311" t="str">
            <v/>
          </cell>
          <cell r="V311" t="str">
            <v/>
          </cell>
          <cell r="W311" t="str">
            <v/>
          </cell>
          <cell r="X311">
            <v>1</v>
          </cell>
          <cell r="Y311">
            <v>1</v>
          </cell>
          <cell r="Z311">
            <v>0.73</v>
          </cell>
          <cell r="AA311">
            <v>0.93</v>
          </cell>
        </row>
        <row r="312">
          <cell r="B312" t="str">
            <v>9056451A104</v>
          </cell>
          <cell r="C312" t="str">
            <v/>
          </cell>
          <cell r="D312" t="str">
            <v>SHIM</v>
          </cell>
          <cell r="E312" t="str">
            <v>1Y</v>
          </cell>
          <cell r="F312" t="str">
            <v>第１工場</v>
          </cell>
          <cell r="G312" t="str">
            <v>手配</v>
          </cell>
          <cell r="H312" t="str">
            <v>Ｐ</v>
          </cell>
          <cell r="I312" t="str">
            <v>6454</v>
          </cell>
          <cell r="J312" t="str">
            <v>（株）ムロコーポレーション</v>
          </cell>
          <cell r="K312" t="str">
            <v>01</v>
          </cell>
          <cell r="L312" t="str">
            <v/>
          </cell>
          <cell r="M312" t="str">
            <v>――</v>
          </cell>
          <cell r="N312" t="str">
            <v>――</v>
          </cell>
          <cell r="O312" t="str">
            <v>Ｍ</v>
          </cell>
          <cell r="P312" t="str">
            <v>01</v>
          </cell>
          <cell r="Q312" t="str">
            <v>第１</v>
          </cell>
          <cell r="R312" t="str">
            <v>1Y</v>
          </cell>
          <cell r="S312" t="str">
            <v>安城第１工場</v>
          </cell>
          <cell r="T312" t="str">
            <v>直接</v>
          </cell>
          <cell r="U312" t="str">
            <v/>
          </cell>
          <cell r="V312" t="str">
            <v/>
          </cell>
          <cell r="W312" t="str">
            <v/>
          </cell>
          <cell r="X312">
            <v>1</v>
          </cell>
          <cell r="Y312">
            <v>1</v>
          </cell>
          <cell r="Z312">
            <v>0.73</v>
          </cell>
          <cell r="AA312">
            <v>0.93</v>
          </cell>
        </row>
        <row r="313">
          <cell r="B313" t="str">
            <v>9056451A105</v>
          </cell>
          <cell r="C313" t="str">
            <v/>
          </cell>
          <cell r="D313" t="str">
            <v>SHIM</v>
          </cell>
          <cell r="E313" t="str">
            <v>1Y</v>
          </cell>
          <cell r="F313" t="str">
            <v>第１工場</v>
          </cell>
          <cell r="G313" t="str">
            <v>手配</v>
          </cell>
          <cell r="H313" t="str">
            <v>Ｐ</v>
          </cell>
          <cell r="I313" t="str">
            <v>6454</v>
          </cell>
          <cell r="J313" t="str">
            <v>（株）ムロコーポレーション</v>
          </cell>
          <cell r="K313" t="str">
            <v>01</v>
          </cell>
          <cell r="L313" t="str">
            <v/>
          </cell>
          <cell r="M313" t="str">
            <v>――</v>
          </cell>
          <cell r="N313" t="str">
            <v>――</v>
          </cell>
          <cell r="O313" t="str">
            <v>Ｍ</v>
          </cell>
          <cell r="P313" t="str">
            <v>01</v>
          </cell>
          <cell r="Q313" t="str">
            <v>第１</v>
          </cell>
          <cell r="R313" t="str">
            <v>1Y</v>
          </cell>
          <cell r="S313" t="str">
            <v>安城第１工場</v>
          </cell>
          <cell r="T313" t="str">
            <v>直接</v>
          </cell>
          <cell r="U313" t="str">
            <v/>
          </cell>
          <cell r="V313" t="str">
            <v/>
          </cell>
          <cell r="W313" t="str">
            <v/>
          </cell>
          <cell r="X313">
            <v>1</v>
          </cell>
          <cell r="Y313">
            <v>1</v>
          </cell>
          <cell r="Z313">
            <v>0.73</v>
          </cell>
          <cell r="AA313">
            <v>0.93</v>
          </cell>
        </row>
        <row r="314">
          <cell r="B314" t="str">
            <v>9056451A106</v>
          </cell>
          <cell r="C314" t="str">
            <v/>
          </cell>
          <cell r="D314" t="str">
            <v>SHIM</v>
          </cell>
          <cell r="E314" t="str">
            <v>1Y</v>
          </cell>
          <cell r="F314" t="str">
            <v>第１工場</v>
          </cell>
          <cell r="G314" t="str">
            <v>手配</v>
          </cell>
          <cell r="H314" t="str">
            <v>Ｐ</v>
          </cell>
          <cell r="I314" t="str">
            <v>6454</v>
          </cell>
          <cell r="J314" t="str">
            <v>（株）ムロコーポレーション</v>
          </cell>
          <cell r="K314" t="str">
            <v>01</v>
          </cell>
          <cell r="L314" t="str">
            <v/>
          </cell>
          <cell r="M314" t="str">
            <v>――</v>
          </cell>
          <cell r="N314" t="str">
            <v>――</v>
          </cell>
          <cell r="O314" t="str">
            <v>Ｍ</v>
          </cell>
          <cell r="P314" t="str">
            <v>01</v>
          </cell>
          <cell r="Q314" t="str">
            <v>第１</v>
          </cell>
          <cell r="R314" t="str">
            <v>1Y</v>
          </cell>
          <cell r="S314" t="str">
            <v>安城第１工場</v>
          </cell>
          <cell r="T314" t="str">
            <v>直接</v>
          </cell>
          <cell r="U314" t="str">
            <v/>
          </cell>
          <cell r="V314" t="str">
            <v/>
          </cell>
          <cell r="W314" t="str">
            <v/>
          </cell>
          <cell r="X314">
            <v>1</v>
          </cell>
          <cell r="Y314">
            <v>1</v>
          </cell>
          <cell r="Z314">
            <v>0.73</v>
          </cell>
          <cell r="AA314">
            <v>0.93</v>
          </cell>
        </row>
        <row r="315">
          <cell r="B315" t="str">
            <v>9056451A107</v>
          </cell>
          <cell r="C315" t="str">
            <v/>
          </cell>
          <cell r="D315" t="str">
            <v>SHIM</v>
          </cell>
          <cell r="E315" t="str">
            <v>1Y</v>
          </cell>
          <cell r="F315" t="str">
            <v>第１工場</v>
          </cell>
          <cell r="G315" t="str">
            <v>手配</v>
          </cell>
          <cell r="H315" t="str">
            <v>Ｐ</v>
          </cell>
          <cell r="I315" t="str">
            <v>6454</v>
          </cell>
          <cell r="J315" t="str">
            <v>（株）ムロコーポレーション</v>
          </cell>
          <cell r="K315" t="str">
            <v>01</v>
          </cell>
          <cell r="L315" t="str">
            <v/>
          </cell>
          <cell r="M315" t="str">
            <v>――</v>
          </cell>
          <cell r="N315" t="str">
            <v>――</v>
          </cell>
          <cell r="O315" t="str">
            <v>Ｍ</v>
          </cell>
          <cell r="P315" t="str">
            <v>01</v>
          </cell>
          <cell r="Q315" t="str">
            <v>第１</v>
          </cell>
          <cell r="R315" t="str">
            <v>1Y</v>
          </cell>
          <cell r="S315" t="str">
            <v>安城第１工場</v>
          </cell>
          <cell r="T315" t="str">
            <v>直接</v>
          </cell>
          <cell r="U315" t="str">
            <v/>
          </cell>
          <cell r="V315" t="str">
            <v/>
          </cell>
          <cell r="W315" t="str">
            <v/>
          </cell>
          <cell r="X315">
            <v>1</v>
          </cell>
          <cell r="Y315">
            <v>1</v>
          </cell>
          <cell r="Z315">
            <v>0.73</v>
          </cell>
          <cell r="AA315">
            <v>0.93</v>
          </cell>
        </row>
        <row r="316">
          <cell r="B316" t="str">
            <v>9056451A108</v>
          </cell>
          <cell r="C316" t="str">
            <v/>
          </cell>
          <cell r="D316" t="str">
            <v>SHIM</v>
          </cell>
          <cell r="E316" t="str">
            <v>1Y</v>
          </cell>
          <cell r="F316" t="str">
            <v>第１工場</v>
          </cell>
          <cell r="G316" t="str">
            <v>手配</v>
          </cell>
          <cell r="H316" t="str">
            <v>Ｐ</v>
          </cell>
          <cell r="I316" t="str">
            <v>6454</v>
          </cell>
          <cell r="J316" t="str">
            <v>（株）ムロコーポレーション</v>
          </cell>
          <cell r="K316" t="str">
            <v>01</v>
          </cell>
          <cell r="L316" t="str">
            <v/>
          </cell>
          <cell r="M316" t="str">
            <v>――</v>
          </cell>
          <cell r="N316" t="str">
            <v>――</v>
          </cell>
          <cell r="O316" t="str">
            <v>Ｍ</v>
          </cell>
          <cell r="P316" t="str">
            <v>01</v>
          </cell>
          <cell r="Q316" t="str">
            <v>第１</v>
          </cell>
          <cell r="R316" t="str">
            <v>1Y</v>
          </cell>
          <cell r="S316" t="str">
            <v>安城第１工場</v>
          </cell>
          <cell r="T316" t="str">
            <v>直接</v>
          </cell>
          <cell r="U316" t="str">
            <v/>
          </cell>
          <cell r="V316" t="str">
            <v/>
          </cell>
          <cell r="W316" t="str">
            <v/>
          </cell>
          <cell r="X316">
            <v>1</v>
          </cell>
          <cell r="Y316">
            <v>1</v>
          </cell>
          <cell r="Z316">
            <v>0.73</v>
          </cell>
          <cell r="AA316">
            <v>0.93</v>
          </cell>
        </row>
        <row r="317">
          <cell r="B317" t="str">
            <v>9056451A109</v>
          </cell>
          <cell r="C317" t="str">
            <v/>
          </cell>
          <cell r="D317" t="str">
            <v>SHIM</v>
          </cell>
          <cell r="E317" t="str">
            <v>1Y</v>
          </cell>
          <cell r="F317" t="str">
            <v>第１工場</v>
          </cell>
          <cell r="G317" t="str">
            <v>手配</v>
          </cell>
          <cell r="H317" t="str">
            <v>Ｐ</v>
          </cell>
          <cell r="I317" t="str">
            <v>6454</v>
          </cell>
          <cell r="J317" t="str">
            <v>（株）ムロコーポレーション</v>
          </cell>
          <cell r="K317" t="str">
            <v>01</v>
          </cell>
          <cell r="L317" t="str">
            <v/>
          </cell>
          <cell r="M317" t="str">
            <v>――</v>
          </cell>
          <cell r="N317" t="str">
            <v>――</v>
          </cell>
          <cell r="O317" t="str">
            <v>Ｍ</v>
          </cell>
          <cell r="P317" t="str">
            <v>01</v>
          </cell>
          <cell r="Q317" t="str">
            <v>第１</v>
          </cell>
          <cell r="R317" t="str">
            <v>1Y</v>
          </cell>
          <cell r="S317" t="str">
            <v>安城第１工場</v>
          </cell>
          <cell r="T317" t="str">
            <v>直接</v>
          </cell>
          <cell r="U317" t="str">
            <v/>
          </cell>
          <cell r="V317" t="str">
            <v/>
          </cell>
          <cell r="W317" t="str">
            <v/>
          </cell>
          <cell r="X317">
            <v>1</v>
          </cell>
          <cell r="Y317">
            <v>1</v>
          </cell>
          <cell r="Z317">
            <v>0.73</v>
          </cell>
          <cell r="AA317">
            <v>0.93</v>
          </cell>
        </row>
        <row r="318">
          <cell r="B318" t="str">
            <v>9056451A110</v>
          </cell>
          <cell r="C318" t="str">
            <v/>
          </cell>
          <cell r="D318" t="str">
            <v>SHIM</v>
          </cell>
          <cell r="E318" t="str">
            <v>1Y</v>
          </cell>
          <cell r="F318" t="str">
            <v>第１工場</v>
          </cell>
          <cell r="G318" t="str">
            <v>手配</v>
          </cell>
          <cell r="H318" t="str">
            <v>Ｐ</v>
          </cell>
          <cell r="I318" t="str">
            <v>6454</v>
          </cell>
          <cell r="J318" t="str">
            <v>（株）ムロコーポレーション</v>
          </cell>
          <cell r="K318" t="str">
            <v>01</v>
          </cell>
          <cell r="L318" t="str">
            <v/>
          </cell>
          <cell r="M318" t="str">
            <v>――</v>
          </cell>
          <cell r="N318" t="str">
            <v>――</v>
          </cell>
          <cell r="O318" t="str">
            <v>Ｍ</v>
          </cell>
          <cell r="P318" t="str">
            <v>01</v>
          </cell>
          <cell r="Q318" t="str">
            <v>第１</v>
          </cell>
          <cell r="R318" t="str">
            <v>1Y</v>
          </cell>
          <cell r="S318" t="str">
            <v>安城第１工場</v>
          </cell>
          <cell r="T318" t="str">
            <v>直接</v>
          </cell>
          <cell r="U318" t="str">
            <v/>
          </cell>
          <cell r="V318" t="str">
            <v/>
          </cell>
          <cell r="W318" t="str">
            <v/>
          </cell>
          <cell r="X318">
            <v>1</v>
          </cell>
          <cell r="Y318">
            <v>1</v>
          </cell>
          <cell r="Z318">
            <v>0.73</v>
          </cell>
          <cell r="AA318">
            <v>0.93</v>
          </cell>
        </row>
        <row r="319">
          <cell r="B319" t="str">
            <v>9056451A111</v>
          </cell>
          <cell r="C319" t="str">
            <v/>
          </cell>
          <cell r="D319" t="str">
            <v>SHIM</v>
          </cell>
          <cell r="E319" t="str">
            <v>1Y</v>
          </cell>
          <cell r="F319" t="str">
            <v>第１工場</v>
          </cell>
          <cell r="G319" t="str">
            <v>手配</v>
          </cell>
          <cell r="H319" t="str">
            <v>Ｐ</v>
          </cell>
          <cell r="I319" t="str">
            <v>6454</v>
          </cell>
          <cell r="J319" t="str">
            <v>（株）ムロコーポレーション</v>
          </cell>
          <cell r="K319" t="str">
            <v>01</v>
          </cell>
          <cell r="L319" t="str">
            <v/>
          </cell>
          <cell r="M319" t="str">
            <v>――</v>
          </cell>
          <cell r="N319" t="str">
            <v>――</v>
          </cell>
          <cell r="O319" t="str">
            <v>Ｍ</v>
          </cell>
          <cell r="P319" t="str">
            <v>01</v>
          </cell>
          <cell r="Q319" t="str">
            <v>第１</v>
          </cell>
          <cell r="R319" t="str">
            <v>1Y</v>
          </cell>
          <cell r="S319" t="str">
            <v>安城第１工場</v>
          </cell>
          <cell r="T319" t="str">
            <v>直接</v>
          </cell>
          <cell r="U319" t="str">
            <v/>
          </cell>
          <cell r="V319" t="str">
            <v/>
          </cell>
          <cell r="W319" t="str">
            <v/>
          </cell>
          <cell r="X319">
            <v>1</v>
          </cell>
          <cell r="Y319">
            <v>1</v>
          </cell>
          <cell r="Z319">
            <v>0.73</v>
          </cell>
          <cell r="AA319">
            <v>0.93</v>
          </cell>
        </row>
        <row r="320">
          <cell r="B320" t="str">
            <v>9056451A112</v>
          </cell>
          <cell r="C320" t="str">
            <v/>
          </cell>
          <cell r="D320" t="str">
            <v>SHIM</v>
          </cell>
          <cell r="E320" t="str">
            <v>1Y</v>
          </cell>
          <cell r="F320" t="str">
            <v>第１工場</v>
          </cell>
          <cell r="G320" t="str">
            <v>手配</v>
          </cell>
          <cell r="H320" t="str">
            <v>Ｐ</v>
          </cell>
          <cell r="I320" t="str">
            <v>6454</v>
          </cell>
          <cell r="J320" t="str">
            <v>（株）ムロコーポレーション</v>
          </cell>
          <cell r="K320" t="str">
            <v>01</v>
          </cell>
          <cell r="L320" t="str">
            <v/>
          </cell>
          <cell r="M320" t="str">
            <v>――</v>
          </cell>
          <cell r="N320" t="str">
            <v>――</v>
          </cell>
          <cell r="O320" t="str">
            <v>Ｍ</v>
          </cell>
          <cell r="P320" t="str">
            <v>01</v>
          </cell>
          <cell r="Q320" t="str">
            <v>第１</v>
          </cell>
          <cell r="R320" t="str">
            <v>1Y</v>
          </cell>
          <cell r="S320" t="str">
            <v>安城第１工場</v>
          </cell>
          <cell r="T320" t="str">
            <v>直接</v>
          </cell>
          <cell r="U320" t="str">
            <v/>
          </cell>
          <cell r="V320" t="str">
            <v/>
          </cell>
          <cell r="W320" t="str">
            <v/>
          </cell>
          <cell r="X320">
            <v>1</v>
          </cell>
          <cell r="Y320">
            <v>1</v>
          </cell>
          <cell r="Z320">
            <v>0.73</v>
          </cell>
          <cell r="AA320">
            <v>0.93</v>
          </cell>
        </row>
        <row r="321">
          <cell r="B321" t="str">
            <v>9056455A018</v>
          </cell>
          <cell r="C321" t="str">
            <v/>
          </cell>
          <cell r="D321" t="str">
            <v>SHIM</v>
          </cell>
          <cell r="E321" t="str">
            <v>1Y</v>
          </cell>
          <cell r="F321" t="str">
            <v>第１工場</v>
          </cell>
          <cell r="G321" t="str">
            <v>手配</v>
          </cell>
          <cell r="H321" t="str">
            <v>Ｐ</v>
          </cell>
          <cell r="I321" t="str">
            <v>6454</v>
          </cell>
          <cell r="J321" t="str">
            <v>（株）ムロコーポレーション</v>
          </cell>
          <cell r="K321" t="str">
            <v>01</v>
          </cell>
          <cell r="L321" t="str">
            <v/>
          </cell>
          <cell r="M321" t="str">
            <v>――</v>
          </cell>
          <cell r="N321" t="str">
            <v>――</v>
          </cell>
          <cell r="O321" t="str">
            <v>Ｍ</v>
          </cell>
          <cell r="P321" t="str">
            <v>01</v>
          </cell>
          <cell r="Q321" t="str">
            <v>第１</v>
          </cell>
          <cell r="R321" t="str">
            <v>1Y</v>
          </cell>
          <cell r="S321" t="str">
            <v>安城第１工場</v>
          </cell>
          <cell r="T321" t="str">
            <v>直接</v>
          </cell>
          <cell r="U321" t="str">
            <v/>
          </cell>
          <cell r="V321" t="str">
            <v/>
          </cell>
          <cell r="W321" t="str">
            <v/>
          </cell>
          <cell r="X321">
            <v>1</v>
          </cell>
          <cell r="Y321">
            <v>1</v>
          </cell>
          <cell r="Z321">
            <v>0.73</v>
          </cell>
          <cell r="AA321">
            <v>0.93</v>
          </cell>
        </row>
        <row r="322">
          <cell r="B322" t="str">
            <v>9056455A019</v>
          </cell>
          <cell r="C322" t="str">
            <v/>
          </cell>
          <cell r="D322" t="str">
            <v>SHIM</v>
          </cell>
          <cell r="E322" t="str">
            <v>1Y</v>
          </cell>
          <cell r="F322" t="str">
            <v>第１工場</v>
          </cell>
          <cell r="G322" t="str">
            <v>手配</v>
          </cell>
          <cell r="H322" t="str">
            <v>Ｐ</v>
          </cell>
          <cell r="I322" t="str">
            <v>6454</v>
          </cell>
          <cell r="J322" t="str">
            <v>（株）ムロコーポレーション</v>
          </cell>
          <cell r="K322" t="str">
            <v>01</v>
          </cell>
          <cell r="L322" t="str">
            <v/>
          </cell>
          <cell r="M322" t="str">
            <v>――</v>
          </cell>
          <cell r="N322" t="str">
            <v>――</v>
          </cell>
          <cell r="O322" t="str">
            <v>Ｍ</v>
          </cell>
          <cell r="P322" t="str">
            <v>01</v>
          </cell>
          <cell r="Q322" t="str">
            <v>第１</v>
          </cell>
          <cell r="R322" t="str">
            <v>1Y</v>
          </cell>
          <cell r="S322" t="str">
            <v>安城第１工場</v>
          </cell>
          <cell r="T322" t="str">
            <v>直接</v>
          </cell>
          <cell r="U322" t="str">
            <v/>
          </cell>
          <cell r="V322" t="str">
            <v/>
          </cell>
          <cell r="W322" t="str">
            <v/>
          </cell>
          <cell r="X322">
            <v>1</v>
          </cell>
          <cell r="Y322">
            <v>1</v>
          </cell>
          <cell r="Z322">
            <v>0.73</v>
          </cell>
          <cell r="AA322">
            <v>0.93</v>
          </cell>
        </row>
        <row r="323">
          <cell r="B323" t="str">
            <v>9056455A020</v>
          </cell>
          <cell r="C323" t="str">
            <v/>
          </cell>
          <cell r="D323" t="str">
            <v>SHIM</v>
          </cell>
          <cell r="E323" t="str">
            <v>1Y</v>
          </cell>
          <cell r="F323" t="str">
            <v>第１工場</v>
          </cell>
          <cell r="G323" t="str">
            <v>手配</v>
          </cell>
          <cell r="H323" t="str">
            <v>Ｐ</v>
          </cell>
          <cell r="I323" t="str">
            <v>6454</v>
          </cell>
          <cell r="J323" t="str">
            <v>（株）ムロコーポレーション</v>
          </cell>
          <cell r="K323" t="str">
            <v>01</v>
          </cell>
          <cell r="L323" t="str">
            <v/>
          </cell>
          <cell r="M323" t="str">
            <v>――</v>
          </cell>
          <cell r="N323" t="str">
            <v>――</v>
          </cell>
          <cell r="O323" t="str">
            <v>Ｍ</v>
          </cell>
          <cell r="P323" t="str">
            <v>01</v>
          </cell>
          <cell r="Q323" t="str">
            <v>第１</v>
          </cell>
          <cell r="R323" t="str">
            <v>1Y</v>
          </cell>
          <cell r="S323" t="str">
            <v>安城第１工場</v>
          </cell>
          <cell r="T323" t="str">
            <v>直接</v>
          </cell>
          <cell r="U323" t="str">
            <v/>
          </cell>
          <cell r="V323" t="str">
            <v/>
          </cell>
          <cell r="W323" t="str">
            <v/>
          </cell>
          <cell r="X323">
            <v>1</v>
          </cell>
          <cell r="Y323">
            <v>1</v>
          </cell>
          <cell r="Z323">
            <v>0.73</v>
          </cell>
          <cell r="AA323">
            <v>0.93</v>
          </cell>
        </row>
        <row r="324">
          <cell r="B324" t="str">
            <v>9056455A021</v>
          </cell>
          <cell r="C324" t="str">
            <v/>
          </cell>
          <cell r="D324" t="str">
            <v>SHIM</v>
          </cell>
          <cell r="E324" t="str">
            <v>1Y</v>
          </cell>
          <cell r="F324" t="str">
            <v>第１工場</v>
          </cell>
          <cell r="G324" t="str">
            <v>手配</v>
          </cell>
          <cell r="H324" t="str">
            <v>Ｐ</v>
          </cell>
          <cell r="I324" t="str">
            <v>6454</v>
          </cell>
          <cell r="J324" t="str">
            <v>（株）ムロコーポレーション</v>
          </cell>
          <cell r="K324" t="str">
            <v>01</v>
          </cell>
          <cell r="L324" t="str">
            <v/>
          </cell>
          <cell r="M324" t="str">
            <v>――</v>
          </cell>
          <cell r="N324" t="str">
            <v>――</v>
          </cell>
          <cell r="O324" t="str">
            <v>Ｍ</v>
          </cell>
          <cell r="P324" t="str">
            <v>01</v>
          </cell>
          <cell r="Q324" t="str">
            <v>第１</v>
          </cell>
          <cell r="R324" t="str">
            <v>1Y</v>
          </cell>
          <cell r="S324" t="str">
            <v>安城第１工場</v>
          </cell>
          <cell r="T324" t="str">
            <v>直接</v>
          </cell>
          <cell r="U324" t="str">
            <v/>
          </cell>
          <cell r="V324" t="str">
            <v/>
          </cell>
          <cell r="W324" t="str">
            <v/>
          </cell>
          <cell r="X324">
            <v>1</v>
          </cell>
          <cell r="Y324">
            <v>1</v>
          </cell>
          <cell r="Z324">
            <v>0.73</v>
          </cell>
          <cell r="AA324">
            <v>0.93</v>
          </cell>
        </row>
        <row r="325">
          <cell r="B325" t="str">
            <v>9056455A022</v>
          </cell>
          <cell r="C325" t="str">
            <v/>
          </cell>
          <cell r="D325" t="str">
            <v>SHIM</v>
          </cell>
          <cell r="E325" t="str">
            <v>1Y</v>
          </cell>
          <cell r="F325" t="str">
            <v>第１工場</v>
          </cell>
          <cell r="G325" t="str">
            <v>手配</v>
          </cell>
          <cell r="H325" t="str">
            <v>Ｐ</v>
          </cell>
          <cell r="I325" t="str">
            <v>6454</v>
          </cell>
          <cell r="J325" t="str">
            <v>（株）ムロコーポレーション</v>
          </cell>
          <cell r="K325" t="str">
            <v>01</v>
          </cell>
          <cell r="L325" t="str">
            <v/>
          </cell>
          <cell r="M325" t="str">
            <v>――</v>
          </cell>
          <cell r="N325" t="str">
            <v>――</v>
          </cell>
          <cell r="O325" t="str">
            <v>Ｍ</v>
          </cell>
          <cell r="P325" t="str">
            <v>01</v>
          </cell>
          <cell r="Q325" t="str">
            <v>第１</v>
          </cell>
          <cell r="R325" t="str">
            <v>1Y</v>
          </cell>
          <cell r="S325" t="str">
            <v>安城第１工場</v>
          </cell>
          <cell r="T325" t="str">
            <v>直接</v>
          </cell>
          <cell r="U325" t="str">
            <v/>
          </cell>
          <cell r="V325" t="str">
            <v/>
          </cell>
          <cell r="W325" t="str">
            <v/>
          </cell>
          <cell r="X325">
            <v>1</v>
          </cell>
          <cell r="Y325">
            <v>1</v>
          </cell>
          <cell r="Z325">
            <v>0.73</v>
          </cell>
          <cell r="AA325">
            <v>0.93</v>
          </cell>
        </row>
        <row r="326">
          <cell r="B326" t="str">
            <v>9056455A023</v>
          </cell>
          <cell r="C326" t="str">
            <v/>
          </cell>
          <cell r="D326" t="str">
            <v>SHIM</v>
          </cell>
          <cell r="E326" t="str">
            <v>1Y</v>
          </cell>
          <cell r="F326" t="str">
            <v>第１工場</v>
          </cell>
          <cell r="G326" t="str">
            <v>手配</v>
          </cell>
          <cell r="H326" t="str">
            <v>Ｐ</v>
          </cell>
          <cell r="I326" t="str">
            <v>6454</v>
          </cell>
          <cell r="J326" t="str">
            <v>（株）ムロコーポレーション</v>
          </cell>
          <cell r="K326" t="str">
            <v>01</v>
          </cell>
          <cell r="L326" t="str">
            <v/>
          </cell>
          <cell r="M326" t="str">
            <v>――</v>
          </cell>
          <cell r="N326" t="str">
            <v>――</v>
          </cell>
          <cell r="O326" t="str">
            <v>Ｍ</v>
          </cell>
          <cell r="P326" t="str">
            <v>01</v>
          </cell>
          <cell r="Q326" t="str">
            <v>第１</v>
          </cell>
          <cell r="R326" t="str">
            <v>1Y</v>
          </cell>
          <cell r="S326" t="str">
            <v>安城第１工場</v>
          </cell>
          <cell r="T326" t="str">
            <v>直接</v>
          </cell>
          <cell r="U326" t="str">
            <v/>
          </cell>
          <cell r="V326" t="str">
            <v/>
          </cell>
          <cell r="W326" t="str">
            <v/>
          </cell>
          <cell r="X326">
            <v>1</v>
          </cell>
          <cell r="Y326">
            <v>1</v>
          </cell>
          <cell r="Z326">
            <v>0.73</v>
          </cell>
          <cell r="AA326">
            <v>0.93</v>
          </cell>
        </row>
        <row r="327">
          <cell r="B327" t="str">
            <v>9056455A024</v>
          </cell>
          <cell r="C327" t="str">
            <v/>
          </cell>
          <cell r="D327" t="str">
            <v>SHIM</v>
          </cell>
          <cell r="E327" t="str">
            <v>1Y</v>
          </cell>
          <cell r="F327" t="str">
            <v>第１工場</v>
          </cell>
          <cell r="G327" t="str">
            <v>手配</v>
          </cell>
          <cell r="H327" t="str">
            <v>Ｐ</v>
          </cell>
          <cell r="I327" t="str">
            <v>6454</v>
          </cell>
          <cell r="J327" t="str">
            <v>（株）ムロコーポレーション</v>
          </cell>
          <cell r="K327" t="str">
            <v>01</v>
          </cell>
          <cell r="L327" t="str">
            <v/>
          </cell>
          <cell r="M327" t="str">
            <v>――</v>
          </cell>
          <cell r="N327" t="str">
            <v>――</v>
          </cell>
          <cell r="O327" t="str">
            <v>Ｍ</v>
          </cell>
          <cell r="P327" t="str">
            <v>01</v>
          </cell>
          <cell r="Q327" t="str">
            <v>第１</v>
          </cell>
          <cell r="R327" t="str">
            <v>1Y</v>
          </cell>
          <cell r="S327" t="str">
            <v>安城第１工場</v>
          </cell>
          <cell r="T327" t="str">
            <v>直接</v>
          </cell>
          <cell r="U327" t="str">
            <v/>
          </cell>
          <cell r="V327" t="str">
            <v/>
          </cell>
          <cell r="W327" t="str">
            <v/>
          </cell>
          <cell r="X327">
            <v>1</v>
          </cell>
          <cell r="Y327">
            <v>1</v>
          </cell>
          <cell r="Z327">
            <v>0.73</v>
          </cell>
          <cell r="AA327">
            <v>0.93</v>
          </cell>
        </row>
        <row r="328">
          <cell r="B328" t="str">
            <v>9056455A025</v>
          </cell>
          <cell r="C328" t="str">
            <v/>
          </cell>
          <cell r="D328" t="str">
            <v>SHIM</v>
          </cell>
          <cell r="E328" t="str">
            <v>1Y</v>
          </cell>
          <cell r="F328" t="str">
            <v>第１工場</v>
          </cell>
          <cell r="G328" t="str">
            <v>手配</v>
          </cell>
          <cell r="H328" t="str">
            <v>Ｐ</v>
          </cell>
          <cell r="I328" t="str">
            <v>6454</v>
          </cell>
          <cell r="J328" t="str">
            <v>（株）ムロコーポレーション</v>
          </cell>
          <cell r="K328" t="str">
            <v>01</v>
          </cell>
          <cell r="L328" t="str">
            <v/>
          </cell>
          <cell r="M328" t="str">
            <v>――</v>
          </cell>
          <cell r="N328" t="str">
            <v>――</v>
          </cell>
          <cell r="O328" t="str">
            <v>Ｍ</v>
          </cell>
          <cell r="P328" t="str">
            <v>01</v>
          </cell>
          <cell r="Q328" t="str">
            <v>第１</v>
          </cell>
          <cell r="R328" t="str">
            <v>1Y</v>
          </cell>
          <cell r="S328" t="str">
            <v>安城第１工場</v>
          </cell>
          <cell r="T328" t="str">
            <v>直接</v>
          </cell>
          <cell r="U328" t="str">
            <v/>
          </cell>
          <cell r="V328" t="str">
            <v/>
          </cell>
          <cell r="W328" t="str">
            <v/>
          </cell>
          <cell r="X328">
            <v>1</v>
          </cell>
          <cell r="Y328">
            <v>1</v>
          </cell>
          <cell r="Z328">
            <v>0.73</v>
          </cell>
          <cell r="AA328">
            <v>0.93</v>
          </cell>
        </row>
        <row r="329">
          <cell r="B329" t="str">
            <v>9056455A026</v>
          </cell>
          <cell r="C329" t="str">
            <v/>
          </cell>
          <cell r="D329" t="str">
            <v>SHIM</v>
          </cell>
          <cell r="E329" t="str">
            <v>1Y</v>
          </cell>
          <cell r="F329" t="str">
            <v>第１工場</v>
          </cell>
          <cell r="G329" t="str">
            <v>手配</v>
          </cell>
          <cell r="H329" t="str">
            <v>Ｐ</v>
          </cell>
          <cell r="I329" t="str">
            <v>6454</v>
          </cell>
          <cell r="J329" t="str">
            <v>（株）ムロコーポレーション</v>
          </cell>
          <cell r="K329" t="str">
            <v>01</v>
          </cell>
          <cell r="L329" t="str">
            <v/>
          </cell>
          <cell r="M329" t="str">
            <v>――</v>
          </cell>
          <cell r="N329" t="str">
            <v>――</v>
          </cell>
          <cell r="O329" t="str">
            <v>Ｍ</v>
          </cell>
          <cell r="P329" t="str">
            <v>01</v>
          </cell>
          <cell r="Q329" t="str">
            <v>第１</v>
          </cell>
          <cell r="R329" t="str">
            <v>1Y</v>
          </cell>
          <cell r="S329" t="str">
            <v>安城第１工場</v>
          </cell>
          <cell r="T329" t="str">
            <v>直接</v>
          </cell>
          <cell r="U329" t="str">
            <v/>
          </cell>
          <cell r="V329" t="str">
            <v/>
          </cell>
          <cell r="W329" t="str">
            <v/>
          </cell>
          <cell r="X329">
            <v>1</v>
          </cell>
          <cell r="Y329">
            <v>1</v>
          </cell>
          <cell r="Z329">
            <v>0.73</v>
          </cell>
          <cell r="AA329">
            <v>0.93</v>
          </cell>
        </row>
        <row r="330">
          <cell r="B330" t="str">
            <v>9056455A027</v>
          </cell>
          <cell r="C330" t="str">
            <v/>
          </cell>
          <cell r="D330" t="str">
            <v>SHIM</v>
          </cell>
          <cell r="E330" t="str">
            <v>1Y</v>
          </cell>
          <cell r="F330" t="str">
            <v>第１工場</v>
          </cell>
          <cell r="G330" t="str">
            <v>手配</v>
          </cell>
          <cell r="H330" t="str">
            <v>Ｐ</v>
          </cell>
          <cell r="I330" t="str">
            <v>6454</v>
          </cell>
          <cell r="J330" t="str">
            <v>（株）ムロコーポレーション</v>
          </cell>
          <cell r="K330" t="str">
            <v>01</v>
          </cell>
          <cell r="L330" t="str">
            <v/>
          </cell>
          <cell r="M330" t="str">
            <v>――</v>
          </cell>
          <cell r="N330" t="str">
            <v>――</v>
          </cell>
          <cell r="O330" t="str">
            <v>Ｍ</v>
          </cell>
          <cell r="P330" t="str">
            <v>01</v>
          </cell>
          <cell r="Q330" t="str">
            <v>第１</v>
          </cell>
          <cell r="R330" t="str">
            <v>1Y</v>
          </cell>
          <cell r="S330" t="str">
            <v>安城第１工場</v>
          </cell>
          <cell r="T330" t="str">
            <v>直接</v>
          </cell>
          <cell r="U330" t="str">
            <v/>
          </cell>
          <cell r="V330" t="str">
            <v/>
          </cell>
          <cell r="W330" t="str">
            <v/>
          </cell>
          <cell r="X330">
            <v>1</v>
          </cell>
          <cell r="Y330">
            <v>1</v>
          </cell>
          <cell r="Z330">
            <v>0.73</v>
          </cell>
          <cell r="AA330">
            <v>0.93</v>
          </cell>
        </row>
        <row r="331">
          <cell r="B331" t="str">
            <v>9056455A028</v>
          </cell>
          <cell r="C331" t="str">
            <v/>
          </cell>
          <cell r="D331" t="str">
            <v>SHIM</v>
          </cell>
          <cell r="E331" t="str">
            <v>1Y</v>
          </cell>
          <cell r="F331" t="str">
            <v>第１工場</v>
          </cell>
          <cell r="G331" t="str">
            <v>手配</v>
          </cell>
          <cell r="H331" t="str">
            <v>Ｐ</v>
          </cell>
          <cell r="I331" t="str">
            <v>6454</v>
          </cell>
          <cell r="J331" t="str">
            <v>（株）ムロコーポレーション</v>
          </cell>
          <cell r="K331" t="str">
            <v>01</v>
          </cell>
          <cell r="L331" t="str">
            <v/>
          </cell>
          <cell r="M331" t="str">
            <v>――</v>
          </cell>
          <cell r="N331" t="str">
            <v>――</v>
          </cell>
          <cell r="O331" t="str">
            <v>Ｍ</v>
          </cell>
          <cell r="P331" t="str">
            <v>01</v>
          </cell>
          <cell r="Q331" t="str">
            <v>第１</v>
          </cell>
          <cell r="R331" t="str">
            <v>1Y</v>
          </cell>
          <cell r="S331" t="str">
            <v>安城第１工場</v>
          </cell>
          <cell r="T331" t="str">
            <v>直接</v>
          </cell>
          <cell r="U331" t="str">
            <v/>
          </cell>
          <cell r="V331" t="str">
            <v/>
          </cell>
          <cell r="W331" t="str">
            <v/>
          </cell>
          <cell r="X331">
            <v>1</v>
          </cell>
          <cell r="Y331">
            <v>1</v>
          </cell>
          <cell r="Z331">
            <v>0.73</v>
          </cell>
          <cell r="AA331">
            <v>0.93</v>
          </cell>
        </row>
        <row r="332">
          <cell r="B332" t="str">
            <v>9056455A029</v>
          </cell>
          <cell r="C332" t="str">
            <v/>
          </cell>
          <cell r="D332" t="str">
            <v>SHIM</v>
          </cell>
          <cell r="E332" t="str">
            <v>1Y</v>
          </cell>
          <cell r="F332" t="str">
            <v>第１工場</v>
          </cell>
          <cell r="G332" t="str">
            <v>手配</v>
          </cell>
          <cell r="H332" t="str">
            <v>Ｐ</v>
          </cell>
          <cell r="I332" t="str">
            <v>6454</v>
          </cell>
          <cell r="J332" t="str">
            <v>（株）ムロコーポレーション</v>
          </cell>
          <cell r="K332" t="str">
            <v>01</v>
          </cell>
          <cell r="L332" t="str">
            <v/>
          </cell>
          <cell r="M332" t="str">
            <v>――</v>
          </cell>
          <cell r="N332" t="str">
            <v>――</v>
          </cell>
          <cell r="O332" t="str">
            <v>Ｍ</v>
          </cell>
          <cell r="P332" t="str">
            <v>01</v>
          </cell>
          <cell r="Q332" t="str">
            <v>第１</v>
          </cell>
          <cell r="R332" t="str">
            <v>1Y</v>
          </cell>
          <cell r="S332" t="str">
            <v>安城第１工場</v>
          </cell>
          <cell r="T332" t="str">
            <v>直接</v>
          </cell>
          <cell r="U332" t="str">
            <v/>
          </cell>
          <cell r="V332" t="str">
            <v/>
          </cell>
          <cell r="W332" t="str">
            <v/>
          </cell>
          <cell r="X332">
            <v>1</v>
          </cell>
          <cell r="Y332">
            <v>1</v>
          </cell>
          <cell r="Z332">
            <v>0.73</v>
          </cell>
          <cell r="AA332">
            <v>0.93</v>
          </cell>
        </row>
        <row r="333">
          <cell r="B333" t="str">
            <v>9056455A030</v>
          </cell>
          <cell r="C333" t="str">
            <v/>
          </cell>
          <cell r="D333" t="str">
            <v>SHIM</v>
          </cell>
          <cell r="E333" t="str">
            <v>1Y</v>
          </cell>
          <cell r="F333" t="str">
            <v>第１工場</v>
          </cell>
          <cell r="G333" t="str">
            <v>手配</v>
          </cell>
          <cell r="H333" t="str">
            <v>Ｐ</v>
          </cell>
          <cell r="I333" t="str">
            <v>6454</v>
          </cell>
          <cell r="J333" t="str">
            <v>（株）ムロコーポレーション</v>
          </cell>
          <cell r="K333" t="str">
            <v>01</v>
          </cell>
          <cell r="L333" t="str">
            <v/>
          </cell>
          <cell r="M333" t="str">
            <v>――</v>
          </cell>
          <cell r="N333" t="str">
            <v>――</v>
          </cell>
          <cell r="O333" t="str">
            <v>Ｍ</v>
          </cell>
          <cell r="P333" t="str">
            <v>01</v>
          </cell>
          <cell r="Q333" t="str">
            <v>第１</v>
          </cell>
          <cell r="R333" t="str">
            <v>1Y</v>
          </cell>
          <cell r="S333" t="str">
            <v>安城第１工場</v>
          </cell>
          <cell r="T333" t="str">
            <v>直接</v>
          </cell>
          <cell r="U333" t="str">
            <v/>
          </cell>
          <cell r="V333" t="str">
            <v/>
          </cell>
          <cell r="W333" t="str">
            <v/>
          </cell>
          <cell r="X333">
            <v>1</v>
          </cell>
          <cell r="Y333">
            <v>1</v>
          </cell>
          <cell r="Z333">
            <v>0.73</v>
          </cell>
          <cell r="AA333">
            <v>0.93</v>
          </cell>
        </row>
        <row r="334">
          <cell r="B334" t="str">
            <v>9056455A031</v>
          </cell>
          <cell r="C334" t="str">
            <v/>
          </cell>
          <cell r="D334" t="str">
            <v>SHIM</v>
          </cell>
          <cell r="E334" t="str">
            <v>1Y</v>
          </cell>
          <cell r="F334" t="str">
            <v>第１工場</v>
          </cell>
          <cell r="G334" t="str">
            <v>手配</v>
          </cell>
          <cell r="H334" t="str">
            <v>Ｐ</v>
          </cell>
          <cell r="I334" t="str">
            <v>6454</v>
          </cell>
          <cell r="J334" t="str">
            <v>（株）ムロコーポレーション</v>
          </cell>
          <cell r="K334" t="str">
            <v>01</v>
          </cell>
          <cell r="L334" t="str">
            <v/>
          </cell>
          <cell r="M334" t="str">
            <v>――</v>
          </cell>
          <cell r="N334" t="str">
            <v>――</v>
          </cell>
          <cell r="O334" t="str">
            <v>Ｍ</v>
          </cell>
          <cell r="P334" t="str">
            <v>01</v>
          </cell>
          <cell r="Q334" t="str">
            <v>第１</v>
          </cell>
          <cell r="R334" t="str">
            <v>1Y</v>
          </cell>
          <cell r="S334" t="str">
            <v>安城第１工場</v>
          </cell>
          <cell r="T334" t="str">
            <v>直接</v>
          </cell>
          <cell r="U334" t="str">
            <v/>
          </cell>
          <cell r="V334" t="str">
            <v/>
          </cell>
          <cell r="W334" t="str">
            <v/>
          </cell>
          <cell r="X334">
            <v>1</v>
          </cell>
          <cell r="Y334">
            <v>1</v>
          </cell>
          <cell r="Z334">
            <v>0.73</v>
          </cell>
          <cell r="AA334">
            <v>0.93</v>
          </cell>
        </row>
        <row r="335">
          <cell r="B335" t="str">
            <v>9056455A032</v>
          </cell>
          <cell r="C335" t="str">
            <v/>
          </cell>
          <cell r="D335" t="str">
            <v>SHIM</v>
          </cell>
          <cell r="E335" t="str">
            <v>1Y</v>
          </cell>
          <cell r="F335" t="str">
            <v>第１工場</v>
          </cell>
          <cell r="G335" t="str">
            <v>手配</v>
          </cell>
          <cell r="H335" t="str">
            <v>Ｐ</v>
          </cell>
          <cell r="I335" t="str">
            <v>6454</v>
          </cell>
          <cell r="J335" t="str">
            <v>（株）ムロコーポレーション</v>
          </cell>
          <cell r="K335" t="str">
            <v>01</v>
          </cell>
          <cell r="L335" t="str">
            <v/>
          </cell>
          <cell r="M335" t="str">
            <v>――</v>
          </cell>
          <cell r="N335" t="str">
            <v>――</v>
          </cell>
          <cell r="O335" t="str">
            <v>Ｍ</v>
          </cell>
          <cell r="P335" t="str">
            <v>01</v>
          </cell>
          <cell r="Q335" t="str">
            <v>第１</v>
          </cell>
          <cell r="R335" t="str">
            <v>1Y</v>
          </cell>
          <cell r="S335" t="str">
            <v>安城第１工場</v>
          </cell>
          <cell r="T335" t="str">
            <v>直接</v>
          </cell>
          <cell r="U335" t="str">
            <v/>
          </cell>
          <cell r="V335" t="str">
            <v/>
          </cell>
          <cell r="W335" t="str">
            <v/>
          </cell>
          <cell r="X335">
            <v>1</v>
          </cell>
          <cell r="Y335">
            <v>1</v>
          </cell>
          <cell r="Z335">
            <v>0.73</v>
          </cell>
          <cell r="AA335">
            <v>0.93</v>
          </cell>
        </row>
        <row r="336">
          <cell r="B336" t="str">
            <v>9056455A033</v>
          </cell>
          <cell r="C336" t="str">
            <v/>
          </cell>
          <cell r="D336" t="str">
            <v>SHIM</v>
          </cell>
          <cell r="E336" t="str">
            <v>1Y</v>
          </cell>
          <cell r="F336" t="str">
            <v>第１工場</v>
          </cell>
          <cell r="G336" t="str">
            <v>手配</v>
          </cell>
          <cell r="H336" t="str">
            <v>Ｐ</v>
          </cell>
          <cell r="I336" t="str">
            <v>6454</v>
          </cell>
          <cell r="J336" t="str">
            <v>（株）ムロコーポレーション</v>
          </cell>
          <cell r="K336" t="str">
            <v>01</v>
          </cell>
          <cell r="L336" t="str">
            <v/>
          </cell>
          <cell r="M336" t="str">
            <v>――</v>
          </cell>
          <cell r="N336" t="str">
            <v>――</v>
          </cell>
          <cell r="O336" t="str">
            <v>Ｍ</v>
          </cell>
          <cell r="P336" t="str">
            <v>01</v>
          </cell>
          <cell r="Q336" t="str">
            <v>第１</v>
          </cell>
          <cell r="R336" t="str">
            <v>1Y</v>
          </cell>
          <cell r="S336" t="str">
            <v>安城第１工場</v>
          </cell>
          <cell r="T336" t="str">
            <v>直接</v>
          </cell>
          <cell r="U336" t="str">
            <v/>
          </cell>
          <cell r="V336" t="str">
            <v/>
          </cell>
          <cell r="W336" t="str">
            <v/>
          </cell>
          <cell r="X336">
            <v>1</v>
          </cell>
          <cell r="Y336">
            <v>1</v>
          </cell>
          <cell r="Z336">
            <v>0.73</v>
          </cell>
          <cell r="AA336">
            <v>0.93</v>
          </cell>
        </row>
        <row r="337">
          <cell r="B337" t="str">
            <v>9056455A034</v>
          </cell>
          <cell r="C337" t="str">
            <v/>
          </cell>
          <cell r="D337" t="str">
            <v>SHIM</v>
          </cell>
          <cell r="E337" t="str">
            <v>1Y</v>
          </cell>
          <cell r="F337" t="str">
            <v>第１工場</v>
          </cell>
          <cell r="G337" t="str">
            <v>手配</v>
          </cell>
          <cell r="H337" t="str">
            <v>Ｐ</v>
          </cell>
          <cell r="I337" t="str">
            <v>6454</v>
          </cell>
          <cell r="J337" t="str">
            <v>（株）ムロコーポレーション</v>
          </cell>
          <cell r="K337" t="str">
            <v>01</v>
          </cell>
          <cell r="L337" t="str">
            <v/>
          </cell>
          <cell r="M337" t="str">
            <v>――</v>
          </cell>
          <cell r="N337" t="str">
            <v>――</v>
          </cell>
          <cell r="O337" t="str">
            <v>Ｍ</v>
          </cell>
          <cell r="P337" t="str">
            <v>01</v>
          </cell>
          <cell r="Q337" t="str">
            <v>第１</v>
          </cell>
          <cell r="R337" t="str">
            <v>1Y</v>
          </cell>
          <cell r="S337" t="str">
            <v>安城第１工場</v>
          </cell>
          <cell r="T337" t="str">
            <v>直接</v>
          </cell>
          <cell r="U337" t="str">
            <v/>
          </cell>
          <cell r="V337" t="str">
            <v/>
          </cell>
          <cell r="W337" t="str">
            <v/>
          </cell>
          <cell r="X337">
            <v>1</v>
          </cell>
          <cell r="Y337">
            <v>1</v>
          </cell>
          <cell r="Z337">
            <v>0.73</v>
          </cell>
          <cell r="AA337">
            <v>0.93</v>
          </cell>
        </row>
        <row r="338">
          <cell r="B338" t="str">
            <v>9056455A035</v>
          </cell>
          <cell r="C338" t="str">
            <v/>
          </cell>
          <cell r="D338" t="str">
            <v>SHIM</v>
          </cell>
          <cell r="E338" t="str">
            <v>1Y</v>
          </cell>
          <cell r="F338" t="str">
            <v>第１工場</v>
          </cell>
          <cell r="G338" t="str">
            <v>手配</v>
          </cell>
          <cell r="H338" t="str">
            <v>Ｐ</v>
          </cell>
          <cell r="I338" t="str">
            <v>6454</v>
          </cell>
          <cell r="J338" t="str">
            <v>（株）ムロコーポレーション</v>
          </cell>
          <cell r="K338" t="str">
            <v>01</v>
          </cell>
          <cell r="L338" t="str">
            <v/>
          </cell>
          <cell r="M338" t="str">
            <v>――</v>
          </cell>
          <cell r="N338" t="str">
            <v>――</v>
          </cell>
          <cell r="O338" t="str">
            <v>Ｍ</v>
          </cell>
          <cell r="P338" t="str">
            <v>01</v>
          </cell>
          <cell r="Q338" t="str">
            <v>第１</v>
          </cell>
          <cell r="R338" t="str">
            <v>1Y</v>
          </cell>
          <cell r="S338" t="str">
            <v>安城第１工場</v>
          </cell>
          <cell r="T338" t="str">
            <v>直接</v>
          </cell>
          <cell r="U338" t="str">
            <v/>
          </cell>
          <cell r="V338" t="str">
            <v/>
          </cell>
          <cell r="W338" t="str">
            <v/>
          </cell>
          <cell r="X338">
            <v>1</v>
          </cell>
          <cell r="Y338">
            <v>1</v>
          </cell>
          <cell r="Z338">
            <v>0.73</v>
          </cell>
          <cell r="AA338">
            <v>0.93</v>
          </cell>
        </row>
        <row r="339">
          <cell r="B339" t="str">
            <v>9056455A036</v>
          </cell>
          <cell r="C339" t="str">
            <v/>
          </cell>
          <cell r="D339" t="str">
            <v>SHIM</v>
          </cell>
          <cell r="E339" t="str">
            <v>1Y</v>
          </cell>
          <cell r="F339" t="str">
            <v>第１工場</v>
          </cell>
          <cell r="G339" t="str">
            <v>手配</v>
          </cell>
          <cell r="H339" t="str">
            <v>Ｐ</v>
          </cell>
          <cell r="I339" t="str">
            <v>6454</v>
          </cell>
          <cell r="J339" t="str">
            <v>（株）ムロコーポレーション</v>
          </cell>
          <cell r="K339" t="str">
            <v>01</v>
          </cell>
          <cell r="L339" t="str">
            <v/>
          </cell>
          <cell r="M339" t="str">
            <v>――</v>
          </cell>
          <cell r="N339" t="str">
            <v>――</v>
          </cell>
          <cell r="O339" t="str">
            <v>Ｍ</v>
          </cell>
          <cell r="P339" t="str">
            <v>01</v>
          </cell>
          <cell r="Q339" t="str">
            <v>第１</v>
          </cell>
          <cell r="R339" t="str">
            <v>1Y</v>
          </cell>
          <cell r="S339" t="str">
            <v>安城第１工場</v>
          </cell>
          <cell r="T339" t="str">
            <v>直接</v>
          </cell>
          <cell r="U339" t="str">
            <v/>
          </cell>
          <cell r="V339" t="str">
            <v/>
          </cell>
          <cell r="W339" t="str">
            <v/>
          </cell>
          <cell r="X339">
            <v>1</v>
          </cell>
          <cell r="Y339">
            <v>1</v>
          </cell>
          <cell r="Z339">
            <v>0.73</v>
          </cell>
          <cell r="AA339">
            <v>0.93</v>
          </cell>
        </row>
        <row r="340">
          <cell r="B340" t="str">
            <v>9056455A037</v>
          </cell>
          <cell r="C340" t="str">
            <v/>
          </cell>
          <cell r="D340" t="str">
            <v>SHIM</v>
          </cell>
          <cell r="E340" t="str">
            <v>1Y</v>
          </cell>
          <cell r="F340" t="str">
            <v>第１工場</v>
          </cell>
          <cell r="G340" t="str">
            <v>手配</v>
          </cell>
          <cell r="H340" t="str">
            <v>Ｐ</v>
          </cell>
          <cell r="I340" t="str">
            <v>6454</v>
          </cell>
          <cell r="J340" t="str">
            <v>（株）ムロコーポレーション</v>
          </cell>
          <cell r="K340" t="str">
            <v>01</v>
          </cell>
          <cell r="L340" t="str">
            <v/>
          </cell>
          <cell r="M340" t="str">
            <v>――</v>
          </cell>
          <cell r="N340" t="str">
            <v>――</v>
          </cell>
          <cell r="O340" t="str">
            <v>Ｍ</v>
          </cell>
          <cell r="P340" t="str">
            <v>01</v>
          </cell>
          <cell r="Q340" t="str">
            <v>第１</v>
          </cell>
          <cell r="R340" t="str">
            <v>1Y</v>
          </cell>
          <cell r="S340" t="str">
            <v>安城第１工場</v>
          </cell>
          <cell r="T340" t="str">
            <v>直接</v>
          </cell>
          <cell r="U340" t="str">
            <v/>
          </cell>
          <cell r="V340" t="str">
            <v/>
          </cell>
          <cell r="W340" t="str">
            <v/>
          </cell>
          <cell r="X340">
            <v>1</v>
          </cell>
          <cell r="Y340">
            <v>1</v>
          </cell>
          <cell r="Z340">
            <v>0.73</v>
          </cell>
          <cell r="AA340">
            <v>0.93</v>
          </cell>
        </row>
        <row r="341">
          <cell r="B341" t="str">
            <v>9056455A038</v>
          </cell>
          <cell r="C341" t="str">
            <v/>
          </cell>
          <cell r="D341" t="str">
            <v>SHIM</v>
          </cell>
          <cell r="E341" t="str">
            <v>1Y</v>
          </cell>
          <cell r="F341" t="str">
            <v>第１工場</v>
          </cell>
          <cell r="G341" t="str">
            <v>手配</v>
          </cell>
          <cell r="H341" t="str">
            <v>Ｐ</v>
          </cell>
          <cell r="I341" t="str">
            <v>6454</v>
          </cell>
          <cell r="J341" t="str">
            <v>（株）ムロコーポレーション</v>
          </cell>
          <cell r="K341" t="str">
            <v>01</v>
          </cell>
          <cell r="L341" t="str">
            <v/>
          </cell>
          <cell r="M341" t="str">
            <v>――</v>
          </cell>
          <cell r="N341" t="str">
            <v>――</v>
          </cell>
          <cell r="O341" t="str">
            <v>Ｍ</v>
          </cell>
          <cell r="P341" t="str">
            <v>01</v>
          </cell>
          <cell r="Q341" t="str">
            <v>第１</v>
          </cell>
          <cell r="R341" t="str">
            <v>1Y</v>
          </cell>
          <cell r="S341" t="str">
            <v>安城第１工場</v>
          </cell>
          <cell r="T341" t="str">
            <v>直接</v>
          </cell>
          <cell r="U341" t="str">
            <v/>
          </cell>
          <cell r="V341" t="str">
            <v/>
          </cell>
          <cell r="W341" t="str">
            <v/>
          </cell>
          <cell r="X341">
            <v>1</v>
          </cell>
          <cell r="Y341">
            <v>1</v>
          </cell>
          <cell r="Z341">
            <v>0.73</v>
          </cell>
          <cell r="AA341">
            <v>0.93</v>
          </cell>
        </row>
        <row r="342">
          <cell r="B342" t="str">
            <v>9056455A039</v>
          </cell>
          <cell r="C342" t="str">
            <v/>
          </cell>
          <cell r="D342" t="str">
            <v>SHIM</v>
          </cell>
          <cell r="E342" t="str">
            <v>1Y</v>
          </cell>
          <cell r="F342" t="str">
            <v>第１工場</v>
          </cell>
          <cell r="G342" t="str">
            <v>手配</v>
          </cell>
          <cell r="H342" t="str">
            <v>Ｐ</v>
          </cell>
          <cell r="I342" t="str">
            <v>6454</v>
          </cell>
          <cell r="J342" t="str">
            <v>（株）ムロコーポレーション</v>
          </cell>
          <cell r="K342" t="str">
            <v>01</v>
          </cell>
          <cell r="L342" t="str">
            <v/>
          </cell>
          <cell r="M342" t="str">
            <v>――</v>
          </cell>
          <cell r="N342" t="str">
            <v>――</v>
          </cell>
          <cell r="O342" t="str">
            <v>Ｍ</v>
          </cell>
          <cell r="P342" t="str">
            <v>01</v>
          </cell>
          <cell r="Q342" t="str">
            <v>第１</v>
          </cell>
          <cell r="R342" t="str">
            <v>1Y</v>
          </cell>
          <cell r="S342" t="str">
            <v>安城第１工場</v>
          </cell>
          <cell r="T342" t="str">
            <v>直接</v>
          </cell>
          <cell r="U342" t="str">
            <v/>
          </cell>
          <cell r="V342" t="str">
            <v/>
          </cell>
          <cell r="W342" t="str">
            <v/>
          </cell>
          <cell r="X342">
            <v>1</v>
          </cell>
          <cell r="Y342">
            <v>1</v>
          </cell>
          <cell r="Z342">
            <v>0.73</v>
          </cell>
          <cell r="AA342">
            <v>0.93</v>
          </cell>
        </row>
        <row r="343">
          <cell r="B343" t="str">
            <v>9056455A040</v>
          </cell>
          <cell r="C343" t="str">
            <v/>
          </cell>
          <cell r="D343" t="str">
            <v>SHIM</v>
          </cell>
          <cell r="E343" t="str">
            <v>1Y</v>
          </cell>
          <cell r="F343" t="str">
            <v>第１工場</v>
          </cell>
          <cell r="G343" t="str">
            <v>手配</v>
          </cell>
          <cell r="H343" t="str">
            <v>Ｐ</v>
          </cell>
          <cell r="I343" t="str">
            <v>6454</v>
          </cell>
          <cell r="J343" t="str">
            <v>（株）ムロコーポレーション</v>
          </cell>
          <cell r="K343" t="str">
            <v>01</v>
          </cell>
          <cell r="L343" t="str">
            <v/>
          </cell>
          <cell r="M343" t="str">
            <v>――</v>
          </cell>
          <cell r="N343" t="str">
            <v>――</v>
          </cell>
          <cell r="O343" t="str">
            <v>Ｍ</v>
          </cell>
          <cell r="P343" t="str">
            <v>01</v>
          </cell>
          <cell r="Q343" t="str">
            <v>第１</v>
          </cell>
          <cell r="R343" t="str">
            <v>1Y</v>
          </cell>
          <cell r="S343" t="str">
            <v>安城第１工場</v>
          </cell>
          <cell r="T343" t="str">
            <v>直接</v>
          </cell>
          <cell r="U343" t="str">
            <v/>
          </cell>
          <cell r="V343" t="str">
            <v/>
          </cell>
          <cell r="W343" t="str">
            <v/>
          </cell>
          <cell r="X343">
            <v>1</v>
          </cell>
          <cell r="Y343">
            <v>1</v>
          </cell>
          <cell r="Z343">
            <v>0.73</v>
          </cell>
          <cell r="AA343">
            <v>0.93</v>
          </cell>
        </row>
        <row r="344">
          <cell r="B344" t="str">
            <v>9056455A041</v>
          </cell>
          <cell r="C344" t="str">
            <v/>
          </cell>
          <cell r="D344" t="str">
            <v>SHIM</v>
          </cell>
          <cell r="E344" t="str">
            <v>1Y</v>
          </cell>
          <cell r="F344" t="str">
            <v>第１工場</v>
          </cell>
          <cell r="G344" t="str">
            <v>手配</v>
          </cell>
          <cell r="H344" t="str">
            <v>Ｐ</v>
          </cell>
          <cell r="I344" t="str">
            <v>6454</v>
          </cell>
          <cell r="J344" t="str">
            <v>（株）ムロコーポレーション</v>
          </cell>
          <cell r="K344" t="str">
            <v>01</v>
          </cell>
          <cell r="L344" t="str">
            <v/>
          </cell>
          <cell r="M344" t="str">
            <v>――</v>
          </cell>
          <cell r="N344" t="str">
            <v>――</v>
          </cell>
          <cell r="O344" t="str">
            <v>Ｍ</v>
          </cell>
          <cell r="P344" t="str">
            <v>01</v>
          </cell>
          <cell r="Q344" t="str">
            <v>第１</v>
          </cell>
          <cell r="R344" t="str">
            <v>1Y</v>
          </cell>
          <cell r="S344" t="str">
            <v>安城第１工場</v>
          </cell>
          <cell r="T344" t="str">
            <v>直接</v>
          </cell>
          <cell r="U344" t="str">
            <v/>
          </cell>
          <cell r="V344" t="str">
            <v/>
          </cell>
          <cell r="W344" t="str">
            <v/>
          </cell>
          <cell r="X344">
            <v>1</v>
          </cell>
          <cell r="Y344">
            <v>1</v>
          </cell>
          <cell r="Z344">
            <v>0.73</v>
          </cell>
          <cell r="AA344">
            <v>0.93</v>
          </cell>
        </row>
        <row r="345">
          <cell r="B345" t="str">
            <v>9056455A042</v>
          </cell>
          <cell r="C345" t="str">
            <v/>
          </cell>
          <cell r="D345" t="str">
            <v>SHIM</v>
          </cell>
          <cell r="E345" t="str">
            <v>1Y</v>
          </cell>
          <cell r="F345" t="str">
            <v>第１工場</v>
          </cell>
          <cell r="G345" t="str">
            <v>手配</v>
          </cell>
          <cell r="H345" t="str">
            <v>Ｐ</v>
          </cell>
          <cell r="I345" t="str">
            <v>6454</v>
          </cell>
          <cell r="J345" t="str">
            <v>（株）ムロコーポレーション</v>
          </cell>
          <cell r="K345" t="str">
            <v>01</v>
          </cell>
          <cell r="L345" t="str">
            <v/>
          </cell>
          <cell r="M345" t="str">
            <v>――</v>
          </cell>
          <cell r="N345" t="str">
            <v>――</v>
          </cell>
          <cell r="O345" t="str">
            <v>Ｍ</v>
          </cell>
          <cell r="P345" t="str">
            <v>01</v>
          </cell>
          <cell r="Q345" t="str">
            <v>第１</v>
          </cell>
          <cell r="R345" t="str">
            <v>1Y</v>
          </cell>
          <cell r="S345" t="str">
            <v>安城第１工場</v>
          </cell>
          <cell r="T345" t="str">
            <v>直接</v>
          </cell>
          <cell r="U345" t="str">
            <v/>
          </cell>
          <cell r="V345" t="str">
            <v/>
          </cell>
          <cell r="W345" t="str">
            <v/>
          </cell>
          <cell r="X345">
            <v>1</v>
          </cell>
          <cell r="Y345">
            <v>1</v>
          </cell>
          <cell r="Z345">
            <v>0.73</v>
          </cell>
          <cell r="AA345">
            <v>0.93</v>
          </cell>
        </row>
        <row r="346">
          <cell r="B346" t="str">
            <v>9056455A043</v>
          </cell>
          <cell r="C346" t="str">
            <v/>
          </cell>
          <cell r="D346" t="str">
            <v>SHIM</v>
          </cell>
          <cell r="E346" t="str">
            <v>1Y</v>
          </cell>
          <cell r="F346" t="str">
            <v>第１工場</v>
          </cell>
          <cell r="G346" t="str">
            <v>手配</v>
          </cell>
          <cell r="H346" t="str">
            <v>Ｐ</v>
          </cell>
          <cell r="I346" t="str">
            <v>6454</v>
          </cell>
          <cell r="J346" t="str">
            <v>（株）ムロコーポレーション</v>
          </cell>
          <cell r="K346" t="str">
            <v>01</v>
          </cell>
          <cell r="L346" t="str">
            <v/>
          </cell>
          <cell r="M346" t="str">
            <v>――</v>
          </cell>
          <cell r="N346" t="str">
            <v>――</v>
          </cell>
          <cell r="O346" t="str">
            <v>Ｍ</v>
          </cell>
          <cell r="P346" t="str">
            <v>01</v>
          </cell>
          <cell r="Q346" t="str">
            <v>第１</v>
          </cell>
          <cell r="R346" t="str">
            <v>1Y</v>
          </cell>
          <cell r="S346" t="str">
            <v>安城第１工場</v>
          </cell>
          <cell r="T346" t="str">
            <v>直接</v>
          </cell>
          <cell r="U346" t="str">
            <v/>
          </cell>
          <cell r="V346" t="str">
            <v/>
          </cell>
          <cell r="W346" t="str">
            <v/>
          </cell>
          <cell r="X346">
            <v>1</v>
          </cell>
          <cell r="Y346">
            <v>1</v>
          </cell>
          <cell r="Z346">
            <v>0.73</v>
          </cell>
          <cell r="AA346">
            <v>0.93</v>
          </cell>
        </row>
        <row r="347">
          <cell r="B347" t="str">
            <v>9056455A044</v>
          </cell>
          <cell r="C347" t="str">
            <v/>
          </cell>
          <cell r="D347" t="str">
            <v>SHIM</v>
          </cell>
          <cell r="E347" t="str">
            <v>1Y</v>
          </cell>
          <cell r="F347" t="str">
            <v>第１工場</v>
          </cell>
          <cell r="G347" t="str">
            <v>手配</v>
          </cell>
          <cell r="H347" t="str">
            <v>Ｐ</v>
          </cell>
          <cell r="I347" t="str">
            <v>6454</v>
          </cell>
          <cell r="J347" t="str">
            <v>（株）ムロコーポレーション</v>
          </cell>
          <cell r="K347" t="str">
            <v>01</v>
          </cell>
          <cell r="L347" t="str">
            <v/>
          </cell>
          <cell r="M347" t="str">
            <v>――</v>
          </cell>
          <cell r="N347" t="str">
            <v>――</v>
          </cell>
          <cell r="O347" t="str">
            <v>Ｍ</v>
          </cell>
          <cell r="P347" t="str">
            <v>01</v>
          </cell>
          <cell r="Q347" t="str">
            <v>第１</v>
          </cell>
          <cell r="R347" t="str">
            <v>1Y</v>
          </cell>
          <cell r="S347" t="str">
            <v>安城第１工場</v>
          </cell>
          <cell r="T347" t="str">
            <v>直接</v>
          </cell>
          <cell r="U347" t="str">
            <v/>
          </cell>
          <cell r="V347" t="str">
            <v/>
          </cell>
          <cell r="W347" t="str">
            <v/>
          </cell>
          <cell r="X347">
            <v>1</v>
          </cell>
          <cell r="Y347">
            <v>1</v>
          </cell>
          <cell r="Z347">
            <v>0.73</v>
          </cell>
          <cell r="AA347">
            <v>0.93</v>
          </cell>
        </row>
        <row r="348">
          <cell r="B348" t="str">
            <v>9056455A045</v>
          </cell>
          <cell r="C348" t="str">
            <v/>
          </cell>
          <cell r="D348" t="str">
            <v>SHIM</v>
          </cell>
          <cell r="E348" t="str">
            <v>1Y</v>
          </cell>
          <cell r="F348" t="str">
            <v>第１工場</v>
          </cell>
          <cell r="G348" t="str">
            <v>手配</v>
          </cell>
          <cell r="H348" t="str">
            <v>Ｐ</v>
          </cell>
          <cell r="I348" t="str">
            <v>6454</v>
          </cell>
          <cell r="J348" t="str">
            <v>（株）ムロコーポレーション</v>
          </cell>
          <cell r="K348" t="str">
            <v>01</v>
          </cell>
          <cell r="L348" t="str">
            <v/>
          </cell>
          <cell r="M348" t="str">
            <v>――</v>
          </cell>
          <cell r="N348" t="str">
            <v>――</v>
          </cell>
          <cell r="O348" t="str">
            <v>Ｍ</v>
          </cell>
          <cell r="P348" t="str">
            <v>01</v>
          </cell>
          <cell r="Q348" t="str">
            <v>第１</v>
          </cell>
          <cell r="R348" t="str">
            <v>1Y</v>
          </cell>
          <cell r="S348" t="str">
            <v>安城第１工場</v>
          </cell>
          <cell r="T348" t="str">
            <v>直接</v>
          </cell>
          <cell r="U348" t="str">
            <v/>
          </cell>
          <cell r="V348" t="str">
            <v/>
          </cell>
          <cell r="W348" t="str">
            <v/>
          </cell>
          <cell r="X348">
            <v>1</v>
          </cell>
          <cell r="Y348">
            <v>1</v>
          </cell>
          <cell r="Z348">
            <v>0.73</v>
          </cell>
          <cell r="AA348">
            <v>0.93</v>
          </cell>
        </row>
        <row r="349">
          <cell r="B349" t="str">
            <v>9056455A046</v>
          </cell>
          <cell r="C349" t="str">
            <v/>
          </cell>
          <cell r="D349" t="str">
            <v>SHIM</v>
          </cell>
          <cell r="E349" t="str">
            <v>1Y</v>
          </cell>
          <cell r="F349" t="str">
            <v>第１工場</v>
          </cell>
          <cell r="G349" t="str">
            <v>手配</v>
          </cell>
          <cell r="H349" t="str">
            <v>Ｐ</v>
          </cell>
          <cell r="I349" t="str">
            <v>6454</v>
          </cell>
          <cell r="J349" t="str">
            <v>（株）ムロコーポレーション</v>
          </cell>
          <cell r="K349" t="str">
            <v>01</v>
          </cell>
          <cell r="L349" t="str">
            <v/>
          </cell>
          <cell r="M349" t="str">
            <v>――</v>
          </cell>
          <cell r="N349" t="str">
            <v>――</v>
          </cell>
          <cell r="O349" t="str">
            <v>Ｍ</v>
          </cell>
          <cell r="P349" t="str">
            <v>01</v>
          </cell>
          <cell r="Q349" t="str">
            <v>第１</v>
          </cell>
          <cell r="R349" t="str">
            <v>1Y</v>
          </cell>
          <cell r="S349" t="str">
            <v>安城第１工場</v>
          </cell>
          <cell r="T349" t="str">
            <v>直接</v>
          </cell>
          <cell r="U349" t="str">
            <v/>
          </cell>
          <cell r="V349" t="str">
            <v/>
          </cell>
          <cell r="W349" t="str">
            <v/>
          </cell>
          <cell r="X349">
            <v>1</v>
          </cell>
          <cell r="Y349">
            <v>1</v>
          </cell>
          <cell r="Z349">
            <v>0.73</v>
          </cell>
          <cell r="AA349">
            <v>0.93</v>
          </cell>
        </row>
        <row r="350">
          <cell r="B350" t="str">
            <v>9056455A047</v>
          </cell>
          <cell r="C350" t="str">
            <v/>
          </cell>
          <cell r="D350" t="str">
            <v>SHIM</v>
          </cell>
          <cell r="E350" t="str">
            <v>1Y</v>
          </cell>
          <cell r="F350" t="str">
            <v>第１工場</v>
          </cell>
          <cell r="G350" t="str">
            <v>手配</v>
          </cell>
          <cell r="H350" t="str">
            <v>Ｐ</v>
          </cell>
          <cell r="I350" t="str">
            <v>6454</v>
          </cell>
          <cell r="J350" t="str">
            <v>（株）ムロコーポレーション</v>
          </cell>
          <cell r="K350" t="str">
            <v>01</v>
          </cell>
          <cell r="L350" t="str">
            <v/>
          </cell>
          <cell r="M350" t="str">
            <v>――</v>
          </cell>
          <cell r="N350" t="str">
            <v>――</v>
          </cell>
          <cell r="O350" t="str">
            <v>Ｍ</v>
          </cell>
          <cell r="P350" t="str">
            <v>01</v>
          </cell>
          <cell r="Q350" t="str">
            <v>第１</v>
          </cell>
          <cell r="R350" t="str">
            <v>1Y</v>
          </cell>
          <cell r="S350" t="str">
            <v>安城第１工場</v>
          </cell>
          <cell r="T350" t="str">
            <v>直接</v>
          </cell>
          <cell r="U350" t="str">
            <v/>
          </cell>
          <cell r="V350" t="str">
            <v/>
          </cell>
          <cell r="W350" t="str">
            <v/>
          </cell>
          <cell r="X350">
            <v>1</v>
          </cell>
          <cell r="Y350">
            <v>1</v>
          </cell>
          <cell r="Z350">
            <v>0.73</v>
          </cell>
          <cell r="AA350">
            <v>0.93</v>
          </cell>
        </row>
        <row r="351">
          <cell r="B351" t="str">
            <v>9056455A048</v>
          </cell>
          <cell r="C351" t="str">
            <v/>
          </cell>
          <cell r="D351" t="str">
            <v>SHIM</v>
          </cell>
          <cell r="E351" t="str">
            <v>1Y</v>
          </cell>
          <cell r="F351" t="str">
            <v>第１工場</v>
          </cell>
          <cell r="G351" t="str">
            <v>手配</v>
          </cell>
          <cell r="H351" t="str">
            <v>Ｐ</v>
          </cell>
          <cell r="I351" t="str">
            <v>6454</v>
          </cell>
          <cell r="J351" t="str">
            <v>（株）ムロコーポレーション</v>
          </cell>
          <cell r="K351" t="str">
            <v>01</v>
          </cell>
          <cell r="L351" t="str">
            <v/>
          </cell>
          <cell r="M351" t="str">
            <v>――</v>
          </cell>
          <cell r="N351" t="str">
            <v>――</v>
          </cell>
          <cell r="O351" t="str">
            <v>Ｍ</v>
          </cell>
          <cell r="P351" t="str">
            <v>01</v>
          </cell>
          <cell r="Q351" t="str">
            <v>第１</v>
          </cell>
          <cell r="R351" t="str">
            <v>1Y</v>
          </cell>
          <cell r="S351" t="str">
            <v>安城第１工場</v>
          </cell>
          <cell r="T351" t="str">
            <v>直接</v>
          </cell>
          <cell r="U351" t="str">
            <v/>
          </cell>
          <cell r="V351" t="str">
            <v/>
          </cell>
          <cell r="W351" t="str">
            <v/>
          </cell>
          <cell r="X351">
            <v>1</v>
          </cell>
          <cell r="Y351">
            <v>1</v>
          </cell>
          <cell r="Z351">
            <v>0.73</v>
          </cell>
          <cell r="AA351">
            <v>0.93</v>
          </cell>
        </row>
        <row r="352">
          <cell r="B352" t="str">
            <v>9056455A049</v>
          </cell>
          <cell r="C352" t="str">
            <v/>
          </cell>
          <cell r="D352" t="str">
            <v>SHIM</v>
          </cell>
          <cell r="E352" t="str">
            <v>1Y</v>
          </cell>
          <cell r="F352" t="str">
            <v>第１工場</v>
          </cell>
          <cell r="G352" t="str">
            <v>手配</v>
          </cell>
          <cell r="H352" t="str">
            <v>Ｐ</v>
          </cell>
          <cell r="I352" t="str">
            <v>6454</v>
          </cell>
          <cell r="J352" t="str">
            <v>（株）ムロコーポレーション</v>
          </cell>
          <cell r="K352" t="str">
            <v>01</v>
          </cell>
          <cell r="L352" t="str">
            <v/>
          </cell>
          <cell r="M352" t="str">
            <v>――</v>
          </cell>
          <cell r="N352" t="str">
            <v>――</v>
          </cell>
          <cell r="O352" t="str">
            <v>Ｍ</v>
          </cell>
          <cell r="P352" t="str">
            <v>01</v>
          </cell>
          <cell r="Q352" t="str">
            <v>第１</v>
          </cell>
          <cell r="R352" t="str">
            <v>1Y</v>
          </cell>
          <cell r="S352" t="str">
            <v>安城第１工場</v>
          </cell>
          <cell r="T352" t="str">
            <v>直接</v>
          </cell>
          <cell r="U352" t="str">
            <v/>
          </cell>
          <cell r="V352" t="str">
            <v/>
          </cell>
          <cell r="W352" t="str">
            <v/>
          </cell>
          <cell r="X352">
            <v>1</v>
          </cell>
          <cell r="Y352">
            <v>1</v>
          </cell>
          <cell r="Z352">
            <v>0.73</v>
          </cell>
          <cell r="AA352">
            <v>0.93</v>
          </cell>
        </row>
        <row r="353">
          <cell r="B353" t="str">
            <v>9056455A050</v>
          </cell>
          <cell r="C353" t="str">
            <v/>
          </cell>
          <cell r="D353" t="str">
            <v>SHIM</v>
          </cell>
          <cell r="E353" t="str">
            <v>1Y</v>
          </cell>
          <cell r="F353" t="str">
            <v>第１工場</v>
          </cell>
          <cell r="G353" t="str">
            <v>手配</v>
          </cell>
          <cell r="H353" t="str">
            <v>Ｐ</v>
          </cell>
          <cell r="I353" t="str">
            <v>6454</v>
          </cell>
          <cell r="J353" t="str">
            <v>（株）ムロコーポレーション</v>
          </cell>
          <cell r="K353" t="str">
            <v>01</v>
          </cell>
          <cell r="L353" t="str">
            <v/>
          </cell>
          <cell r="M353" t="str">
            <v>――</v>
          </cell>
          <cell r="N353" t="str">
            <v>――</v>
          </cell>
          <cell r="O353" t="str">
            <v>Ｍ</v>
          </cell>
          <cell r="P353" t="str">
            <v>01</v>
          </cell>
          <cell r="Q353" t="str">
            <v>第１</v>
          </cell>
          <cell r="R353" t="str">
            <v>1Y</v>
          </cell>
          <cell r="S353" t="str">
            <v>安城第１工場</v>
          </cell>
          <cell r="T353" t="str">
            <v>直接</v>
          </cell>
          <cell r="U353" t="str">
            <v/>
          </cell>
          <cell r="V353" t="str">
            <v/>
          </cell>
          <cell r="W353" t="str">
            <v/>
          </cell>
          <cell r="X353">
            <v>1</v>
          </cell>
          <cell r="Y353">
            <v>1</v>
          </cell>
          <cell r="Z353">
            <v>0.73</v>
          </cell>
          <cell r="AA353">
            <v>0.93</v>
          </cell>
        </row>
        <row r="354">
          <cell r="B354" t="str">
            <v>9056455A051</v>
          </cell>
          <cell r="C354" t="str">
            <v/>
          </cell>
          <cell r="D354" t="str">
            <v>SHIM</v>
          </cell>
          <cell r="E354" t="str">
            <v>1Y</v>
          </cell>
          <cell r="F354" t="str">
            <v>第１工場</v>
          </cell>
          <cell r="G354" t="str">
            <v>手配</v>
          </cell>
          <cell r="H354" t="str">
            <v>Ｐ</v>
          </cell>
          <cell r="I354" t="str">
            <v>6454</v>
          </cell>
          <cell r="J354" t="str">
            <v>（株）ムロコーポレーション</v>
          </cell>
          <cell r="K354" t="str">
            <v>01</v>
          </cell>
          <cell r="L354" t="str">
            <v/>
          </cell>
          <cell r="M354" t="str">
            <v>――</v>
          </cell>
          <cell r="N354" t="str">
            <v>――</v>
          </cell>
          <cell r="O354" t="str">
            <v>Ｍ</v>
          </cell>
          <cell r="P354" t="str">
            <v>01</v>
          </cell>
          <cell r="Q354" t="str">
            <v>第１</v>
          </cell>
          <cell r="R354" t="str">
            <v>1Y</v>
          </cell>
          <cell r="S354" t="str">
            <v>安城第１工場</v>
          </cell>
          <cell r="T354" t="str">
            <v>直接</v>
          </cell>
          <cell r="U354" t="str">
            <v/>
          </cell>
          <cell r="V354" t="str">
            <v/>
          </cell>
          <cell r="W354" t="str">
            <v/>
          </cell>
          <cell r="X354">
            <v>1</v>
          </cell>
          <cell r="Y354">
            <v>1</v>
          </cell>
          <cell r="Z354">
            <v>0.73</v>
          </cell>
          <cell r="AA354">
            <v>0.93</v>
          </cell>
        </row>
        <row r="355">
          <cell r="B355" t="str">
            <v>9056455A052</v>
          </cell>
          <cell r="C355" t="str">
            <v/>
          </cell>
          <cell r="D355" t="str">
            <v>SHIM</v>
          </cell>
          <cell r="E355" t="str">
            <v>1Y</v>
          </cell>
          <cell r="F355" t="str">
            <v>第１工場</v>
          </cell>
          <cell r="G355" t="str">
            <v>手配</v>
          </cell>
          <cell r="H355" t="str">
            <v>Ｐ</v>
          </cell>
          <cell r="I355" t="str">
            <v>6454</v>
          </cell>
          <cell r="J355" t="str">
            <v>（株）ムロコーポレーション</v>
          </cell>
          <cell r="K355" t="str">
            <v>01</v>
          </cell>
          <cell r="L355" t="str">
            <v/>
          </cell>
          <cell r="M355" t="str">
            <v>――</v>
          </cell>
          <cell r="N355" t="str">
            <v>――</v>
          </cell>
          <cell r="O355" t="str">
            <v>Ｍ</v>
          </cell>
          <cell r="P355" t="str">
            <v>01</v>
          </cell>
          <cell r="Q355" t="str">
            <v>第１</v>
          </cell>
          <cell r="R355" t="str">
            <v>1Y</v>
          </cell>
          <cell r="S355" t="str">
            <v>安城第１工場</v>
          </cell>
          <cell r="T355" t="str">
            <v>直接</v>
          </cell>
          <cell r="U355" t="str">
            <v/>
          </cell>
          <cell r="V355" t="str">
            <v/>
          </cell>
          <cell r="W355" t="str">
            <v/>
          </cell>
          <cell r="X355">
            <v>1</v>
          </cell>
          <cell r="Y355">
            <v>1</v>
          </cell>
          <cell r="Z355">
            <v>0.73</v>
          </cell>
          <cell r="AA355">
            <v>0.93</v>
          </cell>
        </row>
        <row r="356">
          <cell r="B356" t="str">
            <v>9056455A053</v>
          </cell>
          <cell r="C356" t="str">
            <v/>
          </cell>
          <cell r="D356" t="str">
            <v>SHIM</v>
          </cell>
          <cell r="E356" t="str">
            <v>1Y</v>
          </cell>
          <cell r="F356" t="str">
            <v>第１工場</v>
          </cell>
          <cell r="G356" t="str">
            <v>手配</v>
          </cell>
          <cell r="H356" t="str">
            <v>Ｐ</v>
          </cell>
          <cell r="I356" t="str">
            <v>6454</v>
          </cell>
          <cell r="J356" t="str">
            <v>（株）ムロコーポレーション</v>
          </cell>
          <cell r="K356" t="str">
            <v>01</v>
          </cell>
          <cell r="L356" t="str">
            <v/>
          </cell>
          <cell r="M356" t="str">
            <v>――</v>
          </cell>
          <cell r="N356" t="str">
            <v>――</v>
          </cell>
          <cell r="O356" t="str">
            <v>Ｍ</v>
          </cell>
          <cell r="P356" t="str">
            <v>01</v>
          </cell>
          <cell r="Q356" t="str">
            <v>第１</v>
          </cell>
          <cell r="R356" t="str">
            <v>1Y</v>
          </cell>
          <cell r="S356" t="str">
            <v>安城第１工場</v>
          </cell>
          <cell r="T356" t="str">
            <v>直接</v>
          </cell>
          <cell r="U356" t="str">
            <v/>
          </cell>
          <cell r="V356" t="str">
            <v/>
          </cell>
          <cell r="W356" t="str">
            <v/>
          </cell>
          <cell r="X356">
            <v>1</v>
          </cell>
          <cell r="Y356">
            <v>1</v>
          </cell>
          <cell r="Z356">
            <v>0.73</v>
          </cell>
          <cell r="AA356">
            <v>0.93</v>
          </cell>
        </row>
        <row r="357">
          <cell r="B357" t="str">
            <v>9056455A054</v>
          </cell>
          <cell r="C357" t="str">
            <v/>
          </cell>
          <cell r="D357" t="str">
            <v>SHIM</v>
          </cell>
          <cell r="E357" t="str">
            <v>1Y</v>
          </cell>
          <cell r="F357" t="str">
            <v>第１工場</v>
          </cell>
          <cell r="G357" t="str">
            <v>手配</v>
          </cell>
          <cell r="H357" t="str">
            <v>Ｐ</v>
          </cell>
          <cell r="I357" t="str">
            <v>6454</v>
          </cell>
          <cell r="J357" t="str">
            <v>（株）ムロコーポレーション</v>
          </cell>
          <cell r="K357" t="str">
            <v>01</v>
          </cell>
          <cell r="L357" t="str">
            <v/>
          </cell>
          <cell r="M357" t="str">
            <v>――</v>
          </cell>
          <cell r="N357" t="str">
            <v>――</v>
          </cell>
          <cell r="O357" t="str">
            <v>Ｍ</v>
          </cell>
          <cell r="P357" t="str">
            <v>01</v>
          </cell>
          <cell r="Q357" t="str">
            <v>第１</v>
          </cell>
          <cell r="R357" t="str">
            <v>1Y</v>
          </cell>
          <cell r="S357" t="str">
            <v>安城第１工場</v>
          </cell>
          <cell r="T357" t="str">
            <v>直接</v>
          </cell>
          <cell r="U357" t="str">
            <v/>
          </cell>
          <cell r="V357" t="str">
            <v/>
          </cell>
          <cell r="W357" t="str">
            <v/>
          </cell>
          <cell r="X357">
            <v>1</v>
          </cell>
          <cell r="Y357">
            <v>1</v>
          </cell>
          <cell r="Z357">
            <v>0.73</v>
          </cell>
          <cell r="AA357">
            <v>0.93</v>
          </cell>
        </row>
        <row r="358">
          <cell r="B358" t="str">
            <v>9056455A055</v>
          </cell>
          <cell r="C358" t="str">
            <v/>
          </cell>
          <cell r="D358" t="str">
            <v>SHIM</v>
          </cell>
          <cell r="E358" t="str">
            <v>1Y</v>
          </cell>
          <cell r="F358" t="str">
            <v>第１工場</v>
          </cell>
          <cell r="G358" t="str">
            <v>手配</v>
          </cell>
          <cell r="H358" t="str">
            <v>Ｐ</v>
          </cell>
          <cell r="I358" t="str">
            <v>6454</v>
          </cell>
          <cell r="J358" t="str">
            <v>（株）ムロコーポレーション</v>
          </cell>
          <cell r="K358" t="str">
            <v>01</v>
          </cell>
          <cell r="L358" t="str">
            <v/>
          </cell>
          <cell r="M358" t="str">
            <v>――</v>
          </cell>
          <cell r="N358" t="str">
            <v>――</v>
          </cell>
          <cell r="O358" t="str">
            <v>Ｍ</v>
          </cell>
          <cell r="P358" t="str">
            <v>01</v>
          </cell>
          <cell r="Q358" t="str">
            <v>第１</v>
          </cell>
          <cell r="R358" t="str">
            <v>1Y</v>
          </cell>
          <cell r="S358" t="str">
            <v>安城第１工場</v>
          </cell>
          <cell r="T358" t="str">
            <v>直接</v>
          </cell>
          <cell r="U358" t="str">
            <v/>
          </cell>
          <cell r="V358" t="str">
            <v/>
          </cell>
          <cell r="W358" t="str">
            <v/>
          </cell>
          <cell r="X358">
            <v>1</v>
          </cell>
          <cell r="Y358">
            <v>1</v>
          </cell>
          <cell r="Z358">
            <v>0.73</v>
          </cell>
          <cell r="AA358">
            <v>0.93</v>
          </cell>
        </row>
        <row r="359">
          <cell r="B359" t="str">
            <v>9056455A056</v>
          </cell>
          <cell r="C359" t="str">
            <v/>
          </cell>
          <cell r="D359" t="str">
            <v>SHIM</v>
          </cell>
          <cell r="E359" t="str">
            <v>1Y</v>
          </cell>
          <cell r="F359" t="str">
            <v>第１工場</v>
          </cell>
          <cell r="G359" t="str">
            <v>手配</v>
          </cell>
          <cell r="H359" t="str">
            <v>Ｐ</v>
          </cell>
          <cell r="I359" t="str">
            <v>6454</v>
          </cell>
          <cell r="J359" t="str">
            <v>（株）ムロコーポレーション</v>
          </cell>
          <cell r="K359" t="str">
            <v>01</v>
          </cell>
          <cell r="L359" t="str">
            <v/>
          </cell>
          <cell r="M359" t="str">
            <v>――</v>
          </cell>
          <cell r="N359" t="str">
            <v>――</v>
          </cell>
          <cell r="O359" t="str">
            <v>Ｍ</v>
          </cell>
          <cell r="P359" t="str">
            <v>01</v>
          </cell>
          <cell r="Q359" t="str">
            <v>第１</v>
          </cell>
          <cell r="R359" t="str">
            <v>1Y</v>
          </cell>
          <cell r="S359" t="str">
            <v>安城第１工場</v>
          </cell>
          <cell r="T359" t="str">
            <v>直接</v>
          </cell>
          <cell r="U359" t="str">
            <v/>
          </cell>
          <cell r="V359" t="str">
            <v/>
          </cell>
          <cell r="W359" t="str">
            <v/>
          </cell>
          <cell r="X359">
            <v>1</v>
          </cell>
          <cell r="Y359">
            <v>1</v>
          </cell>
          <cell r="Z359">
            <v>0.73</v>
          </cell>
          <cell r="AA359">
            <v>0.93</v>
          </cell>
        </row>
        <row r="360">
          <cell r="B360" t="str">
            <v>9056455A057</v>
          </cell>
          <cell r="C360" t="str">
            <v/>
          </cell>
          <cell r="D360" t="str">
            <v>SHIM</v>
          </cell>
          <cell r="E360" t="str">
            <v>1Y</v>
          </cell>
          <cell r="F360" t="str">
            <v>第１工場</v>
          </cell>
          <cell r="G360" t="str">
            <v>手配</v>
          </cell>
          <cell r="H360" t="str">
            <v>Ｐ</v>
          </cell>
          <cell r="I360" t="str">
            <v>6454</v>
          </cell>
          <cell r="J360" t="str">
            <v>（株）ムロコーポレーション</v>
          </cell>
          <cell r="K360" t="str">
            <v>01</v>
          </cell>
          <cell r="L360" t="str">
            <v/>
          </cell>
          <cell r="M360" t="str">
            <v>――</v>
          </cell>
          <cell r="N360" t="str">
            <v>――</v>
          </cell>
          <cell r="O360" t="str">
            <v>Ｍ</v>
          </cell>
          <cell r="P360" t="str">
            <v>01</v>
          </cell>
          <cell r="Q360" t="str">
            <v>第１</v>
          </cell>
          <cell r="R360" t="str">
            <v>1Y</v>
          </cell>
          <cell r="S360" t="str">
            <v>安城第１工場</v>
          </cell>
          <cell r="T360" t="str">
            <v>直接</v>
          </cell>
          <cell r="U360" t="str">
            <v/>
          </cell>
          <cell r="V360" t="str">
            <v/>
          </cell>
          <cell r="W360" t="str">
            <v/>
          </cell>
          <cell r="X360">
            <v>1</v>
          </cell>
          <cell r="Y360">
            <v>1</v>
          </cell>
          <cell r="Z360">
            <v>0.73</v>
          </cell>
          <cell r="AA360">
            <v>0.93</v>
          </cell>
        </row>
        <row r="361">
          <cell r="B361" t="str">
            <v>9056455A058</v>
          </cell>
          <cell r="C361" t="str">
            <v/>
          </cell>
          <cell r="D361" t="str">
            <v>SHIM</v>
          </cell>
          <cell r="E361" t="str">
            <v>1Y</v>
          </cell>
          <cell r="F361" t="str">
            <v>第１工場</v>
          </cell>
          <cell r="G361" t="str">
            <v>手配</v>
          </cell>
          <cell r="H361" t="str">
            <v>Ｐ</v>
          </cell>
          <cell r="I361" t="str">
            <v>6454</v>
          </cell>
          <cell r="J361" t="str">
            <v>（株）ムロコーポレーション</v>
          </cell>
          <cell r="K361" t="str">
            <v>01</v>
          </cell>
          <cell r="L361" t="str">
            <v/>
          </cell>
          <cell r="M361" t="str">
            <v>――</v>
          </cell>
          <cell r="N361" t="str">
            <v>――</v>
          </cell>
          <cell r="O361" t="str">
            <v>Ｍ</v>
          </cell>
          <cell r="P361" t="str">
            <v>01</v>
          </cell>
          <cell r="Q361" t="str">
            <v>第１</v>
          </cell>
          <cell r="R361" t="str">
            <v>1Y</v>
          </cell>
          <cell r="S361" t="str">
            <v>安城第１工場</v>
          </cell>
          <cell r="T361" t="str">
            <v>直接</v>
          </cell>
          <cell r="U361" t="str">
            <v/>
          </cell>
          <cell r="V361" t="str">
            <v/>
          </cell>
          <cell r="W361" t="str">
            <v/>
          </cell>
          <cell r="X361">
            <v>1</v>
          </cell>
          <cell r="Y361">
            <v>1</v>
          </cell>
          <cell r="Z361">
            <v>0.73</v>
          </cell>
          <cell r="AA361">
            <v>0.93</v>
          </cell>
        </row>
        <row r="362">
          <cell r="B362" t="str">
            <v>9056455A059</v>
          </cell>
          <cell r="C362" t="str">
            <v/>
          </cell>
          <cell r="D362" t="str">
            <v>SHIM</v>
          </cell>
          <cell r="E362" t="str">
            <v>1Y</v>
          </cell>
          <cell r="F362" t="str">
            <v>第１工場</v>
          </cell>
          <cell r="G362" t="str">
            <v>手配</v>
          </cell>
          <cell r="H362" t="str">
            <v>Ｐ</v>
          </cell>
          <cell r="I362" t="str">
            <v>6454</v>
          </cell>
          <cell r="J362" t="str">
            <v>（株）ムロコーポレーション</v>
          </cell>
          <cell r="K362" t="str">
            <v>01</v>
          </cell>
          <cell r="L362" t="str">
            <v/>
          </cell>
          <cell r="M362" t="str">
            <v>――</v>
          </cell>
          <cell r="N362" t="str">
            <v>――</v>
          </cell>
          <cell r="O362" t="str">
            <v>Ｍ</v>
          </cell>
          <cell r="P362" t="str">
            <v>01</v>
          </cell>
          <cell r="Q362" t="str">
            <v>第１</v>
          </cell>
          <cell r="R362" t="str">
            <v>1Y</v>
          </cell>
          <cell r="S362" t="str">
            <v>安城第１工場</v>
          </cell>
          <cell r="T362" t="str">
            <v>直接</v>
          </cell>
          <cell r="U362" t="str">
            <v/>
          </cell>
          <cell r="V362" t="str">
            <v/>
          </cell>
          <cell r="W362" t="str">
            <v/>
          </cell>
          <cell r="X362">
            <v>1</v>
          </cell>
          <cell r="Y362">
            <v>1</v>
          </cell>
          <cell r="Z362">
            <v>0.73</v>
          </cell>
          <cell r="AA362">
            <v>0.93</v>
          </cell>
        </row>
        <row r="363">
          <cell r="B363" t="str">
            <v>9056455A060</v>
          </cell>
          <cell r="C363" t="str">
            <v/>
          </cell>
          <cell r="D363" t="str">
            <v>SHIM</v>
          </cell>
          <cell r="E363" t="str">
            <v>1Y</v>
          </cell>
          <cell r="F363" t="str">
            <v>第１工場</v>
          </cell>
          <cell r="G363" t="str">
            <v>手配</v>
          </cell>
          <cell r="H363" t="str">
            <v>Ｐ</v>
          </cell>
          <cell r="I363" t="str">
            <v>6454</v>
          </cell>
          <cell r="J363" t="str">
            <v>（株）ムロコーポレーション</v>
          </cell>
          <cell r="K363" t="str">
            <v>01</v>
          </cell>
          <cell r="L363" t="str">
            <v/>
          </cell>
          <cell r="M363" t="str">
            <v>――</v>
          </cell>
          <cell r="N363" t="str">
            <v>――</v>
          </cell>
          <cell r="O363" t="str">
            <v>Ｍ</v>
          </cell>
          <cell r="P363" t="str">
            <v>01</v>
          </cell>
          <cell r="Q363" t="str">
            <v>第１</v>
          </cell>
          <cell r="R363" t="str">
            <v>1Y</v>
          </cell>
          <cell r="S363" t="str">
            <v>安城第１工場</v>
          </cell>
          <cell r="T363" t="str">
            <v>直接</v>
          </cell>
          <cell r="U363" t="str">
            <v/>
          </cell>
          <cell r="V363" t="str">
            <v/>
          </cell>
          <cell r="W363" t="str">
            <v/>
          </cell>
          <cell r="X363">
            <v>1</v>
          </cell>
          <cell r="Y363">
            <v>1</v>
          </cell>
          <cell r="Z363">
            <v>0.73</v>
          </cell>
          <cell r="AA363">
            <v>0.93</v>
          </cell>
        </row>
        <row r="364">
          <cell r="B364" t="str">
            <v>9056455A061</v>
          </cell>
          <cell r="C364" t="str">
            <v/>
          </cell>
          <cell r="D364" t="str">
            <v>SHIM</v>
          </cell>
          <cell r="E364" t="str">
            <v>1Y</v>
          </cell>
          <cell r="F364" t="str">
            <v>第１工場</v>
          </cell>
          <cell r="G364" t="str">
            <v>手配</v>
          </cell>
          <cell r="H364" t="str">
            <v>Ｐ</v>
          </cell>
          <cell r="I364" t="str">
            <v>6454</v>
          </cell>
          <cell r="J364" t="str">
            <v>（株）ムロコーポレーション</v>
          </cell>
          <cell r="K364" t="str">
            <v>01</v>
          </cell>
          <cell r="L364" t="str">
            <v/>
          </cell>
          <cell r="M364" t="str">
            <v>――</v>
          </cell>
          <cell r="N364" t="str">
            <v>――</v>
          </cell>
          <cell r="O364" t="str">
            <v>Ｍ</v>
          </cell>
          <cell r="P364" t="str">
            <v>01</v>
          </cell>
          <cell r="Q364" t="str">
            <v>第１</v>
          </cell>
          <cell r="R364" t="str">
            <v>1Y</v>
          </cell>
          <cell r="S364" t="str">
            <v>安城第１工場</v>
          </cell>
          <cell r="T364" t="str">
            <v>直接</v>
          </cell>
          <cell r="U364" t="str">
            <v/>
          </cell>
          <cell r="V364" t="str">
            <v/>
          </cell>
          <cell r="W364" t="str">
            <v/>
          </cell>
          <cell r="X364">
            <v>1</v>
          </cell>
          <cell r="Y364">
            <v>1</v>
          </cell>
          <cell r="Z364">
            <v>0.73</v>
          </cell>
          <cell r="AA364">
            <v>0.93</v>
          </cell>
        </row>
        <row r="365">
          <cell r="B365" t="str">
            <v>9056455A062</v>
          </cell>
          <cell r="C365" t="str">
            <v/>
          </cell>
          <cell r="D365" t="str">
            <v>SHIM</v>
          </cell>
          <cell r="E365" t="str">
            <v>1Y</v>
          </cell>
          <cell r="F365" t="str">
            <v>第１工場</v>
          </cell>
          <cell r="G365" t="str">
            <v>手配</v>
          </cell>
          <cell r="H365" t="str">
            <v>Ｐ</v>
          </cell>
          <cell r="I365" t="str">
            <v>6454</v>
          </cell>
          <cell r="J365" t="str">
            <v>（株）ムロコーポレーション</v>
          </cell>
          <cell r="K365" t="str">
            <v>01</v>
          </cell>
          <cell r="L365" t="str">
            <v/>
          </cell>
          <cell r="M365" t="str">
            <v>――</v>
          </cell>
          <cell r="N365" t="str">
            <v>――</v>
          </cell>
          <cell r="O365" t="str">
            <v>Ｍ</v>
          </cell>
          <cell r="P365" t="str">
            <v>01</v>
          </cell>
          <cell r="Q365" t="str">
            <v>第１</v>
          </cell>
          <cell r="R365" t="str">
            <v>1Y</v>
          </cell>
          <cell r="S365" t="str">
            <v>安城第１工場</v>
          </cell>
          <cell r="T365" t="str">
            <v>直接</v>
          </cell>
          <cell r="U365" t="str">
            <v/>
          </cell>
          <cell r="V365" t="str">
            <v/>
          </cell>
          <cell r="W365" t="str">
            <v/>
          </cell>
          <cell r="X365">
            <v>1</v>
          </cell>
          <cell r="Y365">
            <v>1</v>
          </cell>
          <cell r="Z365">
            <v>0.73</v>
          </cell>
          <cell r="AA365">
            <v>0.93</v>
          </cell>
        </row>
        <row r="366">
          <cell r="B366" t="str">
            <v>9056455A063</v>
          </cell>
          <cell r="C366" t="str">
            <v/>
          </cell>
          <cell r="D366" t="str">
            <v>SHIM</v>
          </cell>
          <cell r="E366" t="str">
            <v>1Y</v>
          </cell>
          <cell r="F366" t="str">
            <v>第１工場</v>
          </cell>
          <cell r="G366" t="str">
            <v>手配</v>
          </cell>
          <cell r="H366" t="str">
            <v>Ｐ</v>
          </cell>
          <cell r="I366" t="str">
            <v>6454</v>
          </cell>
          <cell r="J366" t="str">
            <v>（株）ムロコーポレーション</v>
          </cell>
          <cell r="K366" t="str">
            <v>01</v>
          </cell>
          <cell r="L366" t="str">
            <v/>
          </cell>
          <cell r="M366" t="str">
            <v>――</v>
          </cell>
          <cell r="N366" t="str">
            <v>――</v>
          </cell>
          <cell r="O366" t="str">
            <v>Ｍ</v>
          </cell>
          <cell r="P366" t="str">
            <v>01</v>
          </cell>
          <cell r="Q366" t="str">
            <v>第１</v>
          </cell>
          <cell r="R366" t="str">
            <v>1Y</v>
          </cell>
          <cell r="S366" t="str">
            <v>安城第１工場</v>
          </cell>
          <cell r="T366" t="str">
            <v>直接</v>
          </cell>
          <cell r="U366" t="str">
            <v/>
          </cell>
          <cell r="V366" t="str">
            <v/>
          </cell>
          <cell r="W366" t="str">
            <v/>
          </cell>
          <cell r="X366">
            <v>1</v>
          </cell>
          <cell r="Y366">
            <v>1</v>
          </cell>
          <cell r="Z366">
            <v>0.73</v>
          </cell>
          <cell r="AA366">
            <v>0.93</v>
          </cell>
        </row>
        <row r="367">
          <cell r="B367" t="str">
            <v>9056455A064</v>
          </cell>
          <cell r="C367" t="str">
            <v/>
          </cell>
          <cell r="D367" t="str">
            <v>SHIM</v>
          </cell>
          <cell r="E367" t="str">
            <v>1Y</v>
          </cell>
          <cell r="F367" t="str">
            <v>第１工場</v>
          </cell>
          <cell r="G367" t="str">
            <v>手配</v>
          </cell>
          <cell r="H367" t="str">
            <v>Ｐ</v>
          </cell>
          <cell r="I367" t="str">
            <v>6454</v>
          </cell>
          <cell r="J367" t="str">
            <v>（株）ムロコーポレーション</v>
          </cell>
          <cell r="K367" t="str">
            <v>01</v>
          </cell>
          <cell r="L367" t="str">
            <v/>
          </cell>
          <cell r="M367" t="str">
            <v>――</v>
          </cell>
          <cell r="N367" t="str">
            <v>――</v>
          </cell>
          <cell r="O367" t="str">
            <v>Ｍ</v>
          </cell>
          <cell r="P367" t="str">
            <v>01</v>
          </cell>
          <cell r="Q367" t="str">
            <v>第１</v>
          </cell>
          <cell r="R367" t="str">
            <v>1Y</v>
          </cell>
          <cell r="S367" t="str">
            <v>安城第１工場</v>
          </cell>
          <cell r="T367" t="str">
            <v>直接</v>
          </cell>
          <cell r="U367" t="str">
            <v/>
          </cell>
          <cell r="V367" t="str">
            <v/>
          </cell>
          <cell r="W367" t="str">
            <v/>
          </cell>
          <cell r="X367">
            <v>1</v>
          </cell>
          <cell r="Y367">
            <v>1</v>
          </cell>
          <cell r="Z367">
            <v>0.73</v>
          </cell>
          <cell r="AA367">
            <v>0.93</v>
          </cell>
        </row>
        <row r="368">
          <cell r="B368" t="str">
            <v>9056455A065</v>
          </cell>
          <cell r="C368" t="str">
            <v/>
          </cell>
          <cell r="D368" t="str">
            <v>SHIM</v>
          </cell>
          <cell r="E368" t="str">
            <v>1Y</v>
          </cell>
          <cell r="F368" t="str">
            <v>第１工場</v>
          </cell>
          <cell r="G368" t="str">
            <v>手配</v>
          </cell>
          <cell r="H368" t="str">
            <v>Ｐ</v>
          </cell>
          <cell r="I368" t="str">
            <v>6454</v>
          </cell>
          <cell r="J368" t="str">
            <v>（株）ムロコーポレーション</v>
          </cell>
          <cell r="K368" t="str">
            <v>01</v>
          </cell>
          <cell r="L368" t="str">
            <v/>
          </cell>
          <cell r="M368" t="str">
            <v>――</v>
          </cell>
          <cell r="N368" t="str">
            <v>――</v>
          </cell>
          <cell r="O368" t="str">
            <v>Ｍ</v>
          </cell>
          <cell r="P368" t="str">
            <v>01</v>
          </cell>
          <cell r="Q368" t="str">
            <v>第１</v>
          </cell>
          <cell r="R368" t="str">
            <v>1Y</v>
          </cell>
          <cell r="S368" t="str">
            <v>安城第１工場</v>
          </cell>
          <cell r="T368" t="str">
            <v>直接</v>
          </cell>
          <cell r="U368" t="str">
            <v/>
          </cell>
          <cell r="V368" t="str">
            <v/>
          </cell>
          <cell r="W368" t="str">
            <v/>
          </cell>
          <cell r="X368">
            <v>1</v>
          </cell>
          <cell r="Y368">
            <v>1</v>
          </cell>
          <cell r="Z368">
            <v>0.73</v>
          </cell>
          <cell r="AA368">
            <v>0.93</v>
          </cell>
        </row>
        <row r="369">
          <cell r="B369" t="str">
            <v>9056455A066</v>
          </cell>
          <cell r="C369" t="str">
            <v/>
          </cell>
          <cell r="D369" t="str">
            <v>SHIM</v>
          </cell>
          <cell r="E369" t="str">
            <v>1Y</v>
          </cell>
          <cell r="F369" t="str">
            <v>第１工場</v>
          </cell>
          <cell r="G369" t="str">
            <v>手配</v>
          </cell>
          <cell r="H369" t="str">
            <v>Ｐ</v>
          </cell>
          <cell r="I369" t="str">
            <v>6454</v>
          </cell>
          <cell r="J369" t="str">
            <v>（株）ムロコーポレーション</v>
          </cell>
          <cell r="K369" t="str">
            <v>01</v>
          </cell>
          <cell r="L369" t="str">
            <v/>
          </cell>
          <cell r="M369" t="str">
            <v>――</v>
          </cell>
          <cell r="N369" t="str">
            <v>――</v>
          </cell>
          <cell r="O369" t="str">
            <v>Ｍ</v>
          </cell>
          <cell r="P369" t="str">
            <v>01</v>
          </cell>
          <cell r="Q369" t="str">
            <v>第１</v>
          </cell>
          <cell r="R369" t="str">
            <v>1Y</v>
          </cell>
          <cell r="S369" t="str">
            <v>安城第１工場</v>
          </cell>
          <cell r="T369" t="str">
            <v>直接</v>
          </cell>
          <cell r="U369" t="str">
            <v/>
          </cell>
          <cell r="V369" t="str">
            <v/>
          </cell>
          <cell r="W369" t="str">
            <v/>
          </cell>
          <cell r="X369">
            <v>1</v>
          </cell>
          <cell r="Y369">
            <v>1</v>
          </cell>
          <cell r="Z369">
            <v>0.73</v>
          </cell>
          <cell r="AA369">
            <v>0.93</v>
          </cell>
        </row>
        <row r="370">
          <cell r="B370" t="str">
            <v>9056456A061</v>
          </cell>
          <cell r="C370" t="str">
            <v/>
          </cell>
          <cell r="D370" t="str">
            <v>SHIM</v>
          </cell>
          <cell r="E370" t="str">
            <v>1Y</v>
          </cell>
          <cell r="F370" t="str">
            <v>第１工場</v>
          </cell>
          <cell r="G370" t="str">
            <v>手配</v>
          </cell>
          <cell r="H370" t="str">
            <v>Ｐ</v>
          </cell>
          <cell r="I370" t="str">
            <v>6454</v>
          </cell>
          <cell r="J370" t="str">
            <v>（株）ムロコーポレーション</v>
          </cell>
          <cell r="K370" t="str">
            <v>01</v>
          </cell>
          <cell r="L370" t="str">
            <v/>
          </cell>
          <cell r="M370" t="str">
            <v>――</v>
          </cell>
          <cell r="N370" t="str">
            <v>――</v>
          </cell>
          <cell r="O370" t="str">
            <v>Ｍ</v>
          </cell>
          <cell r="P370" t="str">
            <v>01</v>
          </cell>
          <cell r="Q370" t="str">
            <v>第１</v>
          </cell>
          <cell r="R370" t="str">
            <v>1Y</v>
          </cell>
          <cell r="S370" t="str">
            <v>安城第１工場</v>
          </cell>
          <cell r="T370" t="str">
            <v>直接</v>
          </cell>
          <cell r="U370" t="str">
            <v/>
          </cell>
          <cell r="V370" t="str">
            <v/>
          </cell>
          <cell r="W370" t="str">
            <v/>
          </cell>
          <cell r="X370">
            <v>1</v>
          </cell>
          <cell r="Y370">
            <v>1</v>
          </cell>
          <cell r="Z370">
            <v>0.73</v>
          </cell>
          <cell r="AA370">
            <v>0.93</v>
          </cell>
        </row>
        <row r="371">
          <cell r="B371" t="str">
            <v>9056456A062</v>
          </cell>
          <cell r="C371" t="str">
            <v/>
          </cell>
          <cell r="D371" t="str">
            <v>SHIM</v>
          </cell>
          <cell r="E371" t="str">
            <v>1Y</v>
          </cell>
          <cell r="F371" t="str">
            <v>第１工場</v>
          </cell>
          <cell r="G371" t="str">
            <v>手配</v>
          </cell>
          <cell r="H371" t="str">
            <v>Ｐ</v>
          </cell>
          <cell r="I371" t="str">
            <v>6454</v>
          </cell>
          <cell r="J371" t="str">
            <v>（株）ムロコーポレーション</v>
          </cell>
          <cell r="K371" t="str">
            <v>01</v>
          </cell>
          <cell r="L371" t="str">
            <v/>
          </cell>
          <cell r="M371" t="str">
            <v>――</v>
          </cell>
          <cell r="N371" t="str">
            <v>――</v>
          </cell>
          <cell r="O371" t="str">
            <v>Ｍ</v>
          </cell>
          <cell r="P371" t="str">
            <v>01</v>
          </cell>
          <cell r="Q371" t="str">
            <v>第１</v>
          </cell>
          <cell r="R371" t="str">
            <v>1Y</v>
          </cell>
          <cell r="S371" t="str">
            <v>安城第１工場</v>
          </cell>
          <cell r="T371" t="str">
            <v>直接</v>
          </cell>
          <cell r="U371" t="str">
            <v/>
          </cell>
          <cell r="V371" t="str">
            <v/>
          </cell>
          <cell r="W371" t="str">
            <v/>
          </cell>
          <cell r="X371">
            <v>1</v>
          </cell>
          <cell r="Y371">
            <v>1</v>
          </cell>
          <cell r="Z371">
            <v>0.73</v>
          </cell>
          <cell r="AA371">
            <v>0.93</v>
          </cell>
        </row>
        <row r="372">
          <cell r="B372" t="str">
            <v>9056456A063</v>
          </cell>
          <cell r="C372" t="str">
            <v/>
          </cell>
          <cell r="D372" t="str">
            <v>SHIM</v>
          </cell>
          <cell r="E372" t="str">
            <v>1Y</v>
          </cell>
          <cell r="F372" t="str">
            <v>第１工場</v>
          </cell>
          <cell r="G372" t="str">
            <v>手配</v>
          </cell>
          <cell r="H372" t="str">
            <v>Ｐ</v>
          </cell>
          <cell r="I372" t="str">
            <v>6454</v>
          </cell>
          <cell r="J372" t="str">
            <v>（株）ムロコーポレーション</v>
          </cell>
          <cell r="K372" t="str">
            <v>01</v>
          </cell>
          <cell r="L372" t="str">
            <v/>
          </cell>
          <cell r="M372" t="str">
            <v>――</v>
          </cell>
          <cell r="N372" t="str">
            <v>――</v>
          </cell>
          <cell r="O372" t="str">
            <v>Ｍ</v>
          </cell>
          <cell r="P372" t="str">
            <v>01</v>
          </cell>
          <cell r="Q372" t="str">
            <v>第１</v>
          </cell>
          <cell r="R372" t="str">
            <v>1Y</v>
          </cell>
          <cell r="S372" t="str">
            <v>安城第１工場</v>
          </cell>
          <cell r="T372" t="str">
            <v>直接</v>
          </cell>
          <cell r="U372" t="str">
            <v/>
          </cell>
          <cell r="V372" t="str">
            <v/>
          </cell>
          <cell r="W372" t="str">
            <v/>
          </cell>
          <cell r="X372">
            <v>1</v>
          </cell>
          <cell r="Y372">
            <v>1</v>
          </cell>
          <cell r="Z372">
            <v>0.73</v>
          </cell>
          <cell r="AA372">
            <v>0.93</v>
          </cell>
        </row>
        <row r="373">
          <cell r="B373" t="str">
            <v>9056456A064</v>
          </cell>
          <cell r="C373" t="str">
            <v/>
          </cell>
          <cell r="D373" t="str">
            <v>SHIM</v>
          </cell>
          <cell r="E373" t="str">
            <v>1Y</v>
          </cell>
          <cell r="F373" t="str">
            <v>第１工場</v>
          </cell>
          <cell r="G373" t="str">
            <v>手配</v>
          </cell>
          <cell r="H373" t="str">
            <v>Ｐ</v>
          </cell>
          <cell r="I373" t="str">
            <v>6454</v>
          </cell>
          <cell r="J373" t="str">
            <v>（株）ムロコーポレーション</v>
          </cell>
          <cell r="K373" t="str">
            <v>01</v>
          </cell>
          <cell r="L373" t="str">
            <v/>
          </cell>
          <cell r="M373" t="str">
            <v>――</v>
          </cell>
          <cell r="N373" t="str">
            <v>――</v>
          </cell>
          <cell r="O373" t="str">
            <v>Ｍ</v>
          </cell>
          <cell r="P373" t="str">
            <v>01</v>
          </cell>
          <cell r="Q373" t="str">
            <v>第１</v>
          </cell>
          <cell r="R373" t="str">
            <v>1Y</v>
          </cell>
          <cell r="S373" t="str">
            <v>安城第１工場</v>
          </cell>
          <cell r="T373" t="str">
            <v>直接</v>
          </cell>
          <cell r="U373" t="str">
            <v/>
          </cell>
          <cell r="V373" t="str">
            <v/>
          </cell>
          <cell r="W373" t="str">
            <v/>
          </cell>
          <cell r="X373">
            <v>1</v>
          </cell>
          <cell r="Y373">
            <v>1</v>
          </cell>
          <cell r="Z373">
            <v>0.73</v>
          </cell>
          <cell r="AA373">
            <v>0.93</v>
          </cell>
        </row>
        <row r="374">
          <cell r="B374" t="str">
            <v>9056456A065</v>
          </cell>
          <cell r="C374" t="str">
            <v/>
          </cell>
          <cell r="D374" t="str">
            <v>SHIM</v>
          </cell>
          <cell r="E374" t="str">
            <v>1Y</v>
          </cell>
          <cell r="F374" t="str">
            <v>第１工場</v>
          </cell>
          <cell r="G374" t="str">
            <v>手配</v>
          </cell>
          <cell r="H374" t="str">
            <v>Ｐ</v>
          </cell>
          <cell r="I374" t="str">
            <v>6454</v>
          </cell>
          <cell r="J374" t="str">
            <v>（株）ムロコーポレーション</v>
          </cell>
          <cell r="K374" t="str">
            <v>01</v>
          </cell>
          <cell r="L374" t="str">
            <v/>
          </cell>
          <cell r="M374" t="str">
            <v>――</v>
          </cell>
          <cell r="N374" t="str">
            <v>――</v>
          </cell>
          <cell r="O374" t="str">
            <v>Ｍ</v>
          </cell>
          <cell r="P374" t="str">
            <v>01</v>
          </cell>
          <cell r="Q374" t="str">
            <v>第１</v>
          </cell>
          <cell r="R374" t="str">
            <v>1Y</v>
          </cell>
          <cell r="S374" t="str">
            <v>安城第１工場</v>
          </cell>
          <cell r="T374" t="str">
            <v>直接</v>
          </cell>
          <cell r="U374" t="str">
            <v/>
          </cell>
          <cell r="V374" t="str">
            <v/>
          </cell>
          <cell r="W374" t="str">
            <v/>
          </cell>
          <cell r="X374">
            <v>1</v>
          </cell>
          <cell r="Y374">
            <v>1</v>
          </cell>
          <cell r="Z374">
            <v>0.73</v>
          </cell>
          <cell r="AA374">
            <v>0.93</v>
          </cell>
        </row>
        <row r="375">
          <cell r="B375" t="str">
            <v>9056456A066</v>
          </cell>
          <cell r="C375" t="str">
            <v/>
          </cell>
          <cell r="D375" t="str">
            <v>SHIM</v>
          </cell>
          <cell r="E375" t="str">
            <v>1Y</v>
          </cell>
          <cell r="F375" t="str">
            <v>第１工場</v>
          </cell>
          <cell r="G375" t="str">
            <v>手配</v>
          </cell>
          <cell r="H375" t="str">
            <v>Ｐ</v>
          </cell>
          <cell r="I375" t="str">
            <v>6454</v>
          </cell>
          <cell r="J375" t="str">
            <v>（株）ムロコーポレーション</v>
          </cell>
          <cell r="K375" t="str">
            <v>01</v>
          </cell>
          <cell r="L375" t="str">
            <v/>
          </cell>
          <cell r="M375" t="str">
            <v>――</v>
          </cell>
          <cell r="N375" t="str">
            <v>――</v>
          </cell>
          <cell r="O375" t="str">
            <v>Ｍ</v>
          </cell>
          <cell r="P375" t="str">
            <v>01</v>
          </cell>
          <cell r="Q375" t="str">
            <v>第１</v>
          </cell>
          <cell r="R375" t="str">
            <v>1Y</v>
          </cell>
          <cell r="S375" t="str">
            <v>安城第１工場</v>
          </cell>
          <cell r="T375" t="str">
            <v>直接</v>
          </cell>
          <cell r="U375" t="str">
            <v/>
          </cell>
          <cell r="V375" t="str">
            <v/>
          </cell>
          <cell r="W375" t="str">
            <v/>
          </cell>
          <cell r="X375">
            <v>1</v>
          </cell>
          <cell r="Y375">
            <v>1</v>
          </cell>
          <cell r="Z375">
            <v>0.73</v>
          </cell>
          <cell r="AA375">
            <v>0.93</v>
          </cell>
        </row>
        <row r="376">
          <cell r="B376" t="str">
            <v>9056456A067</v>
          </cell>
          <cell r="C376" t="str">
            <v/>
          </cell>
          <cell r="D376" t="str">
            <v>SHIM</v>
          </cell>
          <cell r="E376" t="str">
            <v>1Y</v>
          </cell>
          <cell r="F376" t="str">
            <v>第１工場</v>
          </cell>
          <cell r="G376" t="str">
            <v>手配</v>
          </cell>
          <cell r="H376" t="str">
            <v>Ｐ</v>
          </cell>
          <cell r="I376" t="str">
            <v>6454</v>
          </cell>
          <cell r="J376" t="str">
            <v>（株）ムロコーポレーション</v>
          </cell>
          <cell r="K376" t="str">
            <v>01</v>
          </cell>
          <cell r="L376" t="str">
            <v/>
          </cell>
          <cell r="M376" t="str">
            <v>――</v>
          </cell>
          <cell r="N376" t="str">
            <v>――</v>
          </cell>
          <cell r="O376" t="str">
            <v>Ｍ</v>
          </cell>
          <cell r="P376" t="str">
            <v>01</v>
          </cell>
          <cell r="Q376" t="str">
            <v>第１</v>
          </cell>
          <cell r="R376" t="str">
            <v>1Y</v>
          </cell>
          <cell r="S376" t="str">
            <v>安城第１工場</v>
          </cell>
          <cell r="T376" t="str">
            <v>直接</v>
          </cell>
          <cell r="U376" t="str">
            <v/>
          </cell>
          <cell r="V376" t="str">
            <v/>
          </cell>
          <cell r="W376" t="str">
            <v/>
          </cell>
          <cell r="X376">
            <v>1</v>
          </cell>
          <cell r="Y376">
            <v>1</v>
          </cell>
          <cell r="Z376">
            <v>0.73</v>
          </cell>
          <cell r="AA376">
            <v>0.93</v>
          </cell>
        </row>
        <row r="377">
          <cell r="B377" t="str">
            <v>9056456A068</v>
          </cell>
          <cell r="C377" t="str">
            <v/>
          </cell>
          <cell r="D377" t="str">
            <v>SHIM</v>
          </cell>
          <cell r="E377" t="str">
            <v>1Y</v>
          </cell>
          <cell r="F377" t="str">
            <v>第１工場</v>
          </cell>
          <cell r="G377" t="str">
            <v>手配</v>
          </cell>
          <cell r="H377" t="str">
            <v>Ｐ</v>
          </cell>
          <cell r="I377" t="str">
            <v>6454</v>
          </cell>
          <cell r="J377" t="str">
            <v>（株）ムロコーポレーション</v>
          </cell>
          <cell r="K377" t="str">
            <v>01</v>
          </cell>
          <cell r="L377" t="str">
            <v/>
          </cell>
          <cell r="M377" t="str">
            <v>――</v>
          </cell>
          <cell r="N377" t="str">
            <v>――</v>
          </cell>
          <cell r="O377" t="str">
            <v>Ｍ</v>
          </cell>
          <cell r="P377" t="str">
            <v>01</v>
          </cell>
          <cell r="Q377" t="str">
            <v>第１</v>
          </cell>
          <cell r="R377" t="str">
            <v>1Y</v>
          </cell>
          <cell r="S377" t="str">
            <v>安城第１工場</v>
          </cell>
          <cell r="T377" t="str">
            <v>直接</v>
          </cell>
          <cell r="U377" t="str">
            <v/>
          </cell>
          <cell r="V377" t="str">
            <v/>
          </cell>
          <cell r="W377" t="str">
            <v/>
          </cell>
          <cell r="X377">
            <v>1</v>
          </cell>
          <cell r="Y377">
            <v>1</v>
          </cell>
          <cell r="Z377">
            <v>0.73</v>
          </cell>
          <cell r="AA377">
            <v>0.93</v>
          </cell>
        </row>
        <row r="378">
          <cell r="B378" t="str">
            <v>9056456A069</v>
          </cell>
          <cell r="C378" t="str">
            <v/>
          </cell>
          <cell r="D378" t="str">
            <v>SHIM</v>
          </cell>
          <cell r="E378" t="str">
            <v>1Y</v>
          </cell>
          <cell r="F378" t="str">
            <v>第１工場</v>
          </cell>
          <cell r="G378" t="str">
            <v>手配</v>
          </cell>
          <cell r="H378" t="str">
            <v>Ｐ</v>
          </cell>
          <cell r="I378" t="str">
            <v>6454</v>
          </cell>
          <cell r="J378" t="str">
            <v>（株）ムロコーポレーション</v>
          </cell>
          <cell r="K378" t="str">
            <v>01</v>
          </cell>
          <cell r="L378" t="str">
            <v/>
          </cell>
          <cell r="M378" t="str">
            <v>――</v>
          </cell>
          <cell r="N378" t="str">
            <v>――</v>
          </cell>
          <cell r="O378" t="str">
            <v>Ｍ</v>
          </cell>
          <cell r="P378" t="str">
            <v>01</v>
          </cell>
          <cell r="Q378" t="str">
            <v>第１</v>
          </cell>
          <cell r="R378" t="str">
            <v>1Y</v>
          </cell>
          <cell r="S378" t="str">
            <v>安城第１工場</v>
          </cell>
          <cell r="T378" t="str">
            <v>直接</v>
          </cell>
          <cell r="U378" t="str">
            <v/>
          </cell>
          <cell r="V378" t="str">
            <v/>
          </cell>
          <cell r="W378" t="str">
            <v/>
          </cell>
          <cell r="X378">
            <v>1</v>
          </cell>
          <cell r="Y378">
            <v>1</v>
          </cell>
          <cell r="Z378">
            <v>0.73</v>
          </cell>
          <cell r="AA378">
            <v>0.93</v>
          </cell>
        </row>
        <row r="379">
          <cell r="B379" t="str">
            <v>9056456A070</v>
          </cell>
          <cell r="C379" t="str">
            <v/>
          </cell>
          <cell r="D379" t="str">
            <v>SHIM</v>
          </cell>
          <cell r="E379" t="str">
            <v>1Y</v>
          </cell>
          <cell r="F379" t="str">
            <v>第１工場</v>
          </cell>
          <cell r="G379" t="str">
            <v>手配</v>
          </cell>
          <cell r="H379" t="str">
            <v>Ｐ</v>
          </cell>
          <cell r="I379" t="str">
            <v>6454</v>
          </cell>
          <cell r="J379" t="str">
            <v>（株）ムロコーポレーション</v>
          </cell>
          <cell r="K379" t="str">
            <v>01</v>
          </cell>
          <cell r="L379" t="str">
            <v/>
          </cell>
          <cell r="M379" t="str">
            <v>――</v>
          </cell>
          <cell r="N379" t="str">
            <v>――</v>
          </cell>
          <cell r="O379" t="str">
            <v>Ｍ</v>
          </cell>
          <cell r="P379" t="str">
            <v>01</v>
          </cell>
          <cell r="Q379" t="str">
            <v>第１</v>
          </cell>
          <cell r="R379" t="str">
            <v>1Y</v>
          </cell>
          <cell r="S379" t="str">
            <v>安城第１工場</v>
          </cell>
          <cell r="T379" t="str">
            <v>直接</v>
          </cell>
          <cell r="U379" t="str">
            <v/>
          </cell>
          <cell r="V379" t="str">
            <v/>
          </cell>
          <cell r="W379" t="str">
            <v/>
          </cell>
          <cell r="X379">
            <v>1</v>
          </cell>
          <cell r="Y379">
            <v>1</v>
          </cell>
          <cell r="Z379">
            <v>0.73</v>
          </cell>
          <cell r="AA379">
            <v>0.93</v>
          </cell>
        </row>
        <row r="380">
          <cell r="B380" t="str">
            <v>9056456A071</v>
          </cell>
          <cell r="C380" t="str">
            <v/>
          </cell>
          <cell r="D380" t="str">
            <v>SHIM</v>
          </cell>
          <cell r="E380" t="str">
            <v>1Y</v>
          </cell>
          <cell r="F380" t="str">
            <v>第１工場</v>
          </cell>
          <cell r="G380" t="str">
            <v>手配</v>
          </cell>
          <cell r="H380" t="str">
            <v>Ｐ</v>
          </cell>
          <cell r="I380" t="str">
            <v>6454</v>
          </cell>
          <cell r="J380" t="str">
            <v>（株）ムロコーポレーション</v>
          </cell>
          <cell r="K380" t="str">
            <v>01</v>
          </cell>
          <cell r="L380" t="str">
            <v/>
          </cell>
          <cell r="M380" t="str">
            <v>――</v>
          </cell>
          <cell r="N380" t="str">
            <v>――</v>
          </cell>
          <cell r="O380" t="str">
            <v>Ｍ</v>
          </cell>
          <cell r="P380" t="str">
            <v>01</v>
          </cell>
          <cell r="Q380" t="str">
            <v>第１</v>
          </cell>
          <cell r="R380" t="str">
            <v>1Y</v>
          </cell>
          <cell r="S380" t="str">
            <v>安城第１工場</v>
          </cell>
          <cell r="T380" t="str">
            <v>直接</v>
          </cell>
          <cell r="U380" t="str">
            <v/>
          </cell>
          <cell r="V380" t="str">
            <v/>
          </cell>
          <cell r="W380" t="str">
            <v/>
          </cell>
          <cell r="X380">
            <v>1</v>
          </cell>
          <cell r="Y380">
            <v>1</v>
          </cell>
          <cell r="Z380">
            <v>0.73</v>
          </cell>
          <cell r="AA380">
            <v>0.93</v>
          </cell>
        </row>
        <row r="381">
          <cell r="B381" t="str">
            <v>9056456A072</v>
          </cell>
          <cell r="C381" t="str">
            <v/>
          </cell>
          <cell r="D381" t="str">
            <v>SHIM</v>
          </cell>
          <cell r="E381" t="str">
            <v>1Y</v>
          </cell>
          <cell r="F381" t="str">
            <v>第１工場</v>
          </cell>
          <cell r="G381" t="str">
            <v>手配</v>
          </cell>
          <cell r="H381" t="str">
            <v>Ｐ</v>
          </cell>
          <cell r="I381" t="str">
            <v>6454</v>
          </cell>
          <cell r="J381" t="str">
            <v>（株）ムロコーポレーション</v>
          </cell>
          <cell r="K381" t="str">
            <v>01</v>
          </cell>
          <cell r="L381" t="str">
            <v/>
          </cell>
          <cell r="M381" t="str">
            <v>――</v>
          </cell>
          <cell r="N381" t="str">
            <v>――</v>
          </cell>
          <cell r="O381" t="str">
            <v>Ｍ</v>
          </cell>
          <cell r="P381" t="str">
            <v>01</v>
          </cell>
          <cell r="Q381" t="str">
            <v>第１</v>
          </cell>
          <cell r="R381" t="str">
            <v>1Y</v>
          </cell>
          <cell r="S381" t="str">
            <v>安城第１工場</v>
          </cell>
          <cell r="T381" t="str">
            <v>直接</v>
          </cell>
          <cell r="U381" t="str">
            <v/>
          </cell>
          <cell r="V381" t="str">
            <v/>
          </cell>
          <cell r="W381" t="str">
            <v/>
          </cell>
          <cell r="X381">
            <v>1</v>
          </cell>
          <cell r="Y381">
            <v>1</v>
          </cell>
          <cell r="Z381">
            <v>0.73</v>
          </cell>
          <cell r="AA381">
            <v>0.93</v>
          </cell>
        </row>
        <row r="382">
          <cell r="B382" t="str">
            <v>9056456A073</v>
          </cell>
          <cell r="C382" t="str">
            <v/>
          </cell>
          <cell r="D382" t="str">
            <v>SHIM</v>
          </cell>
          <cell r="E382" t="str">
            <v>1Y</v>
          </cell>
          <cell r="F382" t="str">
            <v>第１工場</v>
          </cell>
          <cell r="G382" t="str">
            <v>手配</v>
          </cell>
          <cell r="H382" t="str">
            <v>Ｐ</v>
          </cell>
          <cell r="I382" t="str">
            <v>6454</v>
          </cell>
          <cell r="J382" t="str">
            <v>（株）ムロコーポレーション</v>
          </cell>
          <cell r="K382" t="str">
            <v>01</v>
          </cell>
          <cell r="L382" t="str">
            <v/>
          </cell>
          <cell r="M382" t="str">
            <v>――</v>
          </cell>
          <cell r="N382" t="str">
            <v>――</v>
          </cell>
          <cell r="O382" t="str">
            <v>Ｍ</v>
          </cell>
          <cell r="P382" t="str">
            <v>01</v>
          </cell>
          <cell r="Q382" t="str">
            <v>第１</v>
          </cell>
          <cell r="R382" t="str">
            <v>1Y</v>
          </cell>
          <cell r="S382" t="str">
            <v>安城第１工場</v>
          </cell>
          <cell r="T382" t="str">
            <v>直接</v>
          </cell>
          <cell r="U382" t="str">
            <v/>
          </cell>
          <cell r="V382" t="str">
            <v/>
          </cell>
          <cell r="W382" t="str">
            <v/>
          </cell>
          <cell r="X382">
            <v>1</v>
          </cell>
          <cell r="Y382">
            <v>1</v>
          </cell>
          <cell r="Z382">
            <v>0.73</v>
          </cell>
          <cell r="AA382">
            <v>0.93</v>
          </cell>
        </row>
        <row r="383">
          <cell r="B383" t="str">
            <v>9056456A074</v>
          </cell>
          <cell r="C383" t="str">
            <v/>
          </cell>
          <cell r="D383" t="str">
            <v>SHIM</v>
          </cell>
          <cell r="E383" t="str">
            <v>1Y</v>
          </cell>
          <cell r="F383" t="str">
            <v>第１工場</v>
          </cell>
          <cell r="G383" t="str">
            <v>手配</v>
          </cell>
          <cell r="H383" t="str">
            <v>Ｐ</v>
          </cell>
          <cell r="I383" t="str">
            <v>6454</v>
          </cell>
          <cell r="J383" t="str">
            <v>（株）ムロコーポレーション</v>
          </cell>
          <cell r="K383" t="str">
            <v>01</v>
          </cell>
          <cell r="L383" t="str">
            <v/>
          </cell>
          <cell r="M383" t="str">
            <v>――</v>
          </cell>
          <cell r="N383" t="str">
            <v>――</v>
          </cell>
          <cell r="O383" t="str">
            <v>Ｍ</v>
          </cell>
          <cell r="P383" t="str">
            <v>01</v>
          </cell>
          <cell r="Q383" t="str">
            <v>第１</v>
          </cell>
          <cell r="R383" t="str">
            <v>1Y</v>
          </cell>
          <cell r="S383" t="str">
            <v>安城第１工場</v>
          </cell>
          <cell r="T383" t="str">
            <v>直接</v>
          </cell>
          <cell r="U383" t="str">
            <v/>
          </cell>
          <cell r="V383" t="str">
            <v/>
          </cell>
          <cell r="W383" t="str">
            <v/>
          </cell>
          <cell r="X383">
            <v>1</v>
          </cell>
          <cell r="Y383">
            <v>1</v>
          </cell>
          <cell r="Z383">
            <v>0.73</v>
          </cell>
          <cell r="AA383">
            <v>0.93</v>
          </cell>
        </row>
        <row r="384">
          <cell r="B384" t="str">
            <v>9056456A075</v>
          </cell>
          <cell r="C384" t="str">
            <v/>
          </cell>
          <cell r="D384" t="str">
            <v>SHIM</v>
          </cell>
          <cell r="E384" t="str">
            <v>1Y</v>
          </cell>
          <cell r="F384" t="str">
            <v>第１工場</v>
          </cell>
          <cell r="G384" t="str">
            <v>手配</v>
          </cell>
          <cell r="H384" t="str">
            <v>Ｐ</v>
          </cell>
          <cell r="I384" t="str">
            <v>6454</v>
          </cell>
          <cell r="J384" t="str">
            <v>（株）ムロコーポレーション</v>
          </cell>
          <cell r="K384" t="str">
            <v>01</v>
          </cell>
          <cell r="L384" t="str">
            <v/>
          </cell>
          <cell r="M384" t="str">
            <v>――</v>
          </cell>
          <cell r="N384" t="str">
            <v>――</v>
          </cell>
          <cell r="O384" t="str">
            <v>Ｍ</v>
          </cell>
          <cell r="P384" t="str">
            <v>01</v>
          </cell>
          <cell r="Q384" t="str">
            <v>第１</v>
          </cell>
          <cell r="R384" t="str">
            <v>1Y</v>
          </cell>
          <cell r="S384" t="str">
            <v>安城第１工場</v>
          </cell>
          <cell r="T384" t="str">
            <v>直接</v>
          </cell>
          <cell r="U384" t="str">
            <v/>
          </cell>
          <cell r="V384" t="str">
            <v/>
          </cell>
          <cell r="W384" t="str">
            <v/>
          </cell>
          <cell r="X384">
            <v>1</v>
          </cell>
          <cell r="Y384">
            <v>1</v>
          </cell>
          <cell r="Z384">
            <v>0.73</v>
          </cell>
          <cell r="AA384">
            <v>0.93</v>
          </cell>
        </row>
        <row r="385">
          <cell r="B385" t="str">
            <v>9056456A076</v>
          </cell>
          <cell r="C385" t="str">
            <v/>
          </cell>
          <cell r="D385" t="str">
            <v>SHIM</v>
          </cell>
          <cell r="E385" t="str">
            <v>1Y</v>
          </cell>
          <cell r="F385" t="str">
            <v>第１工場</v>
          </cell>
          <cell r="G385" t="str">
            <v>手配</v>
          </cell>
          <cell r="H385" t="str">
            <v>Ｐ</v>
          </cell>
          <cell r="I385" t="str">
            <v>6454</v>
          </cell>
          <cell r="J385" t="str">
            <v>（株）ムロコーポレーション</v>
          </cell>
          <cell r="K385" t="str">
            <v>01</v>
          </cell>
          <cell r="L385" t="str">
            <v/>
          </cell>
          <cell r="M385" t="str">
            <v>――</v>
          </cell>
          <cell r="N385" t="str">
            <v>――</v>
          </cell>
          <cell r="O385" t="str">
            <v>Ｍ</v>
          </cell>
          <cell r="P385" t="str">
            <v>01</v>
          </cell>
          <cell r="Q385" t="str">
            <v>第１</v>
          </cell>
          <cell r="R385" t="str">
            <v>1Y</v>
          </cell>
          <cell r="S385" t="str">
            <v>安城第１工場</v>
          </cell>
          <cell r="T385" t="str">
            <v>直接</v>
          </cell>
          <cell r="U385" t="str">
            <v/>
          </cell>
          <cell r="V385" t="str">
            <v/>
          </cell>
          <cell r="W385" t="str">
            <v/>
          </cell>
          <cell r="X385">
            <v>1</v>
          </cell>
          <cell r="Y385">
            <v>1</v>
          </cell>
          <cell r="Z385">
            <v>0.73</v>
          </cell>
          <cell r="AA385">
            <v>0.93</v>
          </cell>
        </row>
        <row r="386">
          <cell r="B386" t="str">
            <v>9056456A077</v>
          </cell>
          <cell r="C386" t="str">
            <v/>
          </cell>
          <cell r="D386" t="str">
            <v>SHIM</v>
          </cell>
          <cell r="E386" t="str">
            <v>1Y</v>
          </cell>
          <cell r="F386" t="str">
            <v>第１工場</v>
          </cell>
          <cell r="G386" t="str">
            <v>手配</v>
          </cell>
          <cell r="H386" t="str">
            <v>Ｐ</v>
          </cell>
          <cell r="I386" t="str">
            <v>6454</v>
          </cell>
          <cell r="J386" t="str">
            <v>（株）ムロコーポレーション</v>
          </cell>
          <cell r="K386" t="str">
            <v>01</v>
          </cell>
          <cell r="L386" t="str">
            <v/>
          </cell>
          <cell r="M386" t="str">
            <v>――</v>
          </cell>
          <cell r="N386" t="str">
            <v>――</v>
          </cell>
          <cell r="O386" t="str">
            <v>Ｍ</v>
          </cell>
          <cell r="P386" t="str">
            <v>01</v>
          </cell>
          <cell r="Q386" t="str">
            <v>第１</v>
          </cell>
          <cell r="R386" t="str">
            <v>1Y</v>
          </cell>
          <cell r="S386" t="str">
            <v>安城第１工場</v>
          </cell>
          <cell r="T386" t="str">
            <v>直接</v>
          </cell>
          <cell r="U386" t="str">
            <v/>
          </cell>
          <cell r="V386" t="str">
            <v/>
          </cell>
          <cell r="W386" t="str">
            <v/>
          </cell>
          <cell r="X386">
            <v>1</v>
          </cell>
          <cell r="Y386">
            <v>1</v>
          </cell>
          <cell r="Z386">
            <v>0.73</v>
          </cell>
          <cell r="AA386">
            <v>0.93</v>
          </cell>
        </row>
        <row r="387">
          <cell r="B387" t="str">
            <v>9056456A078</v>
          </cell>
          <cell r="C387" t="str">
            <v/>
          </cell>
          <cell r="D387" t="str">
            <v>SHIM</v>
          </cell>
          <cell r="E387" t="str">
            <v>1Y</v>
          </cell>
          <cell r="F387" t="str">
            <v>第１工場</v>
          </cell>
          <cell r="G387" t="str">
            <v>手配</v>
          </cell>
          <cell r="H387" t="str">
            <v>Ｐ</v>
          </cell>
          <cell r="I387" t="str">
            <v>6454</v>
          </cell>
          <cell r="J387" t="str">
            <v>（株）ムロコーポレーション</v>
          </cell>
          <cell r="K387" t="str">
            <v>01</v>
          </cell>
          <cell r="L387" t="str">
            <v/>
          </cell>
          <cell r="M387" t="str">
            <v>――</v>
          </cell>
          <cell r="N387" t="str">
            <v>――</v>
          </cell>
          <cell r="O387" t="str">
            <v>Ｍ</v>
          </cell>
          <cell r="P387" t="str">
            <v>01</v>
          </cell>
          <cell r="Q387" t="str">
            <v>第１</v>
          </cell>
          <cell r="R387" t="str">
            <v>1Y</v>
          </cell>
          <cell r="S387" t="str">
            <v>安城第１工場</v>
          </cell>
          <cell r="T387" t="str">
            <v>直接</v>
          </cell>
          <cell r="U387" t="str">
            <v/>
          </cell>
          <cell r="V387" t="str">
            <v/>
          </cell>
          <cell r="W387" t="str">
            <v/>
          </cell>
          <cell r="X387">
            <v>1</v>
          </cell>
          <cell r="Y387">
            <v>1</v>
          </cell>
          <cell r="Z387">
            <v>0.73</v>
          </cell>
          <cell r="AA387">
            <v>0.93</v>
          </cell>
        </row>
        <row r="388">
          <cell r="B388" t="str">
            <v>9056456A079</v>
          </cell>
          <cell r="C388" t="str">
            <v/>
          </cell>
          <cell r="D388" t="str">
            <v>SHIM</v>
          </cell>
          <cell r="E388" t="str">
            <v>1Y</v>
          </cell>
          <cell r="F388" t="str">
            <v>第１工場</v>
          </cell>
          <cell r="G388" t="str">
            <v>手配</v>
          </cell>
          <cell r="H388" t="str">
            <v>Ｐ</v>
          </cell>
          <cell r="I388" t="str">
            <v>6454</v>
          </cell>
          <cell r="J388" t="str">
            <v>（株）ムロコーポレーション</v>
          </cell>
          <cell r="K388" t="str">
            <v>01</v>
          </cell>
          <cell r="L388" t="str">
            <v/>
          </cell>
          <cell r="M388" t="str">
            <v>――</v>
          </cell>
          <cell r="N388" t="str">
            <v>――</v>
          </cell>
          <cell r="O388" t="str">
            <v>Ｍ</v>
          </cell>
          <cell r="P388" t="str">
            <v>01</v>
          </cell>
          <cell r="Q388" t="str">
            <v>第１</v>
          </cell>
          <cell r="R388" t="str">
            <v>1Y</v>
          </cell>
          <cell r="S388" t="str">
            <v>安城第１工場</v>
          </cell>
          <cell r="T388" t="str">
            <v>直接</v>
          </cell>
          <cell r="U388" t="str">
            <v/>
          </cell>
          <cell r="V388" t="str">
            <v/>
          </cell>
          <cell r="W388" t="str">
            <v/>
          </cell>
          <cell r="X388">
            <v>1</v>
          </cell>
          <cell r="Y388">
            <v>1</v>
          </cell>
          <cell r="Z388">
            <v>0.73</v>
          </cell>
          <cell r="AA388">
            <v>0.93</v>
          </cell>
        </row>
        <row r="389">
          <cell r="B389" t="str">
            <v>9056456A080</v>
          </cell>
          <cell r="C389" t="str">
            <v/>
          </cell>
          <cell r="D389" t="str">
            <v>SHIM</v>
          </cell>
          <cell r="E389" t="str">
            <v>1Y</v>
          </cell>
          <cell r="F389" t="str">
            <v>第１工場</v>
          </cell>
          <cell r="G389" t="str">
            <v>手配</v>
          </cell>
          <cell r="H389" t="str">
            <v>Ｐ</v>
          </cell>
          <cell r="I389" t="str">
            <v>6454</v>
          </cell>
          <cell r="J389" t="str">
            <v>（株）ムロコーポレーション</v>
          </cell>
          <cell r="K389" t="str">
            <v>01</v>
          </cell>
          <cell r="L389" t="str">
            <v/>
          </cell>
          <cell r="M389" t="str">
            <v>――</v>
          </cell>
          <cell r="N389" t="str">
            <v>――</v>
          </cell>
          <cell r="O389" t="str">
            <v>Ｍ</v>
          </cell>
          <cell r="P389" t="str">
            <v>01</v>
          </cell>
          <cell r="Q389" t="str">
            <v>第１</v>
          </cell>
          <cell r="R389" t="str">
            <v>1Y</v>
          </cell>
          <cell r="S389" t="str">
            <v>安城第１工場</v>
          </cell>
          <cell r="T389" t="str">
            <v>直接</v>
          </cell>
          <cell r="U389" t="str">
            <v/>
          </cell>
          <cell r="V389" t="str">
            <v/>
          </cell>
          <cell r="W389" t="str">
            <v/>
          </cell>
          <cell r="X389">
            <v>1</v>
          </cell>
          <cell r="Y389">
            <v>1</v>
          </cell>
          <cell r="Z389">
            <v>0.73</v>
          </cell>
          <cell r="AA389">
            <v>0.93</v>
          </cell>
        </row>
        <row r="390">
          <cell r="B390" t="str">
            <v>9056456A081</v>
          </cell>
          <cell r="C390" t="str">
            <v/>
          </cell>
          <cell r="D390" t="str">
            <v>SHIM</v>
          </cell>
          <cell r="E390" t="str">
            <v>1Y</v>
          </cell>
          <cell r="F390" t="str">
            <v>第１工場</v>
          </cell>
          <cell r="G390" t="str">
            <v>手配</v>
          </cell>
          <cell r="H390" t="str">
            <v>Ｐ</v>
          </cell>
          <cell r="I390" t="str">
            <v>6454</v>
          </cell>
          <cell r="J390" t="str">
            <v>（株）ムロコーポレーション</v>
          </cell>
          <cell r="K390" t="str">
            <v>01</v>
          </cell>
          <cell r="L390" t="str">
            <v/>
          </cell>
          <cell r="M390" t="str">
            <v>――</v>
          </cell>
          <cell r="N390" t="str">
            <v>――</v>
          </cell>
          <cell r="O390" t="str">
            <v>Ｍ</v>
          </cell>
          <cell r="P390" t="str">
            <v>01</v>
          </cell>
          <cell r="Q390" t="str">
            <v>第１</v>
          </cell>
          <cell r="R390" t="str">
            <v>1Y</v>
          </cell>
          <cell r="S390" t="str">
            <v>安城第１工場</v>
          </cell>
          <cell r="T390" t="str">
            <v>直接</v>
          </cell>
          <cell r="U390" t="str">
            <v/>
          </cell>
          <cell r="V390" t="str">
            <v/>
          </cell>
          <cell r="W390" t="str">
            <v/>
          </cell>
          <cell r="X390">
            <v>1</v>
          </cell>
          <cell r="Y390">
            <v>1</v>
          </cell>
          <cell r="Z390">
            <v>0.73</v>
          </cell>
          <cell r="AA390">
            <v>0.93</v>
          </cell>
        </row>
        <row r="391">
          <cell r="B391" t="str">
            <v>9056456A082</v>
          </cell>
          <cell r="C391" t="str">
            <v/>
          </cell>
          <cell r="D391" t="str">
            <v>SHIM</v>
          </cell>
          <cell r="E391" t="str">
            <v>1Y</v>
          </cell>
          <cell r="F391" t="str">
            <v>第１工場</v>
          </cell>
          <cell r="G391" t="str">
            <v>手配</v>
          </cell>
          <cell r="H391" t="str">
            <v>Ｐ</v>
          </cell>
          <cell r="I391" t="str">
            <v>6454</v>
          </cell>
          <cell r="J391" t="str">
            <v>（株）ムロコーポレーション</v>
          </cell>
          <cell r="K391" t="str">
            <v>01</v>
          </cell>
          <cell r="L391" t="str">
            <v/>
          </cell>
          <cell r="M391" t="str">
            <v>――</v>
          </cell>
          <cell r="N391" t="str">
            <v>――</v>
          </cell>
          <cell r="O391" t="str">
            <v>Ｍ</v>
          </cell>
          <cell r="P391" t="str">
            <v>01</v>
          </cell>
          <cell r="Q391" t="str">
            <v>第１</v>
          </cell>
          <cell r="R391" t="str">
            <v>1Y</v>
          </cell>
          <cell r="S391" t="str">
            <v>安城第１工場</v>
          </cell>
          <cell r="T391" t="str">
            <v>直接</v>
          </cell>
          <cell r="U391" t="str">
            <v/>
          </cell>
          <cell r="V391" t="str">
            <v/>
          </cell>
          <cell r="W391" t="str">
            <v/>
          </cell>
          <cell r="X391">
            <v>1</v>
          </cell>
          <cell r="Y391">
            <v>1</v>
          </cell>
          <cell r="Z391">
            <v>0.73</v>
          </cell>
          <cell r="AA391">
            <v>0.93</v>
          </cell>
        </row>
        <row r="392">
          <cell r="B392" t="str">
            <v>9056456A152</v>
          </cell>
          <cell r="C392" t="str">
            <v/>
          </cell>
          <cell r="D392" t="str">
            <v>SHIM</v>
          </cell>
          <cell r="E392" t="str">
            <v>1Y</v>
          </cell>
          <cell r="F392" t="str">
            <v>第１工場</v>
          </cell>
          <cell r="G392" t="str">
            <v>手配</v>
          </cell>
          <cell r="H392" t="str">
            <v>Ｐ</v>
          </cell>
          <cell r="I392" t="str">
            <v>6454</v>
          </cell>
          <cell r="J392" t="str">
            <v>（株）ムロコーポレーション</v>
          </cell>
          <cell r="K392" t="str">
            <v>01</v>
          </cell>
          <cell r="L392" t="str">
            <v/>
          </cell>
          <cell r="M392" t="str">
            <v>――</v>
          </cell>
          <cell r="N392" t="str">
            <v>――</v>
          </cell>
          <cell r="O392" t="str">
            <v>Ｍ</v>
          </cell>
          <cell r="P392" t="str">
            <v>01</v>
          </cell>
          <cell r="Q392" t="str">
            <v>第１</v>
          </cell>
          <cell r="R392" t="str">
            <v>1Y</v>
          </cell>
          <cell r="S392" t="str">
            <v>安城第１工場</v>
          </cell>
          <cell r="T392" t="str">
            <v>直接</v>
          </cell>
          <cell r="U392" t="str">
            <v/>
          </cell>
          <cell r="V392" t="str">
            <v/>
          </cell>
          <cell r="W392" t="str">
            <v/>
          </cell>
          <cell r="X392">
            <v>1</v>
          </cell>
          <cell r="Y392">
            <v>1</v>
          </cell>
          <cell r="Z392">
            <v>0.73</v>
          </cell>
          <cell r="AA392">
            <v>0.93</v>
          </cell>
        </row>
        <row r="393">
          <cell r="B393" t="str">
            <v>9056456A153</v>
          </cell>
          <cell r="C393" t="str">
            <v/>
          </cell>
          <cell r="D393" t="str">
            <v>SHIM</v>
          </cell>
          <cell r="E393" t="str">
            <v>1Y</v>
          </cell>
          <cell r="F393" t="str">
            <v>第１工場</v>
          </cell>
          <cell r="G393" t="str">
            <v>手配</v>
          </cell>
          <cell r="H393" t="str">
            <v>Ｐ</v>
          </cell>
          <cell r="I393" t="str">
            <v>6454</v>
          </cell>
          <cell r="J393" t="str">
            <v>（株）ムロコーポレーション</v>
          </cell>
          <cell r="K393" t="str">
            <v>01</v>
          </cell>
          <cell r="L393" t="str">
            <v/>
          </cell>
          <cell r="M393" t="str">
            <v>――</v>
          </cell>
          <cell r="N393" t="str">
            <v>――</v>
          </cell>
          <cell r="O393" t="str">
            <v>Ｍ</v>
          </cell>
          <cell r="P393" t="str">
            <v>01</v>
          </cell>
          <cell r="Q393" t="str">
            <v>第１</v>
          </cell>
          <cell r="R393" t="str">
            <v>1Y</v>
          </cell>
          <cell r="S393" t="str">
            <v>安城第１工場</v>
          </cell>
          <cell r="T393" t="str">
            <v>直接</v>
          </cell>
          <cell r="U393" t="str">
            <v/>
          </cell>
          <cell r="V393" t="str">
            <v/>
          </cell>
          <cell r="W393" t="str">
            <v/>
          </cell>
          <cell r="X393">
            <v>1</v>
          </cell>
          <cell r="Y393">
            <v>1</v>
          </cell>
          <cell r="Z393">
            <v>0.73</v>
          </cell>
          <cell r="AA393">
            <v>0.93</v>
          </cell>
        </row>
        <row r="394">
          <cell r="B394" t="str">
            <v>9056456A154</v>
          </cell>
          <cell r="C394" t="str">
            <v/>
          </cell>
          <cell r="D394" t="str">
            <v>SHIM</v>
          </cell>
          <cell r="E394" t="str">
            <v>1Y</v>
          </cell>
          <cell r="F394" t="str">
            <v>第１工場</v>
          </cell>
          <cell r="G394" t="str">
            <v>手配</v>
          </cell>
          <cell r="H394" t="str">
            <v>Ｐ</v>
          </cell>
          <cell r="I394" t="str">
            <v>6454</v>
          </cell>
          <cell r="J394" t="str">
            <v>（株）ムロコーポレーション</v>
          </cell>
          <cell r="K394" t="str">
            <v>01</v>
          </cell>
          <cell r="L394" t="str">
            <v/>
          </cell>
          <cell r="M394" t="str">
            <v>――</v>
          </cell>
          <cell r="N394" t="str">
            <v>――</v>
          </cell>
          <cell r="O394" t="str">
            <v>Ｍ</v>
          </cell>
          <cell r="P394" t="str">
            <v>01</v>
          </cell>
          <cell r="Q394" t="str">
            <v>第１</v>
          </cell>
          <cell r="R394" t="str">
            <v>1Y</v>
          </cell>
          <cell r="S394" t="str">
            <v>安城第１工場</v>
          </cell>
          <cell r="T394" t="str">
            <v>直接</v>
          </cell>
          <cell r="U394" t="str">
            <v/>
          </cell>
          <cell r="V394" t="str">
            <v/>
          </cell>
          <cell r="W394" t="str">
            <v/>
          </cell>
          <cell r="X394">
            <v>1</v>
          </cell>
          <cell r="Y394">
            <v>1</v>
          </cell>
          <cell r="Z394">
            <v>0.73</v>
          </cell>
          <cell r="AA394">
            <v>0.93</v>
          </cell>
        </row>
        <row r="395">
          <cell r="B395" t="str">
            <v>9056456A155</v>
          </cell>
          <cell r="C395" t="str">
            <v/>
          </cell>
          <cell r="D395" t="str">
            <v>SHIM</v>
          </cell>
          <cell r="E395" t="str">
            <v>1Y</v>
          </cell>
          <cell r="F395" t="str">
            <v>第１工場</v>
          </cell>
          <cell r="G395" t="str">
            <v>手配</v>
          </cell>
          <cell r="H395" t="str">
            <v>Ｐ</v>
          </cell>
          <cell r="I395" t="str">
            <v>6454</v>
          </cell>
          <cell r="J395" t="str">
            <v>（株）ムロコーポレーション</v>
          </cell>
          <cell r="K395" t="str">
            <v>01</v>
          </cell>
          <cell r="L395" t="str">
            <v/>
          </cell>
          <cell r="M395" t="str">
            <v>――</v>
          </cell>
          <cell r="N395" t="str">
            <v>――</v>
          </cell>
          <cell r="O395" t="str">
            <v>Ｍ</v>
          </cell>
          <cell r="P395" t="str">
            <v>01</v>
          </cell>
          <cell r="Q395" t="str">
            <v>第１</v>
          </cell>
          <cell r="R395" t="str">
            <v>1Y</v>
          </cell>
          <cell r="S395" t="str">
            <v>安城第１工場</v>
          </cell>
          <cell r="T395" t="str">
            <v>直接</v>
          </cell>
          <cell r="U395" t="str">
            <v/>
          </cell>
          <cell r="V395" t="str">
            <v/>
          </cell>
          <cell r="W395" t="str">
            <v/>
          </cell>
          <cell r="X395">
            <v>1</v>
          </cell>
          <cell r="Y395">
            <v>1</v>
          </cell>
          <cell r="Z395">
            <v>0.73</v>
          </cell>
          <cell r="AA395">
            <v>0.93</v>
          </cell>
        </row>
        <row r="396">
          <cell r="B396" t="str">
            <v>9056456A156</v>
          </cell>
          <cell r="C396" t="str">
            <v/>
          </cell>
          <cell r="D396" t="str">
            <v>SHIM</v>
          </cell>
          <cell r="E396" t="str">
            <v>1Y</v>
          </cell>
          <cell r="F396" t="str">
            <v>第１工場</v>
          </cell>
          <cell r="G396" t="str">
            <v>手配</v>
          </cell>
          <cell r="H396" t="str">
            <v>Ｐ</v>
          </cell>
          <cell r="I396" t="str">
            <v>6454</v>
          </cell>
          <cell r="J396" t="str">
            <v>（株）ムロコーポレーション</v>
          </cell>
          <cell r="K396" t="str">
            <v>01</v>
          </cell>
          <cell r="L396" t="str">
            <v/>
          </cell>
          <cell r="M396" t="str">
            <v>――</v>
          </cell>
          <cell r="N396" t="str">
            <v>――</v>
          </cell>
          <cell r="O396" t="str">
            <v>Ｍ</v>
          </cell>
          <cell r="P396" t="str">
            <v>01</v>
          </cell>
          <cell r="Q396" t="str">
            <v>第１</v>
          </cell>
          <cell r="R396" t="str">
            <v>1Y</v>
          </cell>
          <cell r="S396" t="str">
            <v>安城第１工場</v>
          </cell>
          <cell r="T396" t="str">
            <v>直接</v>
          </cell>
          <cell r="U396" t="str">
            <v/>
          </cell>
          <cell r="V396" t="str">
            <v/>
          </cell>
          <cell r="W396" t="str">
            <v/>
          </cell>
          <cell r="X396">
            <v>1</v>
          </cell>
          <cell r="Y396">
            <v>1</v>
          </cell>
          <cell r="Z396">
            <v>0.73</v>
          </cell>
          <cell r="AA396">
            <v>0.93</v>
          </cell>
        </row>
        <row r="397">
          <cell r="B397" t="str">
            <v>9056456A157</v>
          </cell>
          <cell r="C397" t="str">
            <v/>
          </cell>
          <cell r="D397" t="str">
            <v>SHIM</v>
          </cell>
          <cell r="E397" t="str">
            <v>1Y</v>
          </cell>
          <cell r="F397" t="str">
            <v>第１工場</v>
          </cell>
          <cell r="G397" t="str">
            <v>手配</v>
          </cell>
          <cell r="H397" t="str">
            <v>Ｐ</v>
          </cell>
          <cell r="I397" t="str">
            <v>6454</v>
          </cell>
          <cell r="J397" t="str">
            <v>（株）ムロコーポレーション</v>
          </cell>
          <cell r="K397" t="str">
            <v>01</v>
          </cell>
          <cell r="L397" t="str">
            <v/>
          </cell>
          <cell r="M397" t="str">
            <v>――</v>
          </cell>
          <cell r="N397" t="str">
            <v>――</v>
          </cell>
          <cell r="O397" t="str">
            <v>Ｍ</v>
          </cell>
          <cell r="P397" t="str">
            <v>01</v>
          </cell>
          <cell r="Q397" t="str">
            <v>第１</v>
          </cell>
          <cell r="R397" t="str">
            <v>1Y</v>
          </cell>
          <cell r="S397" t="str">
            <v>安城第１工場</v>
          </cell>
          <cell r="T397" t="str">
            <v>直接</v>
          </cell>
          <cell r="U397" t="str">
            <v/>
          </cell>
          <cell r="V397" t="str">
            <v/>
          </cell>
          <cell r="W397" t="str">
            <v/>
          </cell>
          <cell r="X397">
            <v>1</v>
          </cell>
          <cell r="Y397">
            <v>1</v>
          </cell>
          <cell r="Z397">
            <v>0.73</v>
          </cell>
          <cell r="AA397">
            <v>0.93</v>
          </cell>
        </row>
        <row r="398">
          <cell r="B398" t="str">
            <v>9056456A158</v>
          </cell>
          <cell r="C398" t="str">
            <v/>
          </cell>
          <cell r="D398" t="str">
            <v>SHIM</v>
          </cell>
          <cell r="E398" t="str">
            <v>1Y</v>
          </cell>
          <cell r="F398" t="str">
            <v>第１工場</v>
          </cell>
          <cell r="G398" t="str">
            <v>手配</v>
          </cell>
          <cell r="H398" t="str">
            <v>Ｐ</v>
          </cell>
          <cell r="I398" t="str">
            <v>6454</v>
          </cell>
          <cell r="J398" t="str">
            <v>（株）ムロコーポレーション</v>
          </cell>
          <cell r="K398" t="str">
            <v>01</v>
          </cell>
          <cell r="L398" t="str">
            <v/>
          </cell>
          <cell r="M398" t="str">
            <v>――</v>
          </cell>
          <cell r="N398" t="str">
            <v>――</v>
          </cell>
          <cell r="O398" t="str">
            <v>Ｍ</v>
          </cell>
          <cell r="P398" t="str">
            <v>01</v>
          </cell>
          <cell r="Q398" t="str">
            <v>第１</v>
          </cell>
          <cell r="R398" t="str">
            <v>1Y</v>
          </cell>
          <cell r="S398" t="str">
            <v>安城第１工場</v>
          </cell>
          <cell r="T398" t="str">
            <v>直接</v>
          </cell>
          <cell r="U398" t="str">
            <v/>
          </cell>
          <cell r="V398" t="str">
            <v/>
          </cell>
          <cell r="W398" t="str">
            <v/>
          </cell>
          <cell r="X398">
            <v>1</v>
          </cell>
          <cell r="Y398">
            <v>1</v>
          </cell>
          <cell r="Z398">
            <v>0.73</v>
          </cell>
          <cell r="AA398">
            <v>0.93</v>
          </cell>
        </row>
        <row r="399">
          <cell r="B399" t="str">
            <v>9056456A159</v>
          </cell>
          <cell r="C399" t="str">
            <v/>
          </cell>
          <cell r="D399" t="str">
            <v>SHIM</v>
          </cell>
          <cell r="E399" t="str">
            <v>1Y</v>
          </cell>
          <cell r="F399" t="str">
            <v>第１工場</v>
          </cell>
          <cell r="G399" t="str">
            <v>手配</v>
          </cell>
          <cell r="H399" t="str">
            <v>Ｐ</v>
          </cell>
          <cell r="I399" t="str">
            <v>6454</v>
          </cell>
          <cell r="J399" t="str">
            <v>（株）ムロコーポレーション</v>
          </cell>
          <cell r="K399" t="str">
            <v>01</v>
          </cell>
          <cell r="L399" t="str">
            <v/>
          </cell>
          <cell r="M399" t="str">
            <v>――</v>
          </cell>
          <cell r="N399" t="str">
            <v>――</v>
          </cell>
          <cell r="O399" t="str">
            <v>Ｍ</v>
          </cell>
          <cell r="P399" t="str">
            <v>01</v>
          </cell>
          <cell r="Q399" t="str">
            <v>第１</v>
          </cell>
          <cell r="R399" t="str">
            <v>1Y</v>
          </cell>
          <cell r="S399" t="str">
            <v>安城第１工場</v>
          </cell>
          <cell r="T399" t="str">
            <v>直接</v>
          </cell>
          <cell r="U399" t="str">
            <v/>
          </cell>
          <cell r="V399" t="str">
            <v/>
          </cell>
          <cell r="W399" t="str">
            <v/>
          </cell>
          <cell r="X399">
            <v>1</v>
          </cell>
          <cell r="Y399">
            <v>1</v>
          </cell>
          <cell r="Z399">
            <v>0.73</v>
          </cell>
          <cell r="AA399">
            <v>0.93</v>
          </cell>
        </row>
        <row r="400">
          <cell r="B400" t="str">
            <v>9056456A160</v>
          </cell>
          <cell r="C400" t="str">
            <v/>
          </cell>
          <cell r="D400" t="str">
            <v>SHIM</v>
          </cell>
          <cell r="E400" t="str">
            <v>1Y</v>
          </cell>
          <cell r="F400" t="str">
            <v>第１工場</v>
          </cell>
          <cell r="G400" t="str">
            <v>手配</v>
          </cell>
          <cell r="H400" t="str">
            <v>Ｐ</v>
          </cell>
          <cell r="I400" t="str">
            <v>6454</v>
          </cell>
          <cell r="J400" t="str">
            <v>（株）ムロコーポレーション</v>
          </cell>
          <cell r="K400" t="str">
            <v>01</v>
          </cell>
          <cell r="L400" t="str">
            <v/>
          </cell>
          <cell r="M400" t="str">
            <v>――</v>
          </cell>
          <cell r="N400" t="str">
            <v>――</v>
          </cell>
          <cell r="O400" t="str">
            <v>Ｍ</v>
          </cell>
          <cell r="P400" t="str">
            <v>01</v>
          </cell>
          <cell r="Q400" t="str">
            <v>第１</v>
          </cell>
          <cell r="R400" t="str">
            <v>1Y</v>
          </cell>
          <cell r="S400" t="str">
            <v>安城第１工場</v>
          </cell>
          <cell r="T400" t="str">
            <v>直接</v>
          </cell>
          <cell r="U400" t="str">
            <v/>
          </cell>
          <cell r="V400" t="str">
            <v/>
          </cell>
          <cell r="W400" t="str">
            <v/>
          </cell>
          <cell r="X400">
            <v>1</v>
          </cell>
          <cell r="Y400">
            <v>1</v>
          </cell>
          <cell r="Z400">
            <v>0.73</v>
          </cell>
          <cell r="AA400">
            <v>0.93</v>
          </cell>
        </row>
        <row r="401">
          <cell r="B401" t="str">
            <v>9056456A161</v>
          </cell>
          <cell r="C401" t="str">
            <v/>
          </cell>
          <cell r="D401" t="str">
            <v>SHIM</v>
          </cell>
          <cell r="E401" t="str">
            <v>1Y</v>
          </cell>
          <cell r="F401" t="str">
            <v>第１工場</v>
          </cell>
          <cell r="G401" t="str">
            <v>手配</v>
          </cell>
          <cell r="H401" t="str">
            <v>Ｐ</v>
          </cell>
          <cell r="I401" t="str">
            <v>6454</v>
          </cell>
          <cell r="J401" t="str">
            <v>（株）ムロコーポレーション</v>
          </cell>
          <cell r="K401" t="str">
            <v>01</v>
          </cell>
          <cell r="L401" t="str">
            <v/>
          </cell>
          <cell r="M401" t="str">
            <v>――</v>
          </cell>
          <cell r="N401" t="str">
            <v>――</v>
          </cell>
          <cell r="O401" t="str">
            <v>Ｍ</v>
          </cell>
          <cell r="P401" t="str">
            <v>01</v>
          </cell>
          <cell r="Q401" t="str">
            <v>第１</v>
          </cell>
          <cell r="R401" t="str">
            <v>1Y</v>
          </cell>
          <cell r="S401" t="str">
            <v>安城第１工場</v>
          </cell>
          <cell r="T401" t="str">
            <v>直接</v>
          </cell>
          <cell r="U401" t="str">
            <v/>
          </cell>
          <cell r="V401" t="str">
            <v/>
          </cell>
          <cell r="W401" t="str">
            <v/>
          </cell>
          <cell r="X401">
            <v>1</v>
          </cell>
          <cell r="Y401">
            <v>1</v>
          </cell>
          <cell r="Z401">
            <v>0.73</v>
          </cell>
          <cell r="AA401">
            <v>0.93</v>
          </cell>
        </row>
        <row r="402">
          <cell r="B402" t="str">
            <v>9056456A162</v>
          </cell>
          <cell r="C402" t="str">
            <v/>
          </cell>
          <cell r="D402" t="str">
            <v>SHIM</v>
          </cell>
          <cell r="E402" t="str">
            <v>1Y</v>
          </cell>
          <cell r="F402" t="str">
            <v>第１工場</v>
          </cell>
          <cell r="G402" t="str">
            <v>手配</v>
          </cell>
          <cell r="H402" t="str">
            <v>Ｐ</v>
          </cell>
          <cell r="I402" t="str">
            <v>6454</v>
          </cell>
          <cell r="J402" t="str">
            <v>（株）ムロコーポレーション</v>
          </cell>
          <cell r="K402" t="str">
            <v>01</v>
          </cell>
          <cell r="L402" t="str">
            <v/>
          </cell>
          <cell r="M402" t="str">
            <v>――</v>
          </cell>
          <cell r="N402" t="str">
            <v>――</v>
          </cell>
          <cell r="O402" t="str">
            <v>Ｍ</v>
          </cell>
          <cell r="P402" t="str">
            <v>01</v>
          </cell>
          <cell r="Q402" t="str">
            <v>第１</v>
          </cell>
          <cell r="R402" t="str">
            <v>1Y</v>
          </cell>
          <cell r="S402" t="str">
            <v>安城第１工場</v>
          </cell>
          <cell r="T402" t="str">
            <v>直接</v>
          </cell>
          <cell r="U402" t="str">
            <v/>
          </cell>
          <cell r="V402" t="str">
            <v/>
          </cell>
          <cell r="W402" t="str">
            <v/>
          </cell>
          <cell r="X402">
            <v>1</v>
          </cell>
          <cell r="Y402">
            <v>1</v>
          </cell>
          <cell r="Z402">
            <v>0.73</v>
          </cell>
          <cell r="AA402">
            <v>0.93</v>
          </cell>
        </row>
        <row r="403">
          <cell r="B403" t="str">
            <v>9056456A163</v>
          </cell>
          <cell r="C403" t="str">
            <v/>
          </cell>
          <cell r="D403" t="str">
            <v>SHIM</v>
          </cell>
          <cell r="E403" t="str">
            <v>1Y</v>
          </cell>
          <cell r="F403" t="str">
            <v>第１工場</v>
          </cell>
          <cell r="G403" t="str">
            <v>手配</v>
          </cell>
          <cell r="H403" t="str">
            <v>Ｐ</v>
          </cell>
          <cell r="I403" t="str">
            <v>6454</v>
          </cell>
          <cell r="J403" t="str">
            <v>（株）ムロコーポレーション</v>
          </cell>
          <cell r="K403" t="str">
            <v>01</v>
          </cell>
          <cell r="L403" t="str">
            <v/>
          </cell>
          <cell r="M403" t="str">
            <v>――</v>
          </cell>
          <cell r="N403" t="str">
            <v>――</v>
          </cell>
          <cell r="O403" t="str">
            <v>Ｍ</v>
          </cell>
          <cell r="P403" t="str">
            <v>01</v>
          </cell>
          <cell r="Q403" t="str">
            <v>第１</v>
          </cell>
          <cell r="R403" t="str">
            <v>1Y</v>
          </cell>
          <cell r="S403" t="str">
            <v>安城第１工場</v>
          </cell>
          <cell r="T403" t="str">
            <v>直接</v>
          </cell>
          <cell r="U403" t="str">
            <v/>
          </cell>
          <cell r="V403" t="str">
            <v/>
          </cell>
          <cell r="W403" t="str">
            <v/>
          </cell>
          <cell r="X403">
            <v>1</v>
          </cell>
          <cell r="Y403">
            <v>1</v>
          </cell>
          <cell r="Z403">
            <v>0.73</v>
          </cell>
          <cell r="AA403">
            <v>0.93</v>
          </cell>
        </row>
        <row r="404">
          <cell r="B404" t="str">
            <v>9056456A164</v>
          </cell>
          <cell r="C404" t="str">
            <v/>
          </cell>
          <cell r="D404" t="str">
            <v>SHIM</v>
          </cell>
          <cell r="E404" t="str">
            <v>1Y</v>
          </cell>
          <cell r="F404" t="str">
            <v>第１工場</v>
          </cell>
          <cell r="G404" t="str">
            <v>手配</v>
          </cell>
          <cell r="H404" t="str">
            <v>Ｐ</v>
          </cell>
          <cell r="I404" t="str">
            <v>6454</v>
          </cell>
          <cell r="J404" t="str">
            <v>（株）ムロコーポレーション</v>
          </cell>
          <cell r="K404" t="str">
            <v>01</v>
          </cell>
          <cell r="L404" t="str">
            <v/>
          </cell>
          <cell r="M404" t="str">
            <v>――</v>
          </cell>
          <cell r="N404" t="str">
            <v>――</v>
          </cell>
          <cell r="O404" t="str">
            <v>Ｍ</v>
          </cell>
          <cell r="P404" t="str">
            <v>01</v>
          </cell>
          <cell r="Q404" t="str">
            <v>第１</v>
          </cell>
          <cell r="R404" t="str">
            <v>1Y</v>
          </cell>
          <cell r="S404" t="str">
            <v>安城第１工場</v>
          </cell>
          <cell r="T404" t="str">
            <v>直接</v>
          </cell>
          <cell r="U404" t="str">
            <v/>
          </cell>
          <cell r="V404" t="str">
            <v/>
          </cell>
          <cell r="W404" t="str">
            <v/>
          </cell>
          <cell r="X404">
            <v>1</v>
          </cell>
          <cell r="Y404">
            <v>1</v>
          </cell>
          <cell r="Z404">
            <v>0.73</v>
          </cell>
          <cell r="AA404">
            <v>0.93</v>
          </cell>
        </row>
        <row r="405">
          <cell r="B405" t="str">
            <v>9056456A165</v>
          </cell>
          <cell r="C405" t="str">
            <v/>
          </cell>
          <cell r="D405" t="str">
            <v>SHIM</v>
          </cell>
          <cell r="E405" t="str">
            <v>1Y</v>
          </cell>
          <cell r="F405" t="str">
            <v>第１工場</v>
          </cell>
          <cell r="G405" t="str">
            <v>手配</v>
          </cell>
          <cell r="H405" t="str">
            <v>Ｐ</v>
          </cell>
          <cell r="I405" t="str">
            <v>6454</v>
          </cell>
          <cell r="J405" t="str">
            <v>（株）ムロコーポレーション</v>
          </cell>
          <cell r="K405" t="str">
            <v>01</v>
          </cell>
          <cell r="L405" t="str">
            <v/>
          </cell>
          <cell r="M405" t="str">
            <v>――</v>
          </cell>
          <cell r="N405" t="str">
            <v>――</v>
          </cell>
          <cell r="O405" t="str">
            <v>Ｍ</v>
          </cell>
          <cell r="P405" t="str">
            <v>01</v>
          </cell>
          <cell r="Q405" t="str">
            <v>第１</v>
          </cell>
          <cell r="R405" t="str">
            <v>1Y</v>
          </cell>
          <cell r="S405" t="str">
            <v>安城第１工場</v>
          </cell>
          <cell r="T405" t="str">
            <v>直接</v>
          </cell>
          <cell r="U405" t="str">
            <v/>
          </cell>
          <cell r="V405" t="str">
            <v/>
          </cell>
          <cell r="W405" t="str">
            <v/>
          </cell>
          <cell r="X405">
            <v>1</v>
          </cell>
          <cell r="Y405">
            <v>1</v>
          </cell>
          <cell r="Z405">
            <v>0.73</v>
          </cell>
          <cell r="AA405">
            <v>0.93</v>
          </cell>
        </row>
        <row r="406">
          <cell r="B406" t="str">
            <v>9056456A166</v>
          </cell>
          <cell r="C406" t="str">
            <v/>
          </cell>
          <cell r="D406" t="str">
            <v>SHIM</v>
          </cell>
          <cell r="E406" t="str">
            <v>1Y</v>
          </cell>
          <cell r="F406" t="str">
            <v>第１工場</v>
          </cell>
          <cell r="G406" t="str">
            <v>手配</v>
          </cell>
          <cell r="H406" t="str">
            <v>Ｐ</v>
          </cell>
          <cell r="I406" t="str">
            <v>6454</v>
          </cell>
          <cell r="J406" t="str">
            <v>（株）ムロコーポレーション</v>
          </cell>
          <cell r="K406" t="str">
            <v>01</v>
          </cell>
          <cell r="L406" t="str">
            <v/>
          </cell>
          <cell r="M406" t="str">
            <v>――</v>
          </cell>
          <cell r="N406" t="str">
            <v>――</v>
          </cell>
          <cell r="O406" t="str">
            <v>Ｍ</v>
          </cell>
          <cell r="P406" t="str">
            <v>01</v>
          </cell>
          <cell r="Q406" t="str">
            <v>第１</v>
          </cell>
          <cell r="R406" t="str">
            <v>1Y</v>
          </cell>
          <cell r="S406" t="str">
            <v>安城第１工場</v>
          </cell>
          <cell r="T406" t="str">
            <v>直接</v>
          </cell>
          <cell r="U406" t="str">
            <v/>
          </cell>
          <cell r="V406" t="str">
            <v/>
          </cell>
          <cell r="W406" t="str">
            <v/>
          </cell>
          <cell r="X406">
            <v>1</v>
          </cell>
          <cell r="Y406">
            <v>1</v>
          </cell>
          <cell r="Z406">
            <v>0.73</v>
          </cell>
          <cell r="AA406">
            <v>0.93</v>
          </cell>
        </row>
        <row r="407">
          <cell r="B407" t="str">
            <v>9056456A167</v>
          </cell>
          <cell r="C407" t="str">
            <v/>
          </cell>
          <cell r="D407" t="str">
            <v>SHIM</v>
          </cell>
          <cell r="E407" t="str">
            <v>1Y</v>
          </cell>
          <cell r="F407" t="str">
            <v>第１工場</v>
          </cell>
          <cell r="G407" t="str">
            <v>手配</v>
          </cell>
          <cell r="H407" t="str">
            <v>Ｐ</v>
          </cell>
          <cell r="I407" t="str">
            <v>6454</v>
          </cell>
          <cell r="J407" t="str">
            <v>（株）ムロコーポレーション</v>
          </cell>
          <cell r="K407" t="str">
            <v>01</v>
          </cell>
          <cell r="L407" t="str">
            <v/>
          </cell>
          <cell r="M407" t="str">
            <v>――</v>
          </cell>
          <cell r="N407" t="str">
            <v>――</v>
          </cell>
          <cell r="O407" t="str">
            <v>Ｍ</v>
          </cell>
          <cell r="P407" t="str">
            <v>01</v>
          </cell>
          <cell r="Q407" t="str">
            <v>第１</v>
          </cell>
          <cell r="R407" t="str">
            <v>1Y</v>
          </cell>
          <cell r="S407" t="str">
            <v>安城第１工場</v>
          </cell>
          <cell r="T407" t="str">
            <v>直接</v>
          </cell>
          <cell r="U407" t="str">
            <v/>
          </cell>
          <cell r="V407" t="str">
            <v/>
          </cell>
          <cell r="W407" t="str">
            <v/>
          </cell>
          <cell r="X407">
            <v>1</v>
          </cell>
          <cell r="Y407">
            <v>1</v>
          </cell>
          <cell r="Z407">
            <v>0.73</v>
          </cell>
          <cell r="AA407">
            <v>0.93</v>
          </cell>
        </row>
        <row r="408">
          <cell r="B408" t="str">
            <v>9056456A168</v>
          </cell>
          <cell r="C408" t="str">
            <v/>
          </cell>
          <cell r="D408" t="str">
            <v>SHIM</v>
          </cell>
          <cell r="E408" t="str">
            <v>1Y</v>
          </cell>
          <cell r="F408" t="str">
            <v>第１工場</v>
          </cell>
          <cell r="G408" t="str">
            <v>手配</v>
          </cell>
          <cell r="H408" t="str">
            <v>Ｐ</v>
          </cell>
          <cell r="I408" t="str">
            <v>6454</v>
          </cell>
          <cell r="J408" t="str">
            <v>（株）ムロコーポレーション</v>
          </cell>
          <cell r="K408" t="str">
            <v>01</v>
          </cell>
          <cell r="L408" t="str">
            <v/>
          </cell>
          <cell r="M408" t="str">
            <v>――</v>
          </cell>
          <cell r="N408" t="str">
            <v>――</v>
          </cell>
          <cell r="O408" t="str">
            <v>Ｍ</v>
          </cell>
          <cell r="P408" t="str">
            <v>01</v>
          </cell>
          <cell r="Q408" t="str">
            <v>第１</v>
          </cell>
          <cell r="R408" t="str">
            <v>1Y</v>
          </cell>
          <cell r="S408" t="str">
            <v>安城第１工場</v>
          </cell>
          <cell r="T408" t="str">
            <v>直接</v>
          </cell>
          <cell r="U408" t="str">
            <v/>
          </cell>
          <cell r="V408" t="str">
            <v/>
          </cell>
          <cell r="W408" t="str">
            <v/>
          </cell>
          <cell r="X408">
            <v>1</v>
          </cell>
          <cell r="Y408">
            <v>1</v>
          </cell>
          <cell r="Z408">
            <v>0.73</v>
          </cell>
          <cell r="AA408">
            <v>0.93</v>
          </cell>
        </row>
        <row r="409">
          <cell r="B409" t="str">
            <v>9056456A169</v>
          </cell>
          <cell r="C409" t="str">
            <v/>
          </cell>
          <cell r="D409" t="str">
            <v>SHIM</v>
          </cell>
          <cell r="E409" t="str">
            <v>1Y</v>
          </cell>
          <cell r="F409" t="str">
            <v>第１工場</v>
          </cell>
          <cell r="G409" t="str">
            <v>手配</v>
          </cell>
          <cell r="H409" t="str">
            <v>Ｐ</v>
          </cell>
          <cell r="I409" t="str">
            <v>6454</v>
          </cell>
          <cell r="J409" t="str">
            <v>（株）ムロコーポレーション</v>
          </cell>
          <cell r="K409" t="str">
            <v>01</v>
          </cell>
          <cell r="L409" t="str">
            <v/>
          </cell>
          <cell r="M409" t="str">
            <v>――</v>
          </cell>
          <cell r="N409" t="str">
            <v>――</v>
          </cell>
          <cell r="O409" t="str">
            <v>Ｍ</v>
          </cell>
          <cell r="P409" t="str">
            <v>01</v>
          </cell>
          <cell r="Q409" t="str">
            <v>第１</v>
          </cell>
          <cell r="R409" t="str">
            <v>1Y</v>
          </cell>
          <cell r="S409" t="str">
            <v>安城第１工場</v>
          </cell>
          <cell r="T409" t="str">
            <v>直接</v>
          </cell>
          <cell r="U409" t="str">
            <v/>
          </cell>
          <cell r="V409" t="str">
            <v/>
          </cell>
          <cell r="W409" t="str">
            <v/>
          </cell>
          <cell r="X409">
            <v>1</v>
          </cell>
          <cell r="Y409">
            <v>1</v>
          </cell>
          <cell r="Z409">
            <v>0.73</v>
          </cell>
          <cell r="AA409">
            <v>0.93</v>
          </cell>
        </row>
        <row r="410">
          <cell r="B410" t="str">
            <v>9056456A170</v>
          </cell>
          <cell r="C410" t="str">
            <v/>
          </cell>
          <cell r="D410" t="str">
            <v>SHIM</v>
          </cell>
          <cell r="E410" t="str">
            <v>1Y</v>
          </cell>
          <cell r="F410" t="str">
            <v>第１工場</v>
          </cell>
          <cell r="G410" t="str">
            <v>手配</v>
          </cell>
          <cell r="H410" t="str">
            <v>Ｐ</v>
          </cell>
          <cell r="I410" t="str">
            <v>6454</v>
          </cell>
          <cell r="J410" t="str">
            <v>（株）ムロコーポレーション</v>
          </cell>
          <cell r="K410" t="str">
            <v>01</v>
          </cell>
          <cell r="L410" t="str">
            <v/>
          </cell>
          <cell r="M410" t="str">
            <v>――</v>
          </cell>
          <cell r="N410" t="str">
            <v>――</v>
          </cell>
          <cell r="O410" t="str">
            <v>Ｍ</v>
          </cell>
          <cell r="P410" t="str">
            <v>01</v>
          </cell>
          <cell r="Q410" t="str">
            <v>第１</v>
          </cell>
          <cell r="R410" t="str">
            <v>1Y</v>
          </cell>
          <cell r="S410" t="str">
            <v>安城第１工場</v>
          </cell>
          <cell r="T410" t="str">
            <v>直接</v>
          </cell>
          <cell r="U410" t="str">
            <v/>
          </cell>
          <cell r="V410" t="str">
            <v/>
          </cell>
          <cell r="W410" t="str">
            <v/>
          </cell>
          <cell r="X410">
            <v>1</v>
          </cell>
          <cell r="Y410">
            <v>1</v>
          </cell>
          <cell r="Z410">
            <v>0.73</v>
          </cell>
          <cell r="AA410">
            <v>0.93</v>
          </cell>
        </row>
        <row r="411">
          <cell r="B411" t="str">
            <v>9056456A171</v>
          </cell>
          <cell r="C411" t="str">
            <v/>
          </cell>
          <cell r="D411" t="str">
            <v>SHIM</v>
          </cell>
          <cell r="E411" t="str">
            <v>1Y</v>
          </cell>
          <cell r="F411" t="str">
            <v>第１工場</v>
          </cell>
          <cell r="G411" t="str">
            <v>手配</v>
          </cell>
          <cell r="H411" t="str">
            <v>Ｐ</v>
          </cell>
          <cell r="I411" t="str">
            <v>6454</v>
          </cell>
          <cell r="J411" t="str">
            <v>（株）ムロコーポレーション</v>
          </cell>
          <cell r="K411" t="str">
            <v>01</v>
          </cell>
          <cell r="L411" t="str">
            <v/>
          </cell>
          <cell r="M411" t="str">
            <v>――</v>
          </cell>
          <cell r="N411" t="str">
            <v>――</v>
          </cell>
          <cell r="O411" t="str">
            <v>Ｍ</v>
          </cell>
          <cell r="P411" t="str">
            <v>01</v>
          </cell>
          <cell r="Q411" t="str">
            <v>第１</v>
          </cell>
          <cell r="R411" t="str">
            <v>1Y</v>
          </cell>
          <cell r="S411" t="str">
            <v>安城第１工場</v>
          </cell>
          <cell r="T411" t="str">
            <v>直接</v>
          </cell>
          <cell r="U411" t="str">
            <v/>
          </cell>
          <cell r="V411" t="str">
            <v/>
          </cell>
          <cell r="W411" t="str">
            <v/>
          </cell>
          <cell r="X411">
            <v>1</v>
          </cell>
          <cell r="Y411">
            <v>1</v>
          </cell>
          <cell r="Z411">
            <v>0.73</v>
          </cell>
          <cell r="AA411">
            <v>0.93</v>
          </cell>
        </row>
        <row r="412">
          <cell r="B412" t="str">
            <v>9056456A172</v>
          </cell>
          <cell r="C412" t="str">
            <v/>
          </cell>
          <cell r="D412" t="str">
            <v>SHIM</v>
          </cell>
          <cell r="E412" t="str">
            <v>1Y</v>
          </cell>
          <cell r="F412" t="str">
            <v>第１工場</v>
          </cell>
          <cell r="G412" t="str">
            <v>手配</v>
          </cell>
          <cell r="H412" t="str">
            <v>Ｐ</v>
          </cell>
          <cell r="I412" t="str">
            <v>6454</v>
          </cell>
          <cell r="J412" t="str">
            <v>（株）ムロコーポレーション</v>
          </cell>
          <cell r="K412" t="str">
            <v>01</v>
          </cell>
          <cell r="L412" t="str">
            <v/>
          </cell>
          <cell r="M412" t="str">
            <v>――</v>
          </cell>
          <cell r="N412" t="str">
            <v>――</v>
          </cell>
          <cell r="O412" t="str">
            <v>Ｍ</v>
          </cell>
          <cell r="P412" t="str">
            <v>01</v>
          </cell>
          <cell r="Q412" t="str">
            <v>第１</v>
          </cell>
          <cell r="R412" t="str">
            <v>1Y</v>
          </cell>
          <cell r="S412" t="str">
            <v>安城第１工場</v>
          </cell>
          <cell r="T412" t="str">
            <v>直接</v>
          </cell>
          <cell r="U412" t="str">
            <v/>
          </cell>
          <cell r="V412" t="str">
            <v/>
          </cell>
          <cell r="W412" t="str">
            <v/>
          </cell>
          <cell r="X412">
            <v>1</v>
          </cell>
          <cell r="Y412">
            <v>1</v>
          </cell>
          <cell r="Z412">
            <v>0.73</v>
          </cell>
          <cell r="AA412">
            <v>0.93</v>
          </cell>
        </row>
        <row r="413">
          <cell r="B413" t="str">
            <v>9056456A173</v>
          </cell>
          <cell r="C413" t="str">
            <v/>
          </cell>
          <cell r="D413" t="str">
            <v>SHIM</v>
          </cell>
          <cell r="E413" t="str">
            <v>1Y</v>
          </cell>
          <cell r="F413" t="str">
            <v>第１工場</v>
          </cell>
          <cell r="G413" t="str">
            <v>手配</v>
          </cell>
          <cell r="H413" t="str">
            <v>Ｐ</v>
          </cell>
          <cell r="I413" t="str">
            <v>6454</v>
          </cell>
          <cell r="J413" t="str">
            <v>（株）ムロコーポレーション</v>
          </cell>
          <cell r="K413" t="str">
            <v>01</v>
          </cell>
          <cell r="L413" t="str">
            <v/>
          </cell>
          <cell r="M413" t="str">
            <v>――</v>
          </cell>
          <cell r="N413" t="str">
            <v>――</v>
          </cell>
          <cell r="O413" t="str">
            <v>Ｍ</v>
          </cell>
          <cell r="P413" t="str">
            <v>01</v>
          </cell>
          <cell r="Q413" t="str">
            <v>第１</v>
          </cell>
          <cell r="R413" t="str">
            <v>1Y</v>
          </cell>
          <cell r="S413" t="str">
            <v>安城第１工場</v>
          </cell>
          <cell r="T413" t="str">
            <v>直接</v>
          </cell>
          <cell r="U413" t="str">
            <v/>
          </cell>
          <cell r="V413" t="str">
            <v/>
          </cell>
          <cell r="W413" t="str">
            <v/>
          </cell>
          <cell r="X413">
            <v>1</v>
          </cell>
          <cell r="Y413">
            <v>1</v>
          </cell>
          <cell r="Z413">
            <v>0.73</v>
          </cell>
          <cell r="AA413">
            <v>0.93</v>
          </cell>
        </row>
        <row r="414">
          <cell r="B414" t="str">
            <v>9056456A174</v>
          </cell>
          <cell r="C414" t="str">
            <v/>
          </cell>
          <cell r="D414" t="str">
            <v>SHIM</v>
          </cell>
          <cell r="E414" t="str">
            <v>1Y</v>
          </cell>
          <cell r="F414" t="str">
            <v>第１工場</v>
          </cell>
          <cell r="G414" t="str">
            <v>手配</v>
          </cell>
          <cell r="H414" t="str">
            <v>Ｐ</v>
          </cell>
          <cell r="I414" t="str">
            <v>6454</v>
          </cell>
          <cell r="J414" t="str">
            <v>（株）ムロコーポレーション</v>
          </cell>
          <cell r="K414" t="str">
            <v>01</v>
          </cell>
          <cell r="L414" t="str">
            <v/>
          </cell>
          <cell r="M414" t="str">
            <v>――</v>
          </cell>
          <cell r="N414" t="str">
            <v>――</v>
          </cell>
          <cell r="O414" t="str">
            <v>Ｍ</v>
          </cell>
          <cell r="P414" t="str">
            <v>01</v>
          </cell>
          <cell r="Q414" t="str">
            <v>第１</v>
          </cell>
          <cell r="R414" t="str">
            <v>1Y</v>
          </cell>
          <cell r="S414" t="str">
            <v>安城第１工場</v>
          </cell>
          <cell r="T414" t="str">
            <v>直接</v>
          </cell>
          <cell r="U414" t="str">
            <v/>
          </cell>
          <cell r="V414" t="str">
            <v/>
          </cell>
          <cell r="W414" t="str">
            <v/>
          </cell>
          <cell r="X414">
            <v>1</v>
          </cell>
          <cell r="Y414">
            <v>1</v>
          </cell>
          <cell r="Z414">
            <v>0.73</v>
          </cell>
          <cell r="AA414">
            <v>0.93</v>
          </cell>
        </row>
        <row r="415">
          <cell r="B415" t="str">
            <v>9056456A175</v>
          </cell>
          <cell r="C415" t="str">
            <v/>
          </cell>
          <cell r="D415" t="str">
            <v>SHIM</v>
          </cell>
          <cell r="E415" t="str">
            <v>1Y</v>
          </cell>
          <cell r="F415" t="str">
            <v>第１工場</v>
          </cell>
          <cell r="G415" t="str">
            <v>手配</v>
          </cell>
          <cell r="H415" t="str">
            <v>Ｐ</v>
          </cell>
          <cell r="I415" t="str">
            <v>6454</v>
          </cell>
          <cell r="J415" t="str">
            <v>（株）ムロコーポレーション</v>
          </cell>
          <cell r="K415" t="str">
            <v>01</v>
          </cell>
          <cell r="L415" t="str">
            <v/>
          </cell>
          <cell r="M415" t="str">
            <v>――</v>
          </cell>
          <cell r="N415" t="str">
            <v>――</v>
          </cell>
          <cell r="O415" t="str">
            <v>Ｍ</v>
          </cell>
          <cell r="P415" t="str">
            <v>01</v>
          </cell>
          <cell r="Q415" t="str">
            <v>第１</v>
          </cell>
          <cell r="R415" t="str">
            <v>1Y</v>
          </cell>
          <cell r="S415" t="str">
            <v>安城第１工場</v>
          </cell>
          <cell r="T415" t="str">
            <v>直接</v>
          </cell>
          <cell r="U415" t="str">
            <v/>
          </cell>
          <cell r="V415" t="str">
            <v/>
          </cell>
          <cell r="W415" t="str">
            <v/>
          </cell>
          <cell r="X415">
            <v>1</v>
          </cell>
          <cell r="Y415">
            <v>1</v>
          </cell>
          <cell r="Z415">
            <v>0.73</v>
          </cell>
          <cell r="AA415">
            <v>0.93</v>
          </cell>
        </row>
        <row r="416">
          <cell r="B416" t="str">
            <v>9056457A114</v>
          </cell>
          <cell r="C416" t="str">
            <v/>
          </cell>
          <cell r="D416" t="str">
            <v>SHIM</v>
          </cell>
          <cell r="E416" t="str">
            <v>1Y</v>
          </cell>
          <cell r="F416" t="str">
            <v>第１工場</v>
          </cell>
          <cell r="G416" t="str">
            <v>手配</v>
          </cell>
          <cell r="H416" t="str">
            <v>Ｐ</v>
          </cell>
          <cell r="I416" t="str">
            <v>6454</v>
          </cell>
          <cell r="J416" t="str">
            <v>（株）ムロコーポレーション</v>
          </cell>
          <cell r="K416" t="str">
            <v>01</v>
          </cell>
          <cell r="L416" t="str">
            <v/>
          </cell>
          <cell r="M416" t="str">
            <v>――</v>
          </cell>
          <cell r="N416" t="str">
            <v>――</v>
          </cell>
          <cell r="O416" t="str">
            <v>Ｍ</v>
          </cell>
          <cell r="P416" t="str">
            <v>01</v>
          </cell>
          <cell r="Q416" t="str">
            <v>第１</v>
          </cell>
          <cell r="R416" t="str">
            <v>1Y</v>
          </cell>
          <cell r="S416" t="str">
            <v>安城第１工場</v>
          </cell>
          <cell r="T416" t="str">
            <v>直接</v>
          </cell>
          <cell r="U416" t="str">
            <v/>
          </cell>
          <cell r="V416" t="str">
            <v/>
          </cell>
          <cell r="W416" t="str">
            <v/>
          </cell>
          <cell r="X416">
            <v>1</v>
          </cell>
          <cell r="Y416">
            <v>1</v>
          </cell>
          <cell r="Z416">
            <v>0.73</v>
          </cell>
          <cell r="AA416">
            <v>0.93</v>
          </cell>
        </row>
        <row r="417">
          <cell r="B417" t="str">
            <v>9056457A115</v>
          </cell>
          <cell r="C417" t="str">
            <v/>
          </cell>
          <cell r="D417" t="str">
            <v>SHIM</v>
          </cell>
          <cell r="E417" t="str">
            <v>1Y</v>
          </cell>
          <cell r="F417" t="str">
            <v>第１工場</v>
          </cell>
          <cell r="G417" t="str">
            <v>手配</v>
          </cell>
          <cell r="H417" t="str">
            <v>Ｐ</v>
          </cell>
          <cell r="I417" t="str">
            <v>6454</v>
          </cell>
          <cell r="J417" t="str">
            <v>（株）ムロコーポレーション</v>
          </cell>
          <cell r="K417" t="str">
            <v>01</v>
          </cell>
          <cell r="L417" t="str">
            <v/>
          </cell>
          <cell r="M417" t="str">
            <v>――</v>
          </cell>
          <cell r="N417" t="str">
            <v>――</v>
          </cell>
          <cell r="O417" t="str">
            <v>Ｍ</v>
          </cell>
          <cell r="P417" t="str">
            <v>01</v>
          </cell>
          <cell r="Q417" t="str">
            <v>第１</v>
          </cell>
          <cell r="R417" t="str">
            <v>1Y</v>
          </cell>
          <cell r="S417" t="str">
            <v>安城第１工場</v>
          </cell>
          <cell r="T417" t="str">
            <v>直接</v>
          </cell>
          <cell r="U417" t="str">
            <v/>
          </cell>
          <cell r="V417" t="str">
            <v/>
          </cell>
          <cell r="W417" t="str">
            <v/>
          </cell>
          <cell r="X417">
            <v>1</v>
          </cell>
          <cell r="Y417">
            <v>1</v>
          </cell>
          <cell r="Z417">
            <v>0.73</v>
          </cell>
          <cell r="AA417">
            <v>0.93</v>
          </cell>
        </row>
        <row r="418">
          <cell r="B418" t="str">
            <v>9056457A116</v>
          </cell>
          <cell r="C418" t="str">
            <v/>
          </cell>
          <cell r="D418" t="str">
            <v>SHIM</v>
          </cell>
          <cell r="E418" t="str">
            <v>1Y</v>
          </cell>
          <cell r="F418" t="str">
            <v>第１工場</v>
          </cell>
          <cell r="G418" t="str">
            <v>手配</v>
          </cell>
          <cell r="H418" t="str">
            <v>Ｐ</v>
          </cell>
          <cell r="I418" t="str">
            <v>6454</v>
          </cell>
          <cell r="J418" t="str">
            <v>（株）ムロコーポレーション</v>
          </cell>
          <cell r="K418" t="str">
            <v>01</v>
          </cell>
          <cell r="L418" t="str">
            <v/>
          </cell>
          <cell r="M418" t="str">
            <v>――</v>
          </cell>
          <cell r="N418" t="str">
            <v>――</v>
          </cell>
          <cell r="O418" t="str">
            <v>Ｍ</v>
          </cell>
          <cell r="P418" t="str">
            <v>01</v>
          </cell>
          <cell r="Q418" t="str">
            <v>第１</v>
          </cell>
          <cell r="R418" t="str">
            <v>1Y</v>
          </cell>
          <cell r="S418" t="str">
            <v>安城第１工場</v>
          </cell>
          <cell r="T418" t="str">
            <v>直接</v>
          </cell>
          <cell r="U418" t="str">
            <v/>
          </cell>
          <cell r="V418" t="str">
            <v/>
          </cell>
          <cell r="W418" t="str">
            <v/>
          </cell>
          <cell r="X418">
            <v>1</v>
          </cell>
          <cell r="Y418">
            <v>1</v>
          </cell>
          <cell r="Z418">
            <v>0.73</v>
          </cell>
          <cell r="AA418">
            <v>0.93</v>
          </cell>
        </row>
        <row r="419">
          <cell r="B419" t="str">
            <v>9056457A117</v>
          </cell>
          <cell r="C419" t="str">
            <v/>
          </cell>
          <cell r="D419" t="str">
            <v>SHIM</v>
          </cell>
          <cell r="E419" t="str">
            <v>1Y</v>
          </cell>
          <cell r="F419" t="str">
            <v>第１工場</v>
          </cell>
          <cell r="G419" t="str">
            <v>手配</v>
          </cell>
          <cell r="H419" t="str">
            <v>Ｐ</v>
          </cell>
          <cell r="I419" t="str">
            <v>6454</v>
          </cell>
          <cell r="J419" t="str">
            <v>（株）ムロコーポレーション</v>
          </cell>
          <cell r="K419" t="str">
            <v>01</v>
          </cell>
          <cell r="L419" t="str">
            <v/>
          </cell>
          <cell r="M419" t="str">
            <v>――</v>
          </cell>
          <cell r="N419" t="str">
            <v>――</v>
          </cell>
          <cell r="O419" t="str">
            <v>Ｍ</v>
          </cell>
          <cell r="P419" t="str">
            <v>01</v>
          </cell>
          <cell r="Q419" t="str">
            <v>第１</v>
          </cell>
          <cell r="R419" t="str">
            <v>1Y</v>
          </cell>
          <cell r="S419" t="str">
            <v>安城第１工場</v>
          </cell>
          <cell r="T419" t="str">
            <v>直接</v>
          </cell>
          <cell r="U419" t="str">
            <v/>
          </cell>
          <cell r="V419" t="str">
            <v/>
          </cell>
          <cell r="W419" t="str">
            <v/>
          </cell>
          <cell r="X419">
            <v>1</v>
          </cell>
          <cell r="Y419">
            <v>1</v>
          </cell>
          <cell r="Z419">
            <v>0.73</v>
          </cell>
          <cell r="AA419">
            <v>0.93</v>
          </cell>
        </row>
        <row r="420">
          <cell r="B420" t="str">
            <v>9056457A118</v>
          </cell>
          <cell r="C420" t="str">
            <v/>
          </cell>
          <cell r="D420" t="str">
            <v>SHIM</v>
          </cell>
          <cell r="E420" t="str">
            <v>1Y</v>
          </cell>
          <cell r="F420" t="str">
            <v>第１工場</v>
          </cell>
          <cell r="G420" t="str">
            <v>手配</v>
          </cell>
          <cell r="H420" t="str">
            <v>Ｐ</v>
          </cell>
          <cell r="I420" t="str">
            <v>6454</v>
          </cell>
          <cell r="J420" t="str">
            <v>（株）ムロコーポレーション</v>
          </cell>
          <cell r="K420" t="str">
            <v>01</v>
          </cell>
          <cell r="L420" t="str">
            <v/>
          </cell>
          <cell r="M420" t="str">
            <v>――</v>
          </cell>
          <cell r="N420" t="str">
            <v>――</v>
          </cell>
          <cell r="O420" t="str">
            <v>Ｍ</v>
          </cell>
          <cell r="P420" t="str">
            <v>01</v>
          </cell>
          <cell r="Q420" t="str">
            <v>第１</v>
          </cell>
          <cell r="R420" t="str">
            <v>1Y</v>
          </cell>
          <cell r="S420" t="str">
            <v>安城第１工場</v>
          </cell>
          <cell r="T420" t="str">
            <v>直接</v>
          </cell>
          <cell r="U420" t="str">
            <v/>
          </cell>
          <cell r="V420" t="str">
            <v/>
          </cell>
          <cell r="W420" t="str">
            <v/>
          </cell>
          <cell r="X420">
            <v>1</v>
          </cell>
          <cell r="Y420">
            <v>1</v>
          </cell>
          <cell r="Z420">
            <v>0.73</v>
          </cell>
          <cell r="AA420">
            <v>0.93</v>
          </cell>
        </row>
        <row r="421">
          <cell r="B421" t="str">
            <v>9056457A119</v>
          </cell>
          <cell r="C421" t="str">
            <v/>
          </cell>
          <cell r="D421" t="str">
            <v>SHIM</v>
          </cell>
          <cell r="E421" t="str">
            <v>1Y</v>
          </cell>
          <cell r="F421" t="str">
            <v>第１工場</v>
          </cell>
          <cell r="G421" t="str">
            <v>手配</v>
          </cell>
          <cell r="H421" t="str">
            <v>Ｐ</v>
          </cell>
          <cell r="I421" t="str">
            <v>6454</v>
          </cell>
          <cell r="J421" t="str">
            <v>（株）ムロコーポレーション</v>
          </cell>
          <cell r="K421" t="str">
            <v>01</v>
          </cell>
          <cell r="L421" t="str">
            <v/>
          </cell>
          <cell r="M421" t="str">
            <v>――</v>
          </cell>
          <cell r="N421" t="str">
            <v>――</v>
          </cell>
          <cell r="O421" t="str">
            <v>Ｍ</v>
          </cell>
          <cell r="P421" t="str">
            <v>01</v>
          </cell>
          <cell r="Q421" t="str">
            <v>第１</v>
          </cell>
          <cell r="R421" t="str">
            <v>1Y</v>
          </cell>
          <cell r="S421" t="str">
            <v>安城第１工場</v>
          </cell>
          <cell r="T421" t="str">
            <v>直接</v>
          </cell>
          <cell r="U421" t="str">
            <v/>
          </cell>
          <cell r="V421" t="str">
            <v/>
          </cell>
          <cell r="W421" t="str">
            <v/>
          </cell>
          <cell r="X421">
            <v>1</v>
          </cell>
          <cell r="Y421">
            <v>1</v>
          </cell>
          <cell r="Z421">
            <v>0.73</v>
          </cell>
          <cell r="AA421">
            <v>0.93</v>
          </cell>
        </row>
        <row r="422">
          <cell r="B422" t="str">
            <v>9056457A120</v>
          </cell>
          <cell r="C422" t="str">
            <v/>
          </cell>
          <cell r="D422" t="str">
            <v>SHIM</v>
          </cell>
          <cell r="E422" t="str">
            <v>1Y</v>
          </cell>
          <cell r="F422" t="str">
            <v>第１工場</v>
          </cell>
          <cell r="G422" t="str">
            <v>手配</v>
          </cell>
          <cell r="H422" t="str">
            <v>Ｐ</v>
          </cell>
          <cell r="I422" t="str">
            <v>6454</v>
          </cell>
          <cell r="J422" t="str">
            <v>（株）ムロコーポレーション</v>
          </cell>
          <cell r="K422" t="str">
            <v>01</v>
          </cell>
          <cell r="L422" t="str">
            <v/>
          </cell>
          <cell r="M422" t="str">
            <v>――</v>
          </cell>
          <cell r="N422" t="str">
            <v>――</v>
          </cell>
          <cell r="O422" t="str">
            <v>Ｍ</v>
          </cell>
          <cell r="P422" t="str">
            <v>01</v>
          </cell>
          <cell r="Q422" t="str">
            <v>第１</v>
          </cell>
          <cell r="R422" t="str">
            <v>1Y</v>
          </cell>
          <cell r="S422" t="str">
            <v>安城第１工場</v>
          </cell>
          <cell r="T422" t="str">
            <v>直接</v>
          </cell>
          <cell r="U422" t="str">
            <v/>
          </cell>
          <cell r="V422" t="str">
            <v/>
          </cell>
          <cell r="W422" t="str">
            <v/>
          </cell>
          <cell r="X422">
            <v>1</v>
          </cell>
          <cell r="Y422">
            <v>1</v>
          </cell>
          <cell r="Z422">
            <v>0.73</v>
          </cell>
          <cell r="AA422">
            <v>0.93</v>
          </cell>
        </row>
        <row r="423">
          <cell r="B423" t="str">
            <v>9056457A121</v>
          </cell>
          <cell r="C423" t="str">
            <v/>
          </cell>
          <cell r="D423" t="str">
            <v>SHIM</v>
          </cell>
          <cell r="E423" t="str">
            <v>1Y</v>
          </cell>
          <cell r="F423" t="str">
            <v>第１工場</v>
          </cell>
          <cell r="G423" t="str">
            <v>手配</v>
          </cell>
          <cell r="H423" t="str">
            <v>Ｐ</v>
          </cell>
          <cell r="I423" t="str">
            <v>6454</v>
          </cell>
          <cell r="J423" t="str">
            <v>（株）ムロコーポレーション</v>
          </cell>
          <cell r="K423" t="str">
            <v>01</v>
          </cell>
          <cell r="L423" t="str">
            <v/>
          </cell>
          <cell r="M423" t="str">
            <v>――</v>
          </cell>
          <cell r="N423" t="str">
            <v>――</v>
          </cell>
          <cell r="O423" t="str">
            <v>Ｍ</v>
          </cell>
          <cell r="P423" t="str">
            <v>01</v>
          </cell>
          <cell r="Q423" t="str">
            <v>第１</v>
          </cell>
          <cell r="R423" t="str">
            <v>1Y</v>
          </cell>
          <cell r="S423" t="str">
            <v>安城第１工場</v>
          </cell>
          <cell r="T423" t="str">
            <v>直接</v>
          </cell>
          <cell r="U423" t="str">
            <v/>
          </cell>
          <cell r="V423" t="str">
            <v/>
          </cell>
          <cell r="W423" t="str">
            <v/>
          </cell>
          <cell r="X423">
            <v>1</v>
          </cell>
          <cell r="Y423">
            <v>1</v>
          </cell>
          <cell r="Z423">
            <v>0.73</v>
          </cell>
          <cell r="AA423">
            <v>0.93</v>
          </cell>
        </row>
        <row r="424">
          <cell r="B424" t="str">
            <v>9056457A122</v>
          </cell>
          <cell r="C424" t="str">
            <v/>
          </cell>
          <cell r="D424" t="str">
            <v>SHIM</v>
          </cell>
          <cell r="E424" t="str">
            <v>1Y</v>
          </cell>
          <cell r="F424" t="str">
            <v>第１工場</v>
          </cell>
          <cell r="G424" t="str">
            <v>手配</v>
          </cell>
          <cell r="H424" t="str">
            <v>Ｐ</v>
          </cell>
          <cell r="I424" t="str">
            <v>6454</v>
          </cell>
          <cell r="J424" t="str">
            <v>（株）ムロコーポレーション</v>
          </cell>
          <cell r="K424" t="str">
            <v>01</v>
          </cell>
          <cell r="L424" t="str">
            <v/>
          </cell>
          <cell r="M424" t="str">
            <v>――</v>
          </cell>
          <cell r="N424" t="str">
            <v>――</v>
          </cell>
          <cell r="O424" t="str">
            <v>Ｍ</v>
          </cell>
          <cell r="P424" t="str">
            <v>01</v>
          </cell>
          <cell r="Q424" t="str">
            <v>第１</v>
          </cell>
          <cell r="R424" t="str">
            <v>1Y</v>
          </cell>
          <cell r="S424" t="str">
            <v>安城第１工場</v>
          </cell>
          <cell r="T424" t="str">
            <v>直接</v>
          </cell>
          <cell r="U424" t="str">
            <v/>
          </cell>
          <cell r="V424" t="str">
            <v/>
          </cell>
          <cell r="W424" t="str">
            <v/>
          </cell>
          <cell r="X424">
            <v>1</v>
          </cell>
          <cell r="Y424">
            <v>1</v>
          </cell>
          <cell r="Z424">
            <v>0.73</v>
          </cell>
          <cell r="AA424">
            <v>0.93</v>
          </cell>
        </row>
        <row r="425">
          <cell r="B425" t="str">
            <v>9056457A123</v>
          </cell>
          <cell r="C425" t="str">
            <v/>
          </cell>
          <cell r="D425" t="str">
            <v>SHIM</v>
          </cell>
          <cell r="E425" t="str">
            <v>1Y</v>
          </cell>
          <cell r="F425" t="str">
            <v>第１工場</v>
          </cell>
          <cell r="G425" t="str">
            <v>手配</v>
          </cell>
          <cell r="H425" t="str">
            <v>Ｐ</v>
          </cell>
          <cell r="I425" t="str">
            <v>6454</v>
          </cell>
          <cell r="J425" t="str">
            <v>（株）ムロコーポレーション</v>
          </cell>
          <cell r="K425" t="str">
            <v>01</v>
          </cell>
          <cell r="L425" t="str">
            <v/>
          </cell>
          <cell r="M425" t="str">
            <v>――</v>
          </cell>
          <cell r="N425" t="str">
            <v>――</v>
          </cell>
          <cell r="O425" t="str">
            <v>Ｍ</v>
          </cell>
          <cell r="P425" t="str">
            <v>01</v>
          </cell>
          <cell r="Q425" t="str">
            <v>第１</v>
          </cell>
          <cell r="R425" t="str">
            <v>1Y</v>
          </cell>
          <cell r="S425" t="str">
            <v>安城第１工場</v>
          </cell>
          <cell r="T425" t="str">
            <v>直接</v>
          </cell>
          <cell r="U425" t="str">
            <v/>
          </cell>
          <cell r="V425" t="str">
            <v/>
          </cell>
          <cell r="W425" t="str">
            <v/>
          </cell>
          <cell r="X425">
            <v>1</v>
          </cell>
          <cell r="Y425">
            <v>1</v>
          </cell>
          <cell r="Z425">
            <v>0.73</v>
          </cell>
          <cell r="AA425">
            <v>0.93</v>
          </cell>
        </row>
        <row r="426">
          <cell r="B426" t="str">
            <v>9056457A124</v>
          </cell>
          <cell r="C426" t="str">
            <v/>
          </cell>
          <cell r="D426" t="str">
            <v>SHIM</v>
          </cell>
          <cell r="E426" t="str">
            <v>1Y</v>
          </cell>
          <cell r="F426" t="str">
            <v>第１工場</v>
          </cell>
          <cell r="G426" t="str">
            <v>手配</v>
          </cell>
          <cell r="H426" t="str">
            <v>Ｐ</v>
          </cell>
          <cell r="I426" t="str">
            <v>6454</v>
          </cell>
          <cell r="J426" t="str">
            <v>（株）ムロコーポレーション</v>
          </cell>
          <cell r="K426" t="str">
            <v>01</v>
          </cell>
          <cell r="L426" t="str">
            <v/>
          </cell>
          <cell r="M426" t="str">
            <v>――</v>
          </cell>
          <cell r="N426" t="str">
            <v>――</v>
          </cell>
          <cell r="O426" t="str">
            <v>Ｍ</v>
          </cell>
          <cell r="P426" t="str">
            <v>01</v>
          </cell>
          <cell r="Q426" t="str">
            <v>第１</v>
          </cell>
          <cell r="R426" t="str">
            <v>1Y</v>
          </cell>
          <cell r="S426" t="str">
            <v>安城第１工場</v>
          </cell>
          <cell r="T426" t="str">
            <v>直接</v>
          </cell>
          <cell r="U426" t="str">
            <v/>
          </cell>
          <cell r="V426" t="str">
            <v/>
          </cell>
          <cell r="W426" t="str">
            <v/>
          </cell>
          <cell r="X426">
            <v>1</v>
          </cell>
          <cell r="Y426">
            <v>1</v>
          </cell>
          <cell r="Z426">
            <v>0.73</v>
          </cell>
          <cell r="AA426">
            <v>0.93</v>
          </cell>
        </row>
        <row r="427">
          <cell r="B427" t="str">
            <v>9056457A125</v>
          </cell>
          <cell r="C427" t="str">
            <v/>
          </cell>
          <cell r="D427" t="str">
            <v>SHIM</v>
          </cell>
          <cell r="E427" t="str">
            <v>1Y</v>
          </cell>
          <cell r="F427" t="str">
            <v>第１工場</v>
          </cell>
          <cell r="G427" t="str">
            <v>手配</v>
          </cell>
          <cell r="H427" t="str">
            <v>Ｐ</v>
          </cell>
          <cell r="I427" t="str">
            <v>6454</v>
          </cell>
          <cell r="J427" t="str">
            <v>（株）ムロコーポレーション</v>
          </cell>
          <cell r="K427" t="str">
            <v>01</v>
          </cell>
          <cell r="L427" t="str">
            <v/>
          </cell>
          <cell r="M427" t="str">
            <v>――</v>
          </cell>
          <cell r="N427" t="str">
            <v>――</v>
          </cell>
          <cell r="O427" t="str">
            <v>Ｍ</v>
          </cell>
          <cell r="P427" t="str">
            <v>01</v>
          </cell>
          <cell r="Q427" t="str">
            <v>第１</v>
          </cell>
          <cell r="R427" t="str">
            <v>1Y</v>
          </cell>
          <cell r="S427" t="str">
            <v>安城第１工場</v>
          </cell>
          <cell r="T427" t="str">
            <v>直接</v>
          </cell>
          <cell r="U427" t="str">
            <v/>
          </cell>
          <cell r="V427" t="str">
            <v/>
          </cell>
          <cell r="W427" t="str">
            <v/>
          </cell>
          <cell r="X427">
            <v>1</v>
          </cell>
          <cell r="Y427">
            <v>1</v>
          </cell>
          <cell r="Z427">
            <v>0.73</v>
          </cell>
          <cell r="AA427">
            <v>0.93</v>
          </cell>
        </row>
        <row r="428">
          <cell r="B428" t="str">
            <v>9056457A126</v>
          </cell>
          <cell r="C428" t="str">
            <v/>
          </cell>
          <cell r="D428" t="str">
            <v>SHIM</v>
          </cell>
          <cell r="E428" t="str">
            <v>1Y</v>
          </cell>
          <cell r="F428" t="str">
            <v>第１工場</v>
          </cell>
          <cell r="G428" t="str">
            <v>手配</v>
          </cell>
          <cell r="H428" t="str">
            <v>Ｐ</v>
          </cell>
          <cell r="I428" t="str">
            <v>6454</v>
          </cell>
          <cell r="J428" t="str">
            <v>（株）ムロコーポレーション</v>
          </cell>
          <cell r="K428" t="str">
            <v>01</v>
          </cell>
          <cell r="L428" t="str">
            <v/>
          </cell>
          <cell r="M428" t="str">
            <v>――</v>
          </cell>
          <cell r="N428" t="str">
            <v>――</v>
          </cell>
          <cell r="O428" t="str">
            <v>Ｍ</v>
          </cell>
          <cell r="P428" t="str">
            <v>01</v>
          </cell>
          <cell r="Q428" t="str">
            <v>第１</v>
          </cell>
          <cell r="R428" t="str">
            <v>1Y</v>
          </cell>
          <cell r="S428" t="str">
            <v>安城第１工場</v>
          </cell>
          <cell r="T428" t="str">
            <v>直接</v>
          </cell>
          <cell r="U428" t="str">
            <v/>
          </cell>
          <cell r="V428" t="str">
            <v/>
          </cell>
          <cell r="W428" t="str">
            <v/>
          </cell>
          <cell r="X428">
            <v>1</v>
          </cell>
          <cell r="Y428">
            <v>1</v>
          </cell>
          <cell r="Z428">
            <v>0.73</v>
          </cell>
          <cell r="AA428">
            <v>0.93</v>
          </cell>
        </row>
        <row r="429">
          <cell r="B429" t="str">
            <v>9056457A127</v>
          </cell>
          <cell r="C429" t="str">
            <v/>
          </cell>
          <cell r="D429" t="str">
            <v>SHIM</v>
          </cell>
          <cell r="E429" t="str">
            <v>1Y</v>
          </cell>
          <cell r="F429" t="str">
            <v>第１工場</v>
          </cell>
          <cell r="G429" t="str">
            <v>手配</v>
          </cell>
          <cell r="H429" t="str">
            <v>Ｐ</v>
          </cell>
          <cell r="I429" t="str">
            <v>6454</v>
          </cell>
          <cell r="J429" t="str">
            <v>（株）ムロコーポレーション</v>
          </cell>
          <cell r="K429" t="str">
            <v>01</v>
          </cell>
          <cell r="L429" t="str">
            <v/>
          </cell>
          <cell r="M429" t="str">
            <v>――</v>
          </cell>
          <cell r="N429" t="str">
            <v>――</v>
          </cell>
          <cell r="O429" t="str">
            <v>Ｍ</v>
          </cell>
          <cell r="P429" t="str">
            <v>01</v>
          </cell>
          <cell r="Q429" t="str">
            <v>第１</v>
          </cell>
          <cell r="R429" t="str">
            <v>1Y</v>
          </cell>
          <cell r="S429" t="str">
            <v>安城第１工場</v>
          </cell>
          <cell r="T429" t="str">
            <v>直接</v>
          </cell>
          <cell r="U429" t="str">
            <v/>
          </cell>
          <cell r="V429" t="str">
            <v/>
          </cell>
          <cell r="W429" t="str">
            <v/>
          </cell>
          <cell r="X429">
            <v>1</v>
          </cell>
          <cell r="Y429">
            <v>1</v>
          </cell>
          <cell r="Z429">
            <v>0.73</v>
          </cell>
          <cell r="AA429">
            <v>0.93</v>
          </cell>
        </row>
        <row r="430">
          <cell r="B430" t="str">
            <v>9056457A128</v>
          </cell>
          <cell r="C430" t="str">
            <v/>
          </cell>
          <cell r="D430" t="str">
            <v>SHIM</v>
          </cell>
          <cell r="E430" t="str">
            <v>1Y</v>
          </cell>
          <cell r="F430" t="str">
            <v>第１工場</v>
          </cell>
          <cell r="G430" t="str">
            <v>手配</v>
          </cell>
          <cell r="H430" t="str">
            <v>Ｐ</v>
          </cell>
          <cell r="I430" t="str">
            <v>6454</v>
          </cell>
          <cell r="J430" t="str">
            <v>（株）ムロコーポレーション</v>
          </cell>
          <cell r="K430" t="str">
            <v>01</v>
          </cell>
          <cell r="L430" t="str">
            <v/>
          </cell>
          <cell r="M430" t="str">
            <v>――</v>
          </cell>
          <cell r="N430" t="str">
            <v>――</v>
          </cell>
          <cell r="O430" t="str">
            <v>Ｍ</v>
          </cell>
          <cell r="P430" t="str">
            <v>01</v>
          </cell>
          <cell r="Q430" t="str">
            <v>第１</v>
          </cell>
          <cell r="R430" t="str">
            <v>1Y</v>
          </cell>
          <cell r="S430" t="str">
            <v>安城第１工場</v>
          </cell>
          <cell r="T430" t="str">
            <v>直接</v>
          </cell>
          <cell r="U430" t="str">
            <v/>
          </cell>
          <cell r="V430" t="str">
            <v/>
          </cell>
          <cell r="W430" t="str">
            <v/>
          </cell>
          <cell r="X430">
            <v>1</v>
          </cell>
          <cell r="Y430">
            <v>1</v>
          </cell>
          <cell r="Z430">
            <v>0.73</v>
          </cell>
          <cell r="AA430">
            <v>0.93</v>
          </cell>
        </row>
        <row r="431">
          <cell r="B431" t="str">
            <v>9056457A129</v>
          </cell>
          <cell r="C431" t="str">
            <v/>
          </cell>
          <cell r="D431" t="str">
            <v>SHIM</v>
          </cell>
          <cell r="E431" t="str">
            <v>1Y</v>
          </cell>
          <cell r="F431" t="str">
            <v>第１工場</v>
          </cell>
          <cell r="G431" t="str">
            <v>手配</v>
          </cell>
          <cell r="H431" t="str">
            <v>Ｐ</v>
          </cell>
          <cell r="I431" t="str">
            <v>6454</v>
          </cell>
          <cell r="J431" t="str">
            <v>（株）ムロコーポレーション</v>
          </cell>
          <cell r="K431" t="str">
            <v>01</v>
          </cell>
          <cell r="L431" t="str">
            <v/>
          </cell>
          <cell r="M431" t="str">
            <v>――</v>
          </cell>
          <cell r="N431" t="str">
            <v>――</v>
          </cell>
          <cell r="O431" t="str">
            <v>Ｍ</v>
          </cell>
          <cell r="P431" t="str">
            <v>01</v>
          </cell>
          <cell r="Q431" t="str">
            <v>第１</v>
          </cell>
          <cell r="R431" t="str">
            <v>1Y</v>
          </cell>
          <cell r="S431" t="str">
            <v>安城第１工場</v>
          </cell>
          <cell r="T431" t="str">
            <v>直接</v>
          </cell>
          <cell r="U431" t="str">
            <v/>
          </cell>
          <cell r="V431" t="str">
            <v/>
          </cell>
          <cell r="W431" t="str">
            <v/>
          </cell>
          <cell r="X431">
            <v>1</v>
          </cell>
          <cell r="Y431">
            <v>1</v>
          </cell>
          <cell r="Z431">
            <v>0.73</v>
          </cell>
          <cell r="AA431">
            <v>0.93</v>
          </cell>
        </row>
        <row r="432">
          <cell r="B432" t="str">
            <v>9056457A130</v>
          </cell>
          <cell r="C432" t="str">
            <v/>
          </cell>
          <cell r="D432" t="str">
            <v>SHIM</v>
          </cell>
          <cell r="E432" t="str">
            <v>1Y</v>
          </cell>
          <cell r="F432" t="str">
            <v>第１工場</v>
          </cell>
          <cell r="G432" t="str">
            <v>手配</v>
          </cell>
          <cell r="H432" t="str">
            <v>Ｐ</v>
          </cell>
          <cell r="I432" t="str">
            <v>6454</v>
          </cell>
          <cell r="J432" t="str">
            <v>（株）ムロコーポレーション</v>
          </cell>
          <cell r="K432" t="str">
            <v>01</v>
          </cell>
          <cell r="L432" t="str">
            <v/>
          </cell>
          <cell r="M432" t="str">
            <v>――</v>
          </cell>
          <cell r="N432" t="str">
            <v>――</v>
          </cell>
          <cell r="O432" t="str">
            <v>Ｍ</v>
          </cell>
          <cell r="P432" t="str">
            <v>01</v>
          </cell>
          <cell r="Q432" t="str">
            <v>第１</v>
          </cell>
          <cell r="R432" t="str">
            <v>1Y</v>
          </cell>
          <cell r="S432" t="str">
            <v>安城第１工場</v>
          </cell>
          <cell r="T432" t="str">
            <v>直接</v>
          </cell>
          <cell r="U432" t="str">
            <v/>
          </cell>
          <cell r="V432" t="str">
            <v/>
          </cell>
          <cell r="W432" t="str">
            <v/>
          </cell>
          <cell r="X432">
            <v>1</v>
          </cell>
          <cell r="Y432">
            <v>1</v>
          </cell>
          <cell r="Z432">
            <v>0.73</v>
          </cell>
          <cell r="AA432">
            <v>0.93</v>
          </cell>
        </row>
        <row r="433">
          <cell r="B433" t="str">
            <v>9056457A131</v>
          </cell>
          <cell r="C433" t="str">
            <v/>
          </cell>
          <cell r="D433" t="str">
            <v>SHIM</v>
          </cell>
          <cell r="E433" t="str">
            <v>1Y</v>
          </cell>
          <cell r="F433" t="str">
            <v>第１工場</v>
          </cell>
          <cell r="G433" t="str">
            <v>手配</v>
          </cell>
          <cell r="H433" t="str">
            <v>Ｐ</v>
          </cell>
          <cell r="I433" t="str">
            <v>6454</v>
          </cell>
          <cell r="J433" t="str">
            <v>（株）ムロコーポレーション</v>
          </cell>
          <cell r="K433" t="str">
            <v>01</v>
          </cell>
          <cell r="L433" t="str">
            <v/>
          </cell>
          <cell r="M433" t="str">
            <v>――</v>
          </cell>
          <cell r="N433" t="str">
            <v>――</v>
          </cell>
          <cell r="O433" t="str">
            <v>Ｍ</v>
          </cell>
          <cell r="P433" t="str">
            <v>01</v>
          </cell>
          <cell r="Q433" t="str">
            <v>第１</v>
          </cell>
          <cell r="R433" t="str">
            <v>1Y</v>
          </cell>
          <cell r="S433" t="str">
            <v>安城第１工場</v>
          </cell>
          <cell r="T433" t="str">
            <v>直接</v>
          </cell>
          <cell r="U433" t="str">
            <v/>
          </cell>
          <cell r="V433" t="str">
            <v/>
          </cell>
          <cell r="W433" t="str">
            <v/>
          </cell>
          <cell r="X433">
            <v>1</v>
          </cell>
          <cell r="Y433">
            <v>1</v>
          </cell>
          <cell r="Z433">
            <v>0.73</v>
          </cell>
          <cell r="AA433">
            <v>0.93</v>
          </cell>
        </row>
        <row r="434">
          <cell r="B434" t="str">
            <v>9056457A132</v>
          </cell>
          <cell r="C434" t="str">
            <v/>
          </cell>
          <cell r="D434" t="str">
            <v>SHIM</v>
          </cell>
          <cell r="E434" t="str">
            <v>1Y</v>
          </cell>
          <cell r="F434" t="str">
            <v>第１工場</v>
          </cell>
          <cell r="G434" t="str">
            <v>手配</v>
          </cell>
          <cell r="H434" t="str">
            <v>Ｐ</v>
          </cell>
          <cell r="I434" t="str">
            <v>6454</v>
          </cell>
          <cell r="J434" t="str">
            <v>（株）ムロコーポレーション</v>
          </cell>
          <cell r="K434" t="str">
            <v>01</v>
          </cell>
          <cell r="L434" t="str">
            <v/>
          </cell>
          <cell r="M434" t="str">
            <v>――</v>
          </cell>
          <cell r="N434" t="str">
            <v>――</v>
          </cell>
          <cell r="O434" t="str">
            <v>Ｍ</v>
          </cell>
          <cell r="P434" t="str">
            <v>01</v>
          </cell>
          <cell r="Q434" t="str">
            <v>第１</v>
          </cell>
          <cell r="R434" t="str">
            <v>1Y</v>
          </cell>
          <cell r="S434" t="str">
            <v>安城第１工場</v>
          </cell>
          <cell r="T434" t="str">
            <v>直接</v>
          </cell>
          <cell r="U434" t="str">
            <v/>
          </cell>
          <cell r="V434" t="str">
            <v/>
          </cell>
          <cell r="W434" t="str">
            <v/>
          </cell>
          <cell r="X434">
            <v>1</v>
          </cell>
          <cell r="Y434">
            <v>1</v>
          </cell>
          <cell r="Z434">
            <v>0.73</v>
          </cell>
          <cell r="AA434">
            <v>0.93</v>
          </cell>
        </row>
        <row r="435">
          <cell r="B435" t="str">
            <v>9056457A133</v>
          </cell>
          <cell r="C435" t="str">
            <v/>
          </cell>
          <cell r="D435" t="str">
            <v>SHIM</v>
          </cell>
          <cell r="E435" t="str">
            <v>1Y</v>
          </cell>
          <cell r="F435" t="str">
            <v>第１工場</v>
          </cell>
          <cell r="G435" t="str">
            <v>手配</v>
          </cell>
          <cell r="H435" t="str">
            <v>Ｐ</v>
          </cell>
          <cell r="I435" t="str">
            <v>6454</v>
          </cell>
          <cell r="J435" t="str">
            <v>（株）ムロコーポレーション</v>
          </cell>
          <cell r="K435" t="str">
            <v>01</v>
          </cell>
          <cell r="L435" t="str">
            <v/>
          </cell>
          <cell r="M435" t="str">
            <v>――</v>
          </cell>
          <cell r="N435" t="str">
            <v>――</v>
          </cell>
          <cell r="O435" t="str">
            <v>Ｍ</v>
          </cell>
          <cell r="P435" t="str">
            <v>01</v>
          </cell>
          <cell r="Q435" t="str">
            <v>第１</v>
          </cell>
          <cell r="R435" t="str">
            <v>1Y</v>
          </cell>
          <cell r="S435" t="str">
            <v>安城第１工場</v>
          </cell>
          <cell r="T435" t="str">
            <v>直接</v>
          </cell>
          <cell r="U435" t="str">
            <v/>
          </cell>
          <cell r="V435" t="str">
            <v/>
          </cell>
          <cell r="W435" t="str">
            <v/>
          </cell>
          <cell r="X435">
            <v>1</v>
          </cell>
          <cell r="Y435">
            <v>1</v>
          </cell>
          <cell r="Z435">
            <v>0.73</v>
          </cell>
          <cell r="AA435">
            <v>0.93</v>
          </cell>
        </row>
        <row r="436">
          <cell r="B436" t="str">
            <v>9056457A134</v>
          </cell>
          <cell r="C436" t="str">
            <v/>
          </cell>
          <cell r="D436" t="str">
            <v>SHIM</v>
          </cell>
          <cell r="E436" t="str">
            <v>1Y</v>
          </cell>
          <cell r="F436" t="str">
            <v>第１工場</v>
          </cell>
          <cell r="G436" t="str">
            <v>手配</v>
          </cell>
          <cell r="H436" t="str">
            <v>Ｐ</v>
          </cell>
          <cell r="I436" t="str">
            <v>6454</v>
          </cell>
          <cell r="J436" t="str">
            <v>（株）ムロコーポレーション</v>
          </cell>
          <cell r="K436" t="str">
            <v>01</v>
          </cell>
          <cell r="L436" t="str">
            <v/>
          </cell>
          <cell r="M436" t="str">
            <v>――</v>
          </cell>
          <cell r="N436" t="str">
            <v>――</v>
          </cell>
          <cell r="O436" t="str">
            <v>Ｍ</v>
          </cell>
          <cell r="P436" t="str">
            <v>01</v>
          </cell>
          <cell r="Q436" t="str">
            <v>第１</v>
          </cell>
          <cell r="R436" t="str">
            <v>1Y</v>
          </cell>
          <cell r="S436" t="str">
            <v>安城第１工場</v>
          </cell>
          <cell r="T436" t="str">
            <v>直接</v>
          </cell>
          <cell r="U436" t="str">
            <v/>
          </cell>
          <cell r="V436" t="str">
            <v/>
          </cell>
          <cell r="W436" t="str">
            <v/>
          </cell>
          <cell r="X436">
            <v>1</v>
          </cell>
          <cell r="Y436">
            <v>1</v>
          </cell>
          <cell r="Z436">
            <v>0.73</v>
          </cell>
          <cell r="AA436">
            <v>0.93</v>
          </cell>
        </row>
        <row r="437">
          <cell r="B437" t="str">
            <v>9056457A135</v>
          </cell>
          <cell r="C437" t="str">
            <v/>
          </cell>
          <cell r="D437" t="str">
            <v>SHIM</v>
          </cell>
          <cell r="E437" t="str">
            <v>1Y</v>
          </cell>
          <cell r="F437" t="str">
            <v>第１工場</v>
          </cell>
          <cell r="G437" t="str">
            <v>手配</v>
          </cell>
          <cell r="H437" t="str">
            <v>Ｐ</v>
          </cell>
          <cell r="I437" t="str">
            <v>6454</v>
          </cell>
          <cell r="J437" t="str">
            <v>（株）ムロコーポレーション</v>
          </cell>
          <cell r="K437" t="str">
            <v>01</v>
          </cell>
          <cell r="L437" t="str">
            <v/>
          </cell>
          <cell r="M437" t="str">
            <v>――</v>
          </cell>
          <cell r="N437" t="str">
            <v>――</v>
          </cell>
          <cell r="O437" t="str">
            <v>Ｍ</v>
          </cell>
          <cell r="P437" t="str">
            <v>01</v>
          </cell>
          <cell r="Q437" t="str">
            <v>第１</v>
          </cell>
          <cell r="R437" t="str">
            <v>1Y</v>
          </cell>
          <cell r="S437" t="str">
            <v>安城第１工場</v>
          </cell>
          <cell r="T437" t="str">
            <v>直接</v>
          </cell>
          <cell r="U437" t="str">
            <v/>
          </cell>
          <cell r="V437" t="str">
            <v/>
          </cell>
          <cell r="W437" t="str">
            <v/>
          </cell>
          <cell r="X437">
            <v>1</v>
          </cell>
          <cell r="Y437">
            <v>1</v>
          </cell>
          <cell r="Z437">
            <v>0.73</v>
          </cell>
          <cell r="AA437">
            <v>0.93</v>
          </cell>
        </row>
        <row r="438">
          <cell r="B438" t="str">
            <v>9056457A136</v>
          </cell>
          <cell r="C438" t="str">
            <v/>
          </cell>
          <cell r="D438" t="str">
            <v>SHIM</v>
          </cell>
          <cell r="E438" t="str">
            <v>1Y</v>
          </cell>
          <cell r="F438" t="str">
            <v>第１工場</v>
          </cell>
          <cell r="G438" t="str">
            <v>手配</v>
          </cell>
          <cell r="H438" t="str">
            <v>Ｐ</v>
          </cell>
          <cell r="I438" t="str">
            <v>6454</v>
          </cell>
          <cell r="J438" t="str">
            <v>（株）ムロコーポレーション</v>
          </cell>
          <cell r="K438" t="str">
            <v>01</v>
          </cell>
          <cell r="L438" t="str">
            <v/>
          </cell>
          <cell r="M438" t="str">
            <v>――</v>
          </cell>
          <cell r="N438" t="str">
            <v>――</v>
          </cell>
          <cell r="O438" t="str">
            <v>Ｍ</v>
          </cell>
          <cell r="P438" t="str">
            <v>01</v>
          </cell>
          <cell r="Q438" t="str">
            <v>第１</v>
          </cell>
          <cell r="R438" t="str">
            <v>1Y</v>
          </cell>
          <cell r="S438" t="str">
            <v>安城第１工場</v>
          </cell>
          <cell r="T438" t="str">
            <v>直接</v>
          </cell>
          <cell r="U438" t="str">
            <v/>
          </cell>
          <cell r="V438" t="str">
            <v/>
          </cell>
          <cell r="W438" t="str">
            <v/>
          </cell>
          <cell r="X438">
            <v>1</v>
          </cell>
          <cell r="Y438">
            <v>1</v>
          </cell>
          <cell r="Z438">
            <v>0.73</v>
          </cell>
          <cell r="AA438">
            <v>0.93</v>
          </cell>
        </row>
        <row r="439">
          <cell r="B439" t="str">
            <v>9056457A137</v>
          </cell>
          <cell r="C439" t="str">
            <v/>
          </cell>
          <cell r="D439" t="str">
            <v>SHIM</v>
          </cell>
          <cell r="E439" t="str">
            <v>1Y</v>
          </cell>
          <cell r="F439" t="str">
            <v>第１工場</v>
          </cell>
          <cell r="G439" t="str">
            <v>手配</v>
          </cell>
          <cell r="H439" t="str">
            <v>Ｐ</v>
          </cell>
          <cell r="I439" t="str">
            <v>6454</v>
          </cell>
          <cell r="J439" t="str">
            <v>（株）ムロコーポレーション</v>
          </cell>
          <cell r="K439" t="str">
            <v>01</v>
          </cell>
          <cell r="L439" t="str">
            <v/>
          </cell>
          <cell r="M439" t="str">
            <v>――</v>
          </cell>
          <cell r="N439" t="str">
            <v>――</v>
          </cell>
          <cell r="O439" t="str">
            <v>Ｍ</v>
          </cell>
          <cell r="P439" t="str">
            <v>01</v>
          </cell>
          <cell r="Q439" t="str">
            <v>第１</v>
          </cell>
          <cell r="R439" t="str">
            <v>1Y</v>
          </cell>
          <cell r="S439" t="str">
            <v>安城第１工場</v>
          </cell>
          <cell r="T439" t="str">
            <v>直接</v>
          </cell>
          <cell r="U439" t="str">
            <v/>
          </cell>
          <cell r="V439" t="str">
            <v/>
          </cell>
          <cell r="W439" t="str">
            <v/>
          </cell>
          <cell r="X439">
            <v>1</v>
          </cell>
          <cell r="Y439">
            <v>1</v>
          </cell>
          <cell r="Z439">
            <v>0.73</v>
          </cell>
          <cell r="AA439">
            <v>0.93</v>
          </cell>
        </row>
        <row r="440">
          <cell r="B440" t="str">
            <v>9056457A138</v>
          </cell>
          <cell r="C440" t="str">
            <v/>
          </cell>
          <cell r="D440" t="str">
            <v>SHIM</v>
          </cell>
          <cell r="E440" t="str">
            <v>1Y</v>
          </cell>
          <cell r="F440" t="str">
            <v>第１工場</v>
          </cell>
          <cell r="G440" t="str">
            <v>手配</v>
          </cell>
          <cell r="H440" t="str">
            <v>Ｐ</v>
          </cell>
          <cell r="I440" t="str">
            <v>6454</v>
          </cell>
          <cell r="J440" t="str">
            <v>（株）ムロコーポレーション</v>
          </cell>
          <cell r="K440" t="str">
            <v>01</v>
          </cell>
          <cell r="L440" t="str">
            <v/>
          </cell>
          <cell r="M440" t="str">
            <v>――</v>
          </cell>
          <cell r="N440" t="str">
            <v>――</v>
          </cell>
          <cell r="O440" t="str">
            <v>Ｍ</v>
          </cell>
          <cell r="P440" t="str">
            <v>01</v>
          </cell>
          <cell r="Q440" t="str">
            <v>第１</v>
          </cell>
          <cell r="R440" t="str">
            <v>1Y</v>
          </cell>
          <cell r="S440" t="str">
            <v>安城第１工場</v>
          </cell>
          <cell r="T440" t="str">
            <v>直接</v>
          </cell>
          <cell r="U440" t="str">
            <v/>
          </cell>
          <cell r="V440" t="str">
            <v/>
          </cell>
          <cell r="W440" t="str">
            <v/>
          </cell>
          <cell r="X440">
            <v>1</v>
          </cell>
          <cell r="Y440">
            <v>1</v>
          </cell>
          <cell r="Z440">
            <v>0.73</v>
          </cell>
          <cell r="AA440">
            <v>0.93</v>
          </cell>
        </row>
        <row r="441">
          <cell r="B441" t="str">
            <v>9056457A139</v>
          </cell>
          <cell r="C441" t="str">
            <v/>
          </cell>
          <cell r="D441" t="str">
            <v>SHIM</v>
          </cell>
          <cell r="E441" t="str">
            <v>1Y</v>
          </cell>
          <cell r="F441" t="str">
            <v>第１工場</v>
          </cell>
          <cell r="G441" t="str">
            <v>手配</v>
          </cell>
          <cell r="H441" t="str">
            <v>Ｐ</v>
          </cell>
          <cell r="I441" t="str">
            <v>6454</v>
          </cell>
          <cell r="J441" t="str">
            <v>（株）ムロコーポレーション</v>
          </cell>
          <cell r="K441" t="str">
            <v>01</v>
          </cell>
          <cell r="L441" t="str">
            <v/>
          </cell>
          <cell r="M441" t="str">
            <v>――</v>
          </cell>
          <cell r="N441" t="str">
            <v>――</v>
          </cell>
          <cell r="O441" t="str">
            <v>Ｍ</v>
          </cell>
          <cell r="P441" t="str">
            <v>01</v>
          </cell>
          <cell r="Q441" t="str">
            <v>第１</v>
          </cell>
          <cell r="R441" t="str">
            <v>1Y</v>
          </cell>
          <cell r="S441" t="str">
            <v>安城第１工場</v>
          </cell>
          <cell r="T441" t="str">
            <v>直接</v>
          </cell>
          <cell r="U441" t="str">
            <v/>
          </cell>
          <cell r="V441" t="str">
            <v/>
          </cell>
          <cell r="W441" t="str">
            <v/>
          </cell>
          <cell r="X441">
            <v>1</v>
          </cell>
          <cell r="Y441">
            <v>1</v>
          </cell>
          <cell r="Z441">
            <v>0.73</v>
          </cell>
          <cell r="AA441">
            <v>0.93</v>
          </cell>
        </row>
        <row r="442">
          <cell r="B442" t="str">
            <v>9056457A140</v>
          </cell>
          <cell r="C442" t="str">
            <v/>
          </cell>
          <cell r="D442" t="str">
            <v>SHIM</v>
          </cell>
          <cell r="E442" t="str">
            <v>1Y</v>
          </cell>
          <cell r="F442" t="str">
            <v>第１工場</v>
          </cell>
          <cell r="G442" t="str">
            <v>手配</v>
          </cell>
          <cell r="H442" t="str">
            <v>Ｐ</v>
          </cell>
          <cell r="I442" t="str">
            <v>6454</v>
          </cell>
          <cell r="J442" t="str">
            <v>（株）ムロコーポレーション</v>
          </cell>
          <cell r="K442" t="str">
            <v>01</v>
          </cell>
          <cell r="L442" t="str">
            <v/>
          </cell>
          <cell r="M442" t="str">
            <v>――</v>
          </cell>
          <cell r="N442" t="str">
            <v>――</v>
          </cell>
          <cell r="O442" t="str">
            <v>Ｍ</v>
          </cell>
          <cell r="P442" t="str">
            <v>01</v>
          </cell>
          <cell r="Q442" t="str">
            <v>第１</v>
          </cell>
          <cell r="R442" t="str">
            <v>1Y</v>
          </cell>
          <cell r="S442" t="str">
            <v>安城第１工場</v>
          </cell>
          <cell r="T442" t="str">
            <v>直接</v>
          </cell>
          <cell r="U442" t="str">
            <v/>
          </cell>
          <cell r="V442" t="str">
            <v/>
          </cell>
          <cell r="W442" t="str">
            <v/>
          </cell>
          <cell r="X442">
            <v>1</v>
          </cell>
          <cell r="Y442">
            <v>1</v>
          </cell>
          <cell r="Z442">
            <v>0.73</v>
          </cell>
          <cell r="AA442">
            <v>0.93</v>
          </cell>
        </row>
        <row r="443">
          <cell r="B443" t="str">
            <v>9056457A141</v>
          </cell>
          <cell r="C443" t="str">
            <v/>
          </cell>
          <cell r="D443" t="str">
            <v>SHIM</v>
          </cell>
          <cell r="E443" t="str">
            <v>1Y</v>
          </cell>
          <cell r="F443" t="str">
            <v>第１工場</v>
          </cell>
          <cell r="G443" t="str">
            <v>手配</v>
          </cell>
          <cell r="H443" t="str">
            <v>Ｐ</v>
          </cell>
          <cell r="I443" t="str">
            <v>6454</v>
          </cell>
          <cell r="J443" t="str">
            <v>（株）ムロコーポレーション</v>
          </cell>
          <cell r="K443" t="str">
            <v>01</v>
          </cell>
          <cell r="L443" t="str">
            <v/>
          </cell>
          <cell r="M443" t="str">
            <v>――</v>
          </cell>
          <cell r="N443" t="str">
            <v>――</v>
          </cell>
          <cell r="O443" t="str">
            <v>Ｍ</v>
          </cell>
          <cell r="P443" t="str">
            <v>01</v>
          </cell>
          <cell r="Q443" t="str">
            <v>第１</v>
          </cell>
          <cell r="R443" t="str">
            <v>1Y</v>
          </cell>
          <cell r="S443" t="str">
            <v>安城第１工場</v>
          </cell>
          <cell r="T443" t="str">
            <v>直接</v>
          </cell>
          <cell r="U443" t="str">
            <v/>
          </cell>
          <cell r="V443" t="str">
            <v/>
          </cell>
          <cell r="W443" t="str">
            <v/>
          </cell>
          <cell r="X443">
            <v>1</v>
          </cell>
          <cell r="Y443">
            <v>1</v>
          </cell>
          <cell r="Z443">
            <v>0.73</v>
          </cell>
          <cell r="AA443">
            <v>0.93</v>
          </cell>
        </row>
        <row r="444">
          <cell r="B444" t="str">
            <v>9056457A142</v>
          </cell>
          <cell r="C444" t="str">
            <v/>
          </cell>
          <cell r="D444" t="str">
            <v>SHIM</v>
          </cell>
          <cell r="E444" t="str">
            <v>1Y</v>
          </cell>
          <cell r="F444" t="str">
            <v>第１工場</v>
          </cell>
          <cell r="G444" t="str">
            <v>手配</v>
          </cell>
          <cell r="H444" t="str">
            <v>Ｐ</v>
          </cell>
          <cell r="I444" t="str">
            <v>6454</v>
          </cell>
          <cell r="J444" t="str">
            <v>（株）ムロコーポレーション</v>
          </cell>
          <cell r="K444" t="str">
            <v>01</v>
          </cell>
          <cell r="L444" t="str">
            <v/>
          </cell>
          <cell r="M444" t="str">
            <v>――</v>
          </cell>
          <cell r="N444" t="str">
            <v>――</v>
          </cell>
          <cell r="O444" t="str">
            <v>Ｍ</v>
          </cell>
          <cell r="P444" t="str">
            <v>01</v>
          </cell>
          <cell r="Q444" t="str">
            <v>第１</v>
          </cell>
          <cell r="R444" t="str">
            <v>1Y</v>
          </cell>
          <cell r="S444" t="str">
            <v>安城第１工場</v>
          </cell>
          <cell r="T444" t="str">
            <v>直接</v>
          </cell>
          <cell r="U444" t="str">
            <v/>
          </cell>
          <cell r="V444" t="str">
            <v/>
          </cell>
          <cell r="W444" t="str">
            <v/>
          </cell>
          <cell r="X444">
            <v>1</v>
          </cell>
          <cell r="Y444">
            <v>1</v>
          </cell>
          <cell r="Z444">
            <v>0.73</v>
          </cell>
          <cell r="AA444">
            <v>0.93</v>
          </cell>
        </row>
        <row r="445">
          <cell r="B445" t="str">
            <v>9056457A143</v>
          </cell>
          <cell r="C445" t="str">
            <v/>
          </cell>
          <cell r="D445" t="str">
            <v>SHIM</v>
          </cell>
          <cell r="E445" t="str">
            <v>1Y</v>
          </cell>
          <cell r="F445" t="str">
            <v>第１工場</v>
          </cell>
          <cell r="G445" t="str">
            <v>手配</v>
          </cell>
          <cell r="H445" t="str">
            <v>Ｐ</v>
          </cell>
          <cell r="I445" t="str">
            <v>6454</v>
          </cell>
          <cell r="J445" t="str">
            <v>（株）ムロコーポレーション</v>
          </cell>
          <cell r="K445" t="str">
            <v>01</v>
          </cell>
          <cell r="L445" t="str">
            <v/>
          </cell>
          <cell r="M445" t="str">
            <v>――</v>
          </cell>
          <cell r="N445" t="str">
            <v>――</v>
          </cell>
          <cell r="O445" t="str">
            <v>Ｍ</v>
          </cell>
          <cell r="P445" t="str">
            <v>01</v>
          </cell>
          <cell r="Q445" t="str">
            <v>第１</v>
          </cell>
          <cell r="R445" t="str">
            <v>1Y</v>
          </cell>
          <cell r="S445" t="str">
            <v>安城第１工場</v>
          </cell>
          <cell r="T445" t="str">
            <v>直接</v>
          </cell>
          <cell r="U445" t="str">
            <v/>
          </cell>
          <cell r="V445" t="str">
            <v/>
          </cell>
          <cell r="W445" t="str">
            <v/>
          </cell>
          <cell r="X445">
            <v>1</v>
          </cell>
          <cell r="Y445">
            <v>1</v>
          </cell>
          <cell r="Z445">
            <v>0.73</v>
          </cell>
          <cell r="AA445">
            <v>0.93</v>
          </cell>
        </row>
        <row r="446">
          <cell r="B446" t="str">
            <v>9056457A144</v>
          </cell>
          <cell r="C446" t="str">
            <v/>
          </cell>
          <cell r="D446" t="str">
            <v>SHIM</v>
          </cell>
          <cell r="E446" t="str">
            <v>1Y</v>
          </cell>
          <cell r="F446" t="str">
            <v>第１工場</v>
          </cell>
          <cell r="G446" t="str">
            <v>手配</v>
          </cell>
          <cell r="H446" t="str">
            <v>Ｐ</v>
          </cell>
          <cell r="I446" t="str">
            <v>6454</v>
          </cell>
          <cell r="J446" t="str">
            <v>（株）ムロコーポレーション</v>
          </cell>
          <cell r="K446" t="str">
            <v>01</v>
          </cell>
          <cell r="L446" t="str">
            <v/>
          </cell>
          <cell r="M446" t="str">
            <v>――</v>
          </cell>
          <cell r="N446" t="str">
            <v>――</v>
          </cell>
          <cell r="O446" t="str">
            <v>Ｍ</v>
          </cell>
          <cell r="P446" t="str">
            <v>01</v>
          </cell>
          <cell r="Q446" t="str">
            <v>第１</v>
          </cell>
          <cell r="R446" t="str">
            <v>1Y</v>
          </cell>
          <cell r="S446" t="str">
            <v>安城第１工場</v>
          </cell>
          <cell r="T446" t="str">
            <v>直接</v>
          </cell>
          <cell r="U446" t="str">
            <v/>
          </cell>
          <cell r="V446" t="str">
            <v/>
          </cell>
          <cell r="W446" t="str">
            <v/>
          </cell>
          <cell r="X446">
            <v>1</v>
          </cell>
          <cell r="Y446">
            <v>1</v>
          </cell>
          <cell r="Z446">
            <v>0.73</v>
          </cell>
          <cell r="AA446">
            <v>0.93</v>
          </cell>
        </row>
        <row r="447">
          <cell r="B447" t="str">
            <v>9056457A145</v>
          </cell>
          <cell r="C447" t="str">
            <v/>
          </cell>
          <cell r="D447" t="str">
            <v>SHIM</v>
          </cell>
          <cell r="E447" t="str">
            <v>1Y</v>
          </cell>
          <cell r="F447" t="str">
            <v>第１工場</v>
          </cell>
          <cell r="G447" t="str">
            <v>手配</v>
          </cell>
          <cell r="H447" t="str">
            <v>Ｐ</v>
          </cell>
          <cell r="I447" t="str">
            <v>6454</v>
          </cell>
          <cell r="J447" t="str">
            <v>（株）ムロコーポレーション</v>
          </cell>
          <cell r="K447" t="str">
            <v>01</v>
          </cell>
          <cell r="L447" t="str">
            <v/>
          </cell>
          <cell r="M447" t="str">
            <v>――</v>
          </cell>
          <cell r="N447" t="str">
            <v>――</v>
          </cell>
          <cell r="O447" t="str">
            <v>Ｍ</v>
          </cell>
          <cell r="P447" t="str">
            <v>01</v>
          </cell>
          <cell r="Q447" t="str">
            <v>第１</v>
          </cell>
          <cell r="R447" t="str">
            <v>1Y</v>
          </cell>
          <cell r="S447" t="str">
            <v>安城第１工場</v>
          </cell>
          <cell r="T447" t="str">
            <v>直接</v>
          </cell>
          <cell r="U447" t="str">
            <v/>
          </cell>
          <cell r="V447" t="str">
            <v/>
          </cell>
          <cell r="W447" t="str">
            <v/>
          </cell>
          <cell r="X447">
            <v>1</v>
          </cell>
          <cell r="Y447">
            <v>1</v>
          </cell>
          <cell r="Z447">
            <v>0.73</v>
          </cell>
          <cell r="AA447">
            <v>0.93</v>
          </cell>
        </row>
        <row r="448">
          <cell r="B448" t="str">
            <v>9056457A146</v>
          </cell>
          <cell r="C448" t="str">
            <v/>
          </cell>
          <cell r="D448" t="str">
            <v>SHIM</v>
          </cell>
          <cell r="E448" t="str">
            <v>1Y</v>
          </cell>
          <cell r="F448" t="str">
            <v>第１工場</v>
          </cell>
          <cell r="G448" t="str">
            <v>手配</v>
          </cell>
          <cell r="H448" t="str">
            <v>Ｐ</v>
          </cell>
          <cell r="I448" t="str">
            <v>6454</v>
          </cell>
          <cell r="J448" t="str">
            <v>（株）ムロコーポレーション</v>
          </cell>
          <cell r="K448" t="str">
            <v>01</v>
          </cell>
          <cell r="L448" t="str">
            <v/>
          </cell>
          <cell r="M448" t="str">
            <v>――</v>
          </cell>
          <cell r="N448" t="str">
            <v>――</v>
          </cell>
          <cell r="O448" t="str">
            <v>Ｍ</v>
          </cell>
          <cell r="P448" t="str">
            <v>01</v>
          </cell>
          <cell r="Q448" t="str">
            <v>第１</v>
          </cell>
          <cell r="R448" t="str">
            <v>1Y</v>
          </cell>
          <cell r="S448" t="str">
            <v>安城第１工場</v>
          </cell>
          <cell r="T448" t="str">
            <v>直接</v>
          </cell>
          <cell r="U448" t="str">
            <v/>
          </cell>
          <cell r="V448" t="str">
            <v/>
          </cell>
          <cell r="W448" t="str">
            <v/>
          </cell>
          <cell r="X448">
            <v>1</v>
          </cell>
          <cell r="Y448">
            <v>1</v>
          </cell>
          <cell r="Z448">
            <v>0.73</v>
          </cell>
          <cell r="AA448">
            <v>0.93</v>
          </cell>
        </row>
        <row r="449">
          <cell r="B449" t="str">
            <v>9056457A147</v>
          </cell>
          <cell r="C449" t="str">
            <v/>
          </cell>
          <cell r="D449" t="str">
            <v>SHIM</v>
          </cell>
          <cell r="E449" t="str">
            <v>1Y</v>
          </cell>
          <cell r="F449" t="str">
            <v>第１工場</v>
          </cell>
          <cell r="G449" t="str">
            <v>手配</v>
          </cell>
          <cell r="H449" t="str">
            <v>Ｐ</v>
          </cell>
          <cell r="I449" t="str">
            <v>6454</v>
          </cell>
          <cell r="J449" t="str">
            <v>（株）ムロコーポレーション</v>
          </cell>
          <cell r="K449" t="str">
            <v>01</v>
          </cell>
          <cell r="L449" t="str">
            <v/>
          </cell>
          <cell r="M449" t="str">
            <v>――</v>
          </cell>
          <cell r="N449" t="str">
            <v>――</v>
          </cell>
          <cell r="O449" t="str">
            <v>Ｍ</v>
          </cell>
          <cell r="P449" t="str">
            <v>01</v>
          </cell>
          <cell r="Q449" t="str">
            <v>第１</v>
          </cell>
          <cell r="R449" t="str">
            <v>1Y</v>
          </cell>
          <cell r="S449" t="str">
            <v>安城第１工場</v>
          </cell>
          <cell r="T449" t="str">
            <v>直接</v>
          </cell>
          <cell r="U449" t="str">
            <v/>
          </cell>
          <cell r="V449" t="str">
            <v/>
          </cell>
          <cell r="W449" t="str">
            <v/>
          </cell>
          <cell r="X449">
            <v>1</v>
          </cell>
          <cell r="Y449">
            <v>1</v>
          </cell>
          <cell r="Z449">
            <v>0.73</v>
          </cell>
          <cell r="AA449">
            <v>0.93</v>
          </cell>
        </row>
        <row r="450">
          <cell r="B450" t="str">
            <v>9056457A148</v>
          </cell>
          <cell r="C450" t="str">
            <v/>
          </cell>
          <cell r="D450" t="str">
            <v>SHIM</v>
          </cell>
          <cell r="E450" t="str">
            <v>1Y</v>
          </cell>
          <cell r="F450" t="str">
            <v>第１工場</v>
          </cell>
          <cell r="G450" t="str">
            <v>手配</v>
          </cell>
          <cell r="H450" t="str">
            <v>Ｐ</v>
          </cell>
          <cell r="I450" t="str">
            <v>6454</v>
          </cell>
          <cell r="J450" t="str">
            <v>（株）ムロコーポレーション</v>
          </cell>
          <cell r="K450" t="str">
            <v>01</v>
          </cell>
          <cell r="L450" t="str">
            <v/>
          </cell>
          <cell r="M450" t="str">
            <v>――</v>
          </cell>
          <cell r="N450" t="str">
            <v>――</v>
          </cell>
          <cell r="O450" t="str">
            <v>Ｍ</v>
          </cell>
          <cell r="P450" t="str">
            <v>01</v>
          </cell>
          <cell r="Q450" t="str">
            <v>第１</v>
          </cell>
          <cell r="R450" t="str">
            <v>1Y</v>
          </cell>
          <cell r="S450" t="str">
            <v>安城第１工場</v>
          </cell>
          <cell r="T450" t="str">
            <v>直接</v>
          </cell>
          <cell r="U450" t="str">
            <v/>
          </cell>
          <cell r="V450" t="str">
            <v/>
          </cell>
          <cell r="W450" t="str">
            <v/>
          </cell>
          <cell r="X450">
            <v>1</v>
          </cell>
          <cell r="Y450">
            <v>1</v>
          </cell>
          <cell r="Z450">
            <v>0.73</v>
          </cell>
          <cell r="AA450">
            <v>0.93</v>
          </cell>
        </row>
        <row r="451">
          <cell r="B451" t="str">
            <v>9056457A149</v>
          </cell>
          <cell r="C451" t="str">
            <v/>
          </cell>
          <cell r="D451" t="str">
            <v>SHIM</v>
          </cell>
          <cell r="E451" t="str">
            <v>1Y</v>
          </cell>
          <cell r="F451" t="str">
            <v>第１工場</v>
          </cell>
          <cell r="G451" t="str">
            <v>手配</v>
          </cell>
          <cell r="H451" t="str">
            <v>Ｐ</v>
          </cell>
          <cell r="I451" t="str">
            <v>6454</v>
          </cell>
          <cell r="J451" t="str">
            <v>（株）ムロコーポレーション</v>
          </cell>
          <cell r="K451" t="str">
            <v>01</v>
          </cell>
          <cell r="L451" t="str">
            <v/>
          </cell>
          <cell r="M451" t="str">
            <v>――</v>
          </cell>
          <cell r="N451" t="str">
            <v>――</v>
          </cell>
          <cell r="O451" t="str">
            <v>Ｍ</v>
          </cell>
          <cell r="P451" t="str">
            <v>01</v>
          </cell>
          <cell r="Q451" t="str">
            <v>第１</v>
          </cell>
          <cell r="R451" t="str">
            <v>1Y</v>
          </cell>
          <cell r="S451" t="str">
            <v>安城第１工場</v>
          </cell>
          <cell r="T451" t="str">
            <v>直接</v>
          </cell>
          <cell r="U451" t="str">
            <v/>
          </cell>
          <cell r="V451" t="str">
            <v/>
          </cell>
          <cell r="W451" t="str">
            <v/>
          </cell>
          <cell r="X451">
            <v>1</v>
          </cell>
          <cell r="Y451">
            <v>1</v>
          </cell>
          <cell r="Z451">
            <v>0.73</v>
          </cell>
          <cell r="AA451">
            <v>0.93</v>
          </cell>
        </row>
        <row r="452">
          <cell r="B452" t="str">
            <v>9056457A150</v>
          </cell>
          <cell r="C452" t="str">
            <v/>
          </cell>
          <cell r="D452" t="str">
            <v>SHIM</v>
          </cell>
          <cell r="E452" t="str">
            <v>1Y</v>
          </cell>
          <cell r="F452" t="str">
            <v>第１工場</v>
          </cell>
          <cell r="G452" t="str">
            <v>手配</v>
          </cell>
          <cell r="H452" t="str">
            <v>Ｐ</v>
          </cell>
          <cell r="I452" t="str">
            <v>6454</v>
          </cell>
          <cell r="J452" t="str">
            <v>（株）ムロコーポレーション</v>
          </cell>
          <cell r="K452" t="str">
            <v>01</v>
          </cell>
          <cell r="L452" t="str">
            <v/>
          </cell>
          <cell r="M452" t="str">
            <v>――</v>
          </cell>
          <cell r="N452" t="str">
            <v>――</v>
          </cell>
          <cell r="O452" t="str">
            <v>Ｍ</v>
          </cell>
          <cell r="P452" t="str">
            <v>01</v>
          </cell>
          <cell r="Q452" t="str">
            <v>第１</v>
          </cell>
          <cell r="R452" t="str">
            <v>1Y</v>
          </cell>
          <cell r="S452" t="str">
            <v>安城第１工場</v>
          </cell>
          <cell r="T452" t="str">
            <v>直接</v>
          </cell>
          <cell r="U452" t="str">
            <v/>
          </cell>
          <cell r="V452" t="str">
            <v/>
          </cell>
          <cell r="W452" t="str">
            <v/>
          </cell>
          <cell r="X452">
            <v>1</v>
          </cell>
          <cell r="Y452">
            <v>1</v>
          </cell>
          <cell r="Z452">
            <v>0.73</v>
          </cell>
          <cell r="AA452">
            <v>0.93</v>
          </cell>
        </row>
        <row r="453">
          <cell r="B453" t="str">
            <v>9056457A151</v>
          </cell>
          <cell r="C453" t="str">
            <v/>
          </cell>
          <cell r="D453" t="str">
            <v>SHIM</v>
          </cell>
          <cell r="E453" t="str">
            <v>1Y</v>
          </cell>
          <cell r="F453" t="str">
            <v>第１工場</v>
          </cell>
          <cell r="G453" t="str">
            <v>手配</v>
          </cell>
          <cell r="H453" t="str">
            <v>Ｐ</v>
          </cell>
          <cell r="I453" t="str">
            <v>6454</v>
          </cell>
          <cell r="J453" t="str">
            <v>（株）ムロコーポレーション</v>
          </cell>
          <cell r="K453" t="str">
            <v>01</v>
          </cell>
          <cell r="L453" t="str">
            <v/>
          </cell>
          <cell r="M453" t="str">
            <v>――</v>
          </cell>
          <cell r="N453" t="str">
            <v>――</v>
          </cell>
          <cell r="O453" t="str">
            <v>Ｍ</v>
          </cell>
          <cell r="P453" t="str">
            <v>01</v>
          </cell>
          <cell r="Q453" t="str">
            <v>第１</v>
          </cell>
          <cell r="R453" t="str">
            <v>1Y</v>
          </cell>
          <cell r="S453" t="str">
            <v>安城第１工場</v>
          </cell>
          <cell r="T453" t="str">
            <v>直接</v>
          </cell>
          <cell r="U453" t="str">
            <v/>
          </cell>
          <cell r="V453" t="str">
            <v/>
          </cell>
          <cell r="W453" t="str">
            <v/>
          </cell>
          <cell r="X453">
            <v>1</v>
          </cell>
          <cell r="Y453">
            <v>1</v>
          </cell>
          <cell r="Z453">
            <v>0.73</v>
          </cell>
          <cell r="AA453">
            <v>0.93</v>
          </cell>
        </row>
        <row r="454">
          <cell r="B454" t="str">
            <v>9056457A152</v>
          </cell>
          <cell r="C454" t="str">
            <v/>
          </cell>
          <cell r="D454" t="str">
            <v>SHIM</v>
          </cell>
          <cell r="E454" t="str">
            <v>1Y</v>
          </cell>
          <cell r="F454" t="str">
            <v>第１工場</v>
          </cell>
          <cell r="G454" t="str">
            <v>手配</v>
          </cell>
          <cell r="H454" t="str">
            <v>Ｐ</v>
          </cell>
          <cell r="I454" t="str">
            <v>6454</v>
          </cell>
          <cell r="J454" t="str">
            <v>（株）ムロコーポレーション</v>
          </cell>
          <cell r="K454" t="str">
            <v>01</v>
          </cell>
          <cell r="L454" t="str">
            <v/>
          </cell>
          <cell r="M454" t="str">
            <v>――</v>
          </cell>
          <cell r="N454" t="str">
            <v>――</v>
          </cell>
          <cell r="O454" t="str">
            <v>Ｍ</v>
          </cell>
          <cell r="P454" t="str">
            <v>01</v>
          </cell>
          <cell r="Q454" t="str">
            <v>第１</v>
          </cell>
          <cell r="R454" t="str">
            <v>1Y</v>
          </cell>
          <cell r="S454" t="str">
            <v>安城第１工場</v>
          </cell>
          <cell r="T454" t="str">
            <v>直接</v>
          </cell>
          <cell r="U454" t="str">
            <v/>
          </cell>
          <cell r="V454" t="str">
            <v/>
          </cell>
          <cell r="W454" t="str">
            <v/>
          </cell>
          <cell r="X454">
            <v>1</v>
          </cell>
          <cell r="Y454">
            <v>1</v>
          </cell>
          <cell r="Z454">
            <v>0.73</v>
          </cell>
          <cell r="AA454">
            <v>0.93</v>
          </cell>
        </row>
        <row r="455">
          <cell r="B455" t="str">
            <v>9056457A153</v>
          </cell>
          <cell r="C455" t="str">
            <v/>
          </cell>
          <cell r="D455" t="str">
            <v>SHIM</v>
          </cell>
          <cell r="E455" t="str">
            <v>1Y</v>
          </cell>
          <cell r="F455" t="str">
            <v>第１工場</v>
          </cell>
          <cell r="G455" t="str">
            <v>手配</v>
          </cell>
          <cell r="H455" t="str">
            <v>Ｐ</v>
          </cell>
          <cell r="I455" t="str">
            <v>6454</v>
          </cell>
          <cell r="J455" t="str">
            <v>（株）ムロコーポレーション</v>
          </cell>
          <cell r="K455" t="str">
            <v>01</v>
          </cell>
          <cell r="L455" t="str">
            <v/>
          </cell>
          <cell r="M455" t="str">
            <v>――</v>
          </cell>
          <cell r="N455" t="str">
            <v>――</v>
          </cell>
          <cell r="O455" t="str">
            <v>Ｍ</v>
          </cell>
          <cell r="P455" t="str">
            <v>01</v>
          </cell>
          <cell r="Q455" t="str">
            <v>第１</v>
          </cell>
          <cell r="R455" t="str">
            <v>1Y</v>
          </cell>
          <cell r="S455" t="str">
            <v>安城第１工場</v>
          </cell>
          <cell r="T455" t="str">
            <v>直接</v>
          </cell>
          <cell r="U455" t="str">
            <v/>
          </cell>
          <cell r="V455" t="str">
            <v/>
          </cell>
          <cell r="W455" t="str">
            <v/>
          </cell>
          <cell r="X455">
            <v>1</v>
          </cell>
          <cell r="Y455">
            <v>1</v>
          </cell>
          <cell r="Z455">
            <v>0.73</v>
          </cell>
          <cell r="AA455">
            <v>0.93</v>
          </cell>
        </row>
        <row r="456">
          <cell r="B456" t="str">
            <v>9056457A154</v>
          </cell>
          <cell r="C456" t="str">
            <v/>
          </cell>
          <cell r="D456" t="str">
            <v>SHIM</v>
          </cell>
          <cell r="E456" t="str">
            <v>1Y</v>
          </cell>
          <cell r="F456" t="str">
            <v>第１工場</v>
          </cell>
          <cell r="G456" t="str">
            <v>手配</v>
          </cell>
          <cell r="H456" t="str">
            <v>Ｐ</v>
          </cell>
          <cell r="I456" t="str">
            <v>6454</v>
          </cell>
          <cell r="J456" t="str">
            <v>（株）ムロコーポレーション</v>
          </cell>
          <cell r="K456" t="str">
            <v>01</v>
          </cell>
          <cell r="L456" t="str">
            <v/>
          </cell>
          <cell r="M456" t="str">
            <v>――</v>
          </cell>
          <cell r="N456" t="str">
            <v>――</v>
          </cell>
          <cell r="O456" t="str">
            <v>Ｍ</v>
          </cell>
          <cell r="P456" t="str">
            <v>01</v>
          </cell>
          <cell r="Q456" t="str">
            <v>第１</v>
          </cell>
          <cell r="R456" t="str">
            <v>1Y</v>
          </cell>
          <cell r="S456" t="str">
            <v>安城第１工場</v>
          </cell>
          <cell r="T456" t="str">
            <v>直接</v>
          </cell>
          <cell r="U456" t="str">
            <v/>
          </cell>
          <cell r="V456" t="str">
            <v/>
          </cell>
          <cell r="W456" t="str">
            <v/>
          </cell>
          <cell r="X456">
            <v>1</v>
          </cell>
          <cell r="Y456">
            <v>1</v>
          </cell>
          <cell r="Z456">
            <v>0.73</v>
          </cell>
          <cell r="AA456">
            <v>0.93</v>
          </cell>
        </row>
        <row r="457">
          <cell r="B457" t="str">
            <v>9056457A155</v>
          </cell>
          <cell r="C457" t="str">
            <v/>
          </cell>
          <cell r="D457" t="str">
            <v>SHIM</v>
          </cell>
          <cell r="E457" t="str">
            <v>1Y</v>
          </cell>
          <cell r="F457" t="str">
            <v>第１工場</v>
          </cell>
          <cell r="G457" t="str">
            <v>手配</v>
          </cell>
          <cell r="H457" t="str">
            <v>Ｐ</v>
          </cell>
          <cell r="I457" t="str">
            <v>6454</v>
          </cell>
          <cell r="J457" t="str">
            <v>（株）ムロコーポレーション</v>
          </cell>
          <cell r="K457" t="str">
            <v>01</v>
          </cell>
          <cell r="L457" t="str">
            <v/>
          </cell>
          <cell r="M457" t="str">
            <v>――</v>
          </cell>
          <cell r="N457" t="str">
            <v>――</v>
          </cell>
          <cell r="O457" t="str">
            <v>Ｍ</v>
          </cell>
          <cell r="P457" t="str">
            <v>01</v>
          </cell>
          <cell r="Q457" t="str">
            <v>第１</v>
          </cell>
          <cell r="R457" t="str">
            <v>1Y</v>
          </cell>
          <cell r="S457" t="str">
            <v>安城第１工場</v>
          </cell>
          <cell r="T457" t="str">
            <v>直接</v>
          </cell>
          <cell r="U457" t="str">
            <v/>
          </cell>
          <cell r="V457" t="str">
            <v/>
          </cell>
          <cell r="W457" t="str">
            <v/>
          </cell>
          <cell r="X457">
            <v>1</v>
          </cell>
          <cell r="Y457">
            <v>1</v>
          </cell>
          <cell r="Z457">
            <v>0.73</v>
          </cell>
          <cell r="AA457">
            <v>0.93</v>
          </cell>
        </row>
        <row r="458">
          <cell r="B458" t="str">
            <v>9056457A156</v>
          </cell>
          <cell r="C458" t="str">
            <v/>
          </cell>
          <cell r="D458" t="str">
            <v>SHIM</v>
          </cell>
          <cell r="E458" t="str">
            <v>1Y</v>
          </cell>
          <cell r="F458" t="str">
            <v>第１工場</v>
          </cell>
          <cell r="G458" t="str">
            <v>手配</v>
          </cell>
          <cell r="H458" t="str">
            <v>Ｐ</v>
          </cell>
          <cell r="I458" t="str">
            <v>6454</v>
          </cell>
          <cell r="J458" t="str">
            <v>（株）ムロコーポレーション</v>
          </cell>
          <cell r="K458" t="str">
            <v>01</v>
          </cell>
          <cell r="L458" t="str">
            <v/>
          </cell>
          <cell r="M458" t="str">
            <v>――</v>
          </cell>
          <cell r="N458" t="str">
            <v>――</v>
          </cell>
          <cell r="O458" t="str">
            <v>Ｍ</v>
          </cell>
          <cell r="P458" t="str">
            <v>01</v>
          </cell>
          <cell r="Q458" t="str">
            <v>第１</v>
          </cell>
          <cell r="R458" t="str">
            <v>1Y</v>
          </cell>
          <cell r="S458" t="str">
            <v>安城第１工場</v>
          </cell>
          <cell r="T458" t="str">
            <v>直接</v>
          </cell>
          <cell r="U458" t="str">
            <v/>
          </cell>
          <cell r="V458" t="str">
            <v/>
          </cell>
          <cell r="W458" t="str">
            <v/>
          </cell>
          <cell r="X458">
            <v>1</v>
          </cell>
          <cell r="Y458">
            <v>1</v>
          </cell>
          <cell r="Z458">
            <v>0.73</v>
          </cell>
          <cell r="AA458">
            <v>0.93</v>
          </cell>
        </row>
        <row r="459">
          <cell r="B459" t="str">
            <v>9056457A157</v>
          </cell>
          <cell r="C459" t="str">
            <v/>
          </cell>
          <cell r="D459" t="str">
            <v>SHIM</v>
          </cell>
          <cell r="E459" t="str">
            <v>1Y</v>
          </cell>
          <cell r="F459" t="str">
            <v>第１工場</v>
          </cell>
          <cell r="G459" t="str">
            <v>手配</v>
          </cell>
          <cell r="H459" t="str">
            <v>Ｐ</v>
          </cell>
          <cell r="I459" t="str">
            <v>6454</v>
          </cell>
          <cell r="J459" t="str">
            <v>（株）ムロコーポレーション</v>
          </cell>
          <cell r="K459" t="str">
            <v>01</v>
          </cell>
          <cell r="L459" t="str">
            <v/>
          </cell>
          <cell r="M459" t="str">
            <v>――</v>
          </cell>
          <cell r="N459" t="str">
            <v>――</v>
          </cell>
          <cell r="O459" t="str">
            <v>Ｍ</v>
          </cell>
          <cell r="P459" t="str">
            <v>01</v>
          </cell>
          <cell r="Q459" t="str">
            <v>第１</v>
          </cell>
          <cell r="R459" t="str">
            <v>1Y</v>
          </cell>
          <cell r="S459" t="str">
            <v>安城第１工場</v>
          </cell>
          <cell r="T459" t="str">
            <v>直接</v>
          </cell>
          <cell r="U459" t="str">
            <v/>
          </cell>
          <cell r="V459" t="str">
            <v/>
          </cell>
          <cell r="W459" t="str">
            <v/>
          </cell>
          <cell r="X459">
            <v>1</v>
          </cell>
          <cell r="Y459">
            <v>1</v>
          </cell>
          <cell r="Z459">
            <v>0.73</v>
          </cell>
          <cell r="AA459">
            <v>0.93</v>
          </cell>
        </row>
        <row r="460">
          <cell r="B460" t="str">
            <v>9056457A158</v>
          </cell>
          <cell r="C460" t="str">
            <v/>
          </cell>
          <cell r="D460" t="str">
            <v>SHIM</v>
          </cell>
          <cell r="E460" t="str">
            <v>1Y</v>
          </cell>
          <cell r="F460" t="str">
            <v>第１工場</v>
          </cell>
          <cell r="G460" t="str">
            <v>手配</v>
          </cell>
          <cell r="H460" t="str">
            <v>Ｐ</v>
          </cell>
          <cell r="I460" t="str">
            <v>6454</v>
          </cell>
          <cell r="J460" t="str">
            <v>（株）ムロコーポレーション</v>
          </cell>
          <cell r="K460" t="str">
            <v>01</v>
          </cell>
          <cell r="L460" t="str">
            <v/>
          </cell>
          <cell r="M460" t="str">
            <v>――</v>
          </cell>
          <cell r="N460" t="str">
            <v>――</v>
          </cell>
          <cell r="O460" t="str">
            <v>Ｍ</v>
          </cell>
          <cell r="P460" t="str">
            <v>01</v>
          </cell>
          <cell r="Q460" t="str">
            <v>第１</v>
          </cell>
          <cell r="R460" t="str">
            <v>1Y</v>
          </cell>
          <cell r="S460" t="str">
            <v>安城第１工場</v>
          </cell>
          <cell r="T460" t="str">
            <v>直接</v>
          </cell>
          <cell r="U460" t="str">
            <v/>
          </cell>
          <cell r="V460" t="str">
            <v/>
          </cell>
          <cell r="W460" t="str">
            <v/>
          </cell>
          <cell r="X460">
            <v>1</v>
          </cell>
          <cell r="Y460">
            <v>1</v>
          </cell>
          <cell r="Z460">
            <v>0.73</v>
          </cell>
          <cell r="AA460">
            <v>0.93</v>
          </cell>
        </row>
        <row r="461">
          <cell r="B461" t="str">
            <v>9056457A159</v>
          </cell>
          <cell r="C461" t="str">
            <v/>
          </cell>
          <cell r="D461" t="str">
            <v>SHIM</v>
          </cell>
          <cell r="E461" t="str">
            <v>1Y</v>
          </cell>
          <cell r="F461" t="str">
            <v>第１工場</v>
          </cell>
          <cell r="G461" t="str">
            <v>手配</v>
          </cell>
          <cell r="H461" t="str">
            <v>Ｐ</v>
          </cell>
          <cell r="I461" t="str">
            <v>6454</v>
          </cell>
          <cell r="J461" t="str">
            <v>（株）ムロコーポレーション</v>
          </cell>
          <cell r="K461" t="str">
            <v>01</v>
          </cell>
          <cell r="L461" t="str">
            <v/>
          </cell>
          <cell r="M461" t="str">
            <v>――</v>
          </cell>
          <cell r="N461" t="str">
            <v>――</v>
          </cell>
          <cell r="O461" t="str">
            <v>Ｍ</v>
          </cell>
          <cell r="P461" t="str">
            <v>01</v>
          </cell>
          <cell r="Q461" t="str">
            <v>第１</v>
          </cell>
          <cell r="R461" t="str">
            <v>1Y</v>
          </cell>
          <cell r="S461" t="str">
            <v>安城第１工場</v>
          </cell>
          <cell r="T461" t="str">
            <v>直接</v>
          </cell>
          <cell r="U461" t="str">
            <v/>
          </cell>
          <cell r="V461" t="str">
            <v/>
          </cell>
          <cell r="W461" t="str">
            <v/>
          </cell>
          <cell r="X461">
            <v>1</v>
          </cell>
          <cell r="Y461">
            <v>1</v>
          </cell>
          <cell r="Z461">
            <v>0.73</v>
          </cell>
          <cell r="AA461">
            <v>0.93</v>
          </cell>
        </row>
        <row r="462">
          <cell r="B462" t="str">
            <v>9056463A011</v>
          </cell>
          <cell r="C462" t="str">
            <v/>
          </cell>
          <cell r="D462" t="str">
            <v>SHIM</v>
          </cell>
          <cell r="E462" t="str">
            <v>1Y</v>
          </cell>
          <cell r="F462" t="str">
            <v>第１工場</v>
          </cell>
          <cell r="G462" t="str">
            <v>手配</v>
          </cell>
          <cell r="H462" t="str">
            <v>Ｐ</v>
          </cell>
          <cell r="I462" t="str">
            <v>6454</v>
          </cell>
          <cell r="J462" t="str">
            <v>（株）ムロコーポレーション</v>
          </cell>
          <cell r="K462" t="str">
            <v>01</v>
          </cell>
          <cell r="L462" t="str">
            <v/>
          </cell>
          <cell r="M462" t="str">
            <v>――</v>
          </cell>
          <cell r="N462" t="str">
            <v>――</v>
          </cell>
          <cell r="O462" t="str">
            <v>Ｍ</v>
          </cell>
          <cell r="P462" t="str">
            <v>01</v>
          </cell>
          <cell r="Q462" t="str">
            <v>第１</v>
          </cell>
          <cell r="R462" t="str">
            <v>1Y</v>
          </cell>
          <cell r="S462" t="str">
            <v>安城第１工場</v>
          </cell>
          <cell r="T462" t="str">
            <v>直接</v>
          </cell>
          <cell r="U462" t="str">
            <v/>
          </cell>
          <cell r="V462" t="str">
            <v/>
          </cell>
          <cell r="W462" t="str">
            <v/>
          </cell>
          <cell r="X462">
            <v>1</v>
          </cell>
          <cell r="Y462">
            <v>1</v>
          </cell>
          <cell r="Z462">
            <v>0.73</v>
          </cell>
          <cell r="AA462">
            <v>0.93</v>
          </cell>
        </row>
        <row r="463">
          <cell r="B463" t="str">
            <v>9056463A012</v>
          </cell>
          <cell r="C463" t="str">
            <v/>
          </cell>
          <cell r="D463" t="str">
            <v>SHIM</v>
          </cell>
          <cell r="E463" t="str">
            <v>1Y</v>
          </cell>
          <cell r="F463" t="str">
            <v>第１工場</v>
          </cell>
          <cell r="G463" t="str">
            <v>手配</v>
          </cell>
          <cell r="H463" t="str">
            <v>Ｐ</v>
          </cell>
          <cell r="I463" t="str">
            <v>6454</v>
          </cell>
          <cell r="J463" t="str">
            <v>（株）ムロコーポレーション</v>
          </cell>
          <cell r="K463" t="str">
            <v>01</v>
          </cell>
          <cell r="L463" t="str">
            <v/>
          </cell>
          <cell r="M463" t="str">
            <v>――</v>
          </cell>
          <cell r="N463" t="str">
            <v>――</v>
          </cell>
          <cell r="O463" t="str">
            <v>Ｍ</v>
          </cell>
          <cell r="P463" t="str">
            <v>01</v>
          </cell>
          <cell r="Q463" t="str">
            <v>第１</v>
          </cell>
          <cell r="R463" t="str">
            <v>1Y</v>
          </cell>
          <cell r="S463" t="str">
            <v>安城第１工場</v>
          </cell>
          <cell r="T463" t="str">
            <v>直接</v>
          </cell>
          <cell r="U463" t="str">
            <v/>
          </cell>
          <cell r="V463" t="str">
            <v/>
          </cell>
          <cell r="W463" t="str">
            <v/>
          </cell>
          <cell r="X463">
            <v>1</v>
          </cell>
          <cell r="Y463">
            <v>1</v>
          </cell>
          <cell r="Z463">
            <v>0.73</v>
          </cell>
          <cell r="AA463">
            <v>0.93</v>
          </cell>
        </row>
        <row r="464">
          <cell r="B464" t="str">
            <v>9056463A013</v>
          </cell>
          <cell r="C464" t="str">
            <v/>
          </cell>
          <cell r="D464" t="str">
            <v>SHIM</v>
          </cell>
          <cell r="E464" t="str">
            <v>1Y</v>
          </cell>
          <cell r="F464" t="str">
            <v>第１工場</v>
          </cell>
          <cell r="G464" t="str">
            <v>手配</v>
          </cell>
          <cell r="H464" t="str">
            <v>Ｐ</v>
          </cell>
          <cell r="I464" t="str">
            <v>6454</v>
          </cell>
          <cell r="J464" t="str">
            <v>（株）ムロコーポレーション</v>
          </cell>
          <cell r="K464" t="str">
            <v>01</v>
          </cell>
          <cell r="L464" t="str">
            <v/>
          </cell>
          <cell r="M464" t="str">
            <v>――</v>
          </cell>
          <cell r="N464" t="str">
            <v>――</v>
          </cell>
          <cell r="O464" t="str">
            <v>Ｍ</v>
          </cell>
          <cell r="P464" t="str">
            <v>01</v>
          </cell>
          <cell r="Q464" t="str">
            <v>第１</v>
          </cell>
          <cell r="R464" t="str">
            <v>1Y</v>
          </cell>
          <cell r="S464" t="str">
            <v>安城第１工場</v>
          </cell>
          <cell r="T464" t="str">
            <v>直接</v>
          </cell>
          <cell r="U464" t="str">
            <v/>
          </cell>
          <cell r="V464" t="str">
            <v/>
          </cell>
          <cell r="W464" t="str">
            <v/>
          </cell>
          <cell r="X464">
            <v>1</v>
          </cell>
          <cell r="Y464">
            <v>1</v>
          </cell>
          <cell r="Z464">
            <v>0.73</v>
          </cell>
          <cell r="AA464">
            <v>0.93</v>
          </cell>
        </row>
        <row r="465">
          <cell r="B465" t="str">
            <v>9056463A014</v>
          </cell>
          <cell r="C465" t="str">
            <v/>
          </cell>
          <cell r="D465" t="str">
            <v>SHIM</v>
          </cell>
          <cell r="E465" t="str">
            <v>1Y</v>
          </cell>
          <cell r="F465" t="str">
            <v>第１工場</v>
          </cell>
          <cell r="G465" t="str">
            <v>手配</v>
          </cell>
          <cell r="H465" t="str">
            <v>Ｐ</v>
          </cell>
          <cell r="I465" t="str">
            <v>6454</v>
          </cell>
          <cell r="J465" t="str">
            <v>（株）ムロコーポレーション</v>
          </cell>
          <cell r="K465" t="str">
            <v>01</v>
          </cell>
          <cell r="L465" t="str">
            <v/>
          </cell>
          <cell r="M465" t="str">
            <v>――</v>
          </cell>
          <cell r="N465" t="str">
            <v>――</v>
          </cell>
          <cell r="O465" t="str">
            <v>Ｍ</v>
          </cell>
          <cell r="P465" t="str">
            <v>01</v>
          </cell>
          <cell r="Q465" t="str">
            <v>第１</v>
          </cell>
          <cell r="R465" t="str">
            <v>1Y</v>
          </cell>
          <cell r="S465" t="str">
            <v>安城第１工場</v>
          </cell>
          <cell r="T465" t="str">
            <v>直接</v>
          </cell>
          <cell r="U465" t="str">
            <v/>
          </cell>
          <cell r="V465" t="str">
            <v/>
          </cell>
          <cell r="W465" t="str">
            <v/>
          </cell>
          <cell r="X465">
            <v>1</v>
          </cell>
          <cell r="Y465">
            <v>1</v>
          </cell>
          <cell r="Z465">
            <v>0.73</v>
          </cell>
          <cell r="AA465">
            <v>0.93</v>
          </cell>
        </row>
        <row r="466">
          <cell r="B466" t="str">
            <v>9056463A015</v>
          </cell>
          <cell r="C466" t="str">
            <v/>
          </cell>
          <cell r="D466" t="str">
            <v>SHIM</v>
          </cell>
          <cell r="E466" t="str">
            <v>1Y</v>
          </cell>
          <cell r="F466" t="str">
            <v>第１工場</v>
          </cell>
          <cell r="G466" t="str">
            <v>手配</v>
          </cell>
          <cell r="H466" t="str">
            <v>Ｐ</v>
          </cell>
          <cell r="I466" t="str">
            <v>6454</v>
          </cell>
          <cell r="J466" t="str">
            <v>（株）ムロコーポレーション</v>
          </cell>
          <cell r="K466" t="str">
            <v>01</v>
          </cell>
          <cell r="L466" t="str">
            <v/>
          </cell>
          <cell r="M466" t="str">
            <v>――</v>
          </cell>
          <cell r="N466" t="str">
            <v>――</v>
          </cell>
          <cell r="O466" t="str">
            <v>Ｍ</v>
          </cell>
          <cell r="P466" t="str">
            <v>01</v>
          </cell>
          <cell r="Q466" t="str">
            <v>第１</v>
          </cell>
          <cell r="R466" t="str">
            <v>1Y</v>
          </cell>
          <cell r="S466" t="str">
            <v>安城第１工場</v>
          </cell>
          <cell r="T466" t="str">
            <v>直接</v>
          </cell>
          <cell r="U466" t="str">
            <v/>
          </cell>
          <cell r="V466" t="str">
            <v/>
          </cell>
          <cell r="W466" t="str">
            <v/>
          </cell>
          <cell r="X466">
            <v>1</v>
          </cell>
          <cell r="Y466">
            <v>1</v>
          </cell>
          <cell r="Z466">
            <v>0.73</v>
          </cell>
          <cell r="AA466">
            <v>0.93</v>
          </cell>
        </row>
        <row r="467">
          <cell r="B467" t="str">
            <v>9056463A016</v>
          </cell>
          <cell r="C467" t="str">
            <v/>
          </cell>
          <cell r="D467" t="str">
            <v>SHIM</v>
          </cell>
          <cell r="E467" t="str">
            <v>1Y</v>
          </cell>
          <cell r="F467" t="str">
            <v>第１工場</v>
          </cell>
          <cell r="G467" t="str">
            <v>手配</v>
          </cell>
          <cell r="H467" t="str">
            <v>Ｐ</v>
          </cell>
          <cell r="I467" t="str">
            <v>6454</v>
          </cell>
          <cell r="J467" t="str">
            <v>（株）ムロコーポレーション</v>
          </cell>
          <cell r="K467" t="str">
            <v>01</v>
          </cell>
          <cell r="L467" t="str">
            <v/>
          </cell>
          <cell r="M467" t="str">
            <v>――</v>
          </cell>
          <cell r="N467" t="str">
            <v>――</v>
          </cell>
          <cell r="O467" t="str">
            <v>Ｍ</v>
          </cell>
          <cell r="P467" t="str">
            <v>01</v>
          </cell>
          <cell r="Q467" t="str">
            <v>第１</v>
          </cell>
          <cell r="R467" t="str">
            <v>1Y</v>
          </cell>
          <cell r="S467" t="str">
            <v>安城第１工場</v>
          </cell>
          <cell r="T467" t="str">
            <v>直接</v>
          </cell>
          <cell r="U467" t="str">
            <v/>
          </cell>
          <cell r="V467" t="str">
            <v/>
          </cell>
          <cell r="W467" t="str">
            <v/>
          </cell>
          <cell r="X467">
            <v>1</v>
          </cell>
          <cell r="Y467">
            <v>1</v>
          </cell>
          <cell r="Z467">
            <v>0.73</v>
          </cell>
          <cell r="AA467">
            <v>0.93</v>
          </cell>
        </row>
        <row r="468">
          <cell r="B468" t="str">
            <v>9056463A017</v>
          </cell>
          <cell r="C468" t="str">
            <v/>
          </cell>
          <cell r="D468" t="str">
            <v>SHIM</v>
          </cell>
          <cell r="E468" t="str">
            <v>1Y</v>
          </cell>
          <cell r="F468" t="str">
            <v>第１工場</v>
          </cell>
          <cell r="G468" t="str">
            <v>手配</v>
          </cell>
          <cell r="H468" t="str">
            <v>Ｐ</v>
          </cell>
          <cell r="I468" t="str">
            <v>6454</v>
          </cell>
          <cell r="J468" t="str">
            <v>（株）ムロコーポレーション</v>
          </cell>
          <cell r="K468" t="str">
            <v>01</v>
          </cell>
          <cell r="L468" t="str">
            <v/>
          </cell>
          <cell r="M468" t="str">
            <v>――</v>
          </cell>
          <cell r="N468" t="str">
            <v>――</v>
          </cell>
          <cell r="O468" t="str">
            <v>Ｍ</v>
          </cell>
          <cell r="P468" t="str">
            <v>01</v>
          </cell>
          <cell r="Q468" t="str">
            <v>第１</v>
          </cell>
          <cell r="R468" t="str">
            <v>1Y</v>
          </cell>
          <cell r="S468" t="str">
            <v>安城第１工場</v>
          </cell>
          <cell r="T468" t="str">
            <v>直接</v>
          </cell>
          <cell r="U468" t="str">
            <v/>
          </cell>
          <cell r="V468" t="str">
            <v/>
          </cell>
          <cell r="W468" t="str">
            <v/>
          </cell>
          <cell r="X468">
            <v>1</v>
          </cell>
          <cell r="Y468">
            <v>1</v>
          </cell>
          <cell r="Z468">
            <v>0.73</v>
          </cell>
          <cell r="AA468">
            <v>0.93</v>
          </cell>
        </row>
        <row r="469">
          <cell r="B469" t="str">
            <v>9056463A018</v>
          </cell>
          <cell r="C469" t="str">
            <v/>
          </cell>
          <cell r="D469" t="str">
            <v>SHIM</v>
          </cell>
          <cell r="E469" t="str">
            <v>1Y</v>
          </cell>
          <cell r="F469" t="str">
            <v>第１工場</v>
          </cell>
          <cell r="G469" t="str">
            <v>手配</v>
          </cell>
          <cell r="H469" t="str">
            <v>Ｐ</v>
          </cell>
          <cell r="I469" t="str">
            <v>6454</v>
          </cell>
          <cell r="J469" t="str">
            <v>（株）ムロコーポレーション</v>
          </cell>
          <cell r="K469" t="str">
            <v>01</v>
          </cell>
          <cell r="L469" t="str">
            <v/>
          </cell>
          <cell r="M469" t="str">
            <v>――</v>
          </cell>
          <cell r="N469" t="str">
            <v>――</v>
          </cell>
          <cell r="O469" t="str">
            <v>Ｍ</v>
          </cell>
          <cell r="P469" t="str">
            <v>01</v>
          </cell>
          <cell r="Q469" t="str">
            <v>第１</v>
          </cell>
          <cell r="R469" t="str">
            <v>1Y</v>
          </cell>
          <cell r="S469" t="str">
            <v>安城第１工場</v>
          </cell>
          <cell r="T469" t="str">
            <v>直接</v>
          </cell>
          <cell r="U469" t="str">
            <v/>
          </cell>
          <cell r="V469" t="str">
            <v/>
          </cell>
          <cell r="W469" t="str">
            <v/>
          </cell>
          <cell r="X469">
            <v>1</v>
          </cell>
          <cell r="Y469">
            <v>1</v>
          </cell>
          <cell r="Z469">
            <v>0.73</v>
          </cell>
          <cell r="AA469">
            <v>0.93</v>
          </cell>
        </row>
        <row r="470">
          <cell r="B470" t="str">
            <v>9056463A019</v>
          </cell>
          <cell r="C470" t="str">
            <v/>
          </cell>
          <cell r="D470" t="str">
            <v>SHIM</v>
          </cell>
          <cell r="E470" t="str">
            <v>1Y</v>
          </cell>
          <cell r="F470" t="str">
            <v>第１工場</v>
          </cell>
          <cell r="G470" t="str">
            <v>手配</v>
          </cell>
          <cell r="H470" t="str">
            <v>Ｐ</v>
          </cell>
          <cell r="I470" t="str">
            <v>6454</v>
          </cell>
          <cell r="J470" t="str">
            <v>（株）ムロコーポレーション</v>
          </cell>
          <cell r="K470" t="str">
            <v>01</v>
          </cell>
          <cell r="L470" t="str">
            <v/>
          </cell>
          <cell r="M470" t="str">
            <v>――</v>
          </cell>
          <cell r="N470" t="str">
            <v>――</v>
          </cell>
          <cell r="O470" t="str">
            <v>Ｍ</v>
          </cell>
          <cell r="P470" t="str">
            <v>01</v>
          </cell>
          <cell r="Q470" t="str">
            <v>第１</v>
          </cell>
          <cell r="R470" t="str">
            <v>1Y</v>
          </cell>
          <cell r="S470" t="str">
            <v>安城第１工場</v>
          </cell>
          <cell r="T470" t="str">
            <v>直接</v>
          </cell>
          <cell r="U470" t="str">
            <v/>
          </cell>
          <cell r="V470" t="str">
            <v/>
          </cell>
          <cell r="W470" t="str">
            <v/>
          </cell>
          <cell r="X470">
            <v>1</v>
          </cell>
          <cell r="Y470">
            <v>1</v>
          </cell>
          <cell r="Z470">
            <v>0.73</v>
          </cell>
          <cell r="AA470">
            <v>0.93</v>
          </cell>
        </row>
        <row r="471">
          <cell r="B471" t="str">
            <v>9056463A020</v>
          </cell>
          <cell r="C471" t="str">
            <v/>
          </cell>
          <cell r="D471" t="str">
            <v>SHIM</v>
          </cell>
          <cell r="E471" t="str">
            <v>1Y</v>
          </cell>
          <cell r="F471" t="str">
            <v>第１工場</v>
          </cell>
          <cell r="G471" t="str">
            <v>手配</v>
          </cell>
          <cell r="H471" t="str">
            <v>Ｐ</v>
          </cell>
          <cell r="I471" t="str">
            <v>6454</v>
          </cell>
          <cell r="J471" t="str">
            <v>（株）ムロコーポレーション</v>
          </cell>
          <cell r="K471" t="str">
            <v>01</v>
          </cell>
          <cell r="L471" t="str">
            <v/>
          </cell>
          <cell r="M471" t="str">
            <v>――</v>
          </cell>
          <cell r="N471" t="str">
            <v>――</v>
          </cell>
          <cell r="O471" t="str">
            <v>Ｍ</v>
          </cell>
          <cell r="P471" t="str">
            <v>01</v>
          </cell>
          <cell r="Q471" t="str">
            <v>第１</v>
          </cell>
          <cell r="R471" t="str">
            <v>1Y</v>
          </cell>
          <cell r="S471" t="str">
            <v>安城第１工場</v>
          </cell>
          <cell r="T471" t="str">
            <v>直接</v>
          </cell>
          <cell r="U471" t="str">
            <v/>
          </cell>
          <cell r="V471" t="str">
            <v/>
          </cell>
          <cell r="W471" t="str">
            <v/>
          </cell>
          <cell r="X471">
            <v>1</v>
          </cell>
          <cell r="Y471">
            <v>1</v>
          </cell>
          <cell r="Z471">
            <v>0.73</v>
          </cell>
          <cell r="AA471">
            <v>0.93</v>
          </cell>
        </row>
        <row r="472">
          <cell r="B472" t="str">
            <v>9056463A021</v>
          </cell>
          <cell r="C472" t="str">
            <v/>
          </cell>
          <cell r="D472" t="str">
            <v>SHIM</v>
          </cell>
          <cell r="E472" t="str">
            <v>1Y</v>
          </cell>
          <cell r="F472" t="str">
            <v>第１工場</v>
          </cell>
          <cell r="G472" t="str">
            <v>手配</v>
          </cell>
          <cell r="H472" t="str">
            <v>Ｐ</v>
          </cell>
          <cell r="I472" t="str">
            <v>6454</v>
          </cell>
          <cell r="J472" t="str">
            <v>（株）ムロコーポレーション</v>
          </cell>
          <cell r="K472" t="str">
            <v>01</v>
          </cell>
          <cell r="L472" t="str">
            <v/>
          </cell>
          <cell r="M472" t="str">
            <v>――</v>
          </cell>
          <cell r="N472" t="str">
            <v>――</v>
          </cell>
          <cell r="O472" t="str">
            <v>Ｍ</v>
          </cell>
          <cell r="P472" t="str">
            <v>01</v>
          </cell>
          <cell r="Q472" t="str">
            <v>第１</v>
          </cell>
          <cell r="R472" t="str">
            <v>1Y</v>
          </cell>
          <cell r="S472" t="str">
            <v>安城第１工場</v>
          </cell>
          <cell r="T472" t="str">
            <v>直接</v>
          </cell>
          <cell r="U472" t="str">
            <v/>
          </cell>
          <cell r="V472" t="str">
            <v/>
          </cell>
          <cell r="W472" t="str">
            <v/>
          </cell>
          <cell r="X472">
            <v>1</v>
          </cell>
          <cell r="Y472">
            <v>1</v>
          </cell>
          <cell r="Z472">
            <v>0.73</v>
          </cell>
          <cell r="AA472">
            <v>0.93</v>
          </cell>
        </row>
        <row r="473">
          <cell r="B473" t="str">
            <v>9056463A022</v>
          </cell>
          <cell r="C473" t="str">
            <v/>
          </cell>
          <cell r="D473" t="str">
            <v>SHIM</v>
          </cell>
          <cell r="E473" t="str">
            <v>1Y</v>
          </cell>
          <cell r="F473" t="str">
            <v>第１工場</v>
          </cell>
          <cell r="G473" t="str">
            <v>手配</v>
          </cell>
          <cell r="H473" t="str">
            <v>Ｐ</v>
          </cell>
          <cell r="I473" t="str">
            <v>6454</v>
          </cell>
          <cell r="J473" t="str">
            <v>（株）ムロコーポレーション</v>
          </cell>
          <cell r="K473" t="str">
            <v>01</v>
          </cell>
          <cell r="L473" t="str">
            <v/>
          </cell>
          <cell r="M473" t="str">
            <v>――</v>
          </cell>
          <cell r="N473" t="str">
            <v>――</v>
          </cell>
          <cell r="O473" t="str">
            <v>Ｍ</v>
          </cell>
          <cell r="P473" t="str">
            <v>01</v>
          </cell>
          <cell r="Q473" t="str">
            <v>第１</v>
          </cell>
          <cell r="R473" t="str">
            <v>1Y</v>
          </cell>
          <cell r="S473" t="str">
            <v>安城第１工場</v>
          </cell>
          <cell r="T473" t="str">
            <v>直接</v>
          </cell>
          <cell r="U473" t="str">
            <v/>
          </cell>
          <cell r="V473" t="str">
            <v/>
          </cell>
          <cell r="W473" t="str">
            <v/>
          </cell>
          <cell r="X473">
            <v>1</v>
          </cell>
          <cell r="Y473">
            <v>1</v>
          </cell>
          <cell r="Z473">
            <v>0.73</v>
          </cell>
          <cell r="AA473">
            <v>0.93</v>
          </cell>
        </row>
        <row r="474">
          <cell r="B474" t="str">
            <v>9056463A023</v>
          </cell>
          <cell r="C474" t="str">
            <v/>
          </cell>
          <cell r="D474" t="str">
            <v>SHIM</v>
          </cell>
          <cell r="E474" t="str">
            <v>1Y</v>
          </cell>
          <cell r="F474" t="str">
            <v>第１工場</v>
          </cell>
          <cell r="G474" t="str">
            <v>手配</v>
          </cell>
          <cell r="H474" t="str">
            <v>Ｐ</v>
          </cell>
          <cell r="I474" t="str">
            <v>6454</v>
          </cell>
          <cell r="J474" t="str">
            <v>（株）ムロコーポレーション</v>
          </cell>
          <cell r="K474" t="str">
            <v>01</v>
          </cell>
          <cell r="L474" t="str">
            <v/>
          </cell>
          <cell r="M474" t="str">
            <v>――</v>
          </cell>
          <cell r="N474" t="str">
            <v>――</v>
          </cell>
          <cell r="O474" t="str">
            <v>Ｍ</v>
          </cell>
          <cell r="P474" t="str">
            <v>01</v>
          </cell>
          <cell r="Q474" t="str">
            <v>第１</v>
          </cell>
          <cell r="R474" t="str">
            <v>1Y</v>
          </cell>
          <cell r="S474" t="str">
            <v>安城第１工場</v>
          </cell>
          <cell r="T474" t="str">
            <v>直接</v>
          </cell>
          <cell r="U474" t="str">
            <v/>
          </cell>
          <cell r="V474" t="str">
            <v/>
          </cell>
          <cell r="W474" t="str">
            <v/>
          </cell>
          <cell r="X474">
            <v>1</v>
          </cell>
          <cell r="Y474">
            <v>1</v>
          </cell>
          <cell r="Z474">
            <v>0.73</v>
          </cell>
          <cell r="AA474">
            <v>0.93</v>
          </cell>
        </row>
        <row r="475">
          <cell r="B475" t="str">
            <v>9056463A024</v>
          </cell>
          <cell r="C475" t="str">
            <v/>
          </cell>
          <cell r="D475" t="str">
            <v>SHIM</v>
          </cell>
          <cell r="E475" t="str">
            <v>1Y</v>
          </cell>
          <cell r="F475" t="str">
            <v>第１工場</v>
          </cell>
          <cell r="G475" t="str">
            <v>手配</v>
          </cell>
          <cell r="H475" t="str">
            <v>Ｐ</v>
          </cell>
          <cell r="I475" t="str">
            <v>6454</v>
          </cell>
          <cell r="J475" t="str">
            <v>（株）ムロコーポレーション</v>
          </cell>
          <cell r="K475" t="str">
            <v>01</v>
          </cell>
          <cell r="L475" t="str">
            <v/>
          </cell>
          <cell r="M475" t="str">
            <v>――</v>
          </cell>
          <cell r="N475" t="str">
            <v>――</v>
          </cell>
          <cell r="O475" t="str">
            <v>Ｍ</v>
          </cell>
          <cell r="P475" t="str">
            <v>01</v>
          </cell>
          <cell r="Q475" t="str">
            <v>第１</v>
          </cell>
          <cell r="R475" t="str">
            <v>1Y</v>
          </cell>
          <cell r="S475" t="str">
            <v>安城第１工場</v>
          </cell>
          <cell r="T475" t="str">
            <v>直接</v>
          </cell>
          <cell r="U475" t="str">
            <v/>
          </cell>
          <cell r="V475" t="str">
            <v/>
          </cell>
          <cell r="W475" t="str">
            <v/>
          </cell>
          <cell r="X475">
            <v>1</v>
          </cell>
          <cell r="Y475">
            <v>1</v>
          </cell>
          <cell r="Z475">
            <v>0.73</v>
          </cell>
          <cell r="AA475">
            <v>0.93</v>
          </cell>
        </row>
        <row r="476">
          <cell r="B476" t="str">
            <v>9056463A025</v>
          </cell>
          <cell r="C476" t="str">
            <v/>
          </cell>
          <cell r="D476" t="str">
            <v>SHIM</v>
          </cell>
          <cell r="E476" t="str">
            <v>1Y</v>
          </cell>
          <cell r="F476" t="str">
            <v>第１工場</v>
          </cell>
          <cell r="G476" t="str">
            <v>手配</v>
          </cell>
          <cell r="H476" t="str">
            <v>Ｐ</v>
          </cell>
          <cell r="I476" t="str">
            <v>6454</v>
          </cell>
          <cell r="J476" t="str">
            <v>（株）ムロコーポレーション</v>
          </cell>
          <cell r="K476" t="str">
            <v>01</v>
          </cell>
          <cell r="L476" t="str">
            <v/>
          </cell>
          <cell r="M476" t="str">
            <v>――</v>
          </cell>
          <cell r="N476" t="str">
            <v>――</v>
          </cell>
          <cell r="O476" t="str">
            <v>Ｍ</v>
          </cell>
          <cell r="P476" t="str">
            <v>01</v>
          </cell>
          <cell r="Q476" t="str">
            <v>第１</v>
          </cell>
          <cell r="R476" t="str">
            <v>1Y</v>
          </cell>
          <cell r="S476" t="str">
            <v>安城第１工場</v>
          </cell>
          <cell r="T476" t="str">
            <v>直接</v>
          </cell>
          <cell r="U476" t="str">
            <v/>
          </cell>
          <cell r="V476" t="str">
            <v/>
          </cell>
          <cell r="W476" t="str">
            <v/>
          </cell>
          <cell r="X476">
            <v>1</v>
          </cell>
          <cell r="Y476">
            <v>1</v>
          </cell>
          <cell r="Z476">
            <v>0.73</v>
          </cell>
          <cell r="AA476">
            <v>0.93</v>
          </cell>
        </row>
        <row r="477">
          <cell r="B477" t="str">
            <v>9056463A026</v>
          </cell>
          <cell r="C477" t="str">
            <v/>
          </cell>
          <cell r="D477" t="str">
            <v>SHIM</v>
          </cell>
          <cell r="E477" t="str">
            <v>1Y</v>
          </cell>
          <cell r="F477" t="str">
            <v>第１工場</v>
          </cell>
          <cell r="G477" t="str">
            <v>手配</v>
          </cell>
          <cell r="H477" t="str">
            <v>Ｐ</v>
          </cell>
          <cell r="I477" t="str">
            <v>6454</v>
          </cell>
          <cell r="J477" t="str">
            <v>（株）ムロコーポレーション</v>
          </cell>
          <cell r="K477" t="str">
            <v>01</v>
          </cell>
          <cell r="L477" t="str">
            <v/>
          </cell>
          <cell r="M477" t="str">
            <v>――</v>
          </cell>
          <cell r="N477" t="str">
            <v>――</v>
          </cell>
          <cell r="O477" t="str">
            <v>Ｍ</v>
          </cell>
          <cell r="P477" t="str">
            <v>01</v>
          </cell>
          <cell r="Q477" t="str">
            <v>第１</v>
          </cell>
          <cell r="R477" t="str">
            <v>1Y</v>
          </cell>
          <cell r="S477" t="str">
            <v>安城第１工場</v>
          </cell>
          <cell r="T477" t="str">
            <v>直接</v>
          </cell>
          <cell r="U477" t="str">
            <v/>
          </cell>
          <cell r="V477" t="str">
            <v/>
          </cell>
          <cell r="W477" t="str">
            <v/>
          </cell>
          <cell r="X477">
            <v>1</v>
          </cell>
          <cell r="Y477">
            <v>1</v>
          </cell>
          <cell r="Z477">
            <v>0.73</v>
          </cell>
          <cell r="AA477">
            <v>0.93</v>
          </cell>
        </row>
        <row r="478">
          <cell r="B478" t="str">
            <v>9056463A027</v>
          </cell>
          <cell r="C478" t="str">
            <v/>
          </cell>
          <cell r="D478" t="str">
            <v>SHIM</v>
          </cell>
          <cell r="E478" t="str">
            <v>1Y</v>
          </cell>
          <cell r="F478" t="str">
            <v>第１工場</v>
          </cell>
          <cell r="G478" t="str">
            <v>手配</v>
          </cell>
          <cell r="H478" t="str">
            <v>Ｐ</v>
          </cell>
          <cell r="I478" t="str">
            <v>6454</v>
          </cell>
          <cell r="J478" t="str">
            <v>（株）ムロコーポレーション</v>
          </cell>
          <cell r="K478" t="str">
            <v>01</v>
          </cell>
          <cell r="L478" t="str">
            <v/>
          </cell>
          <cell r="M478" t="str">
            <v>――</v>
          </cell>
          <cell r="N478" t="str">
            <v>――</v>
          </cell>
          <cell r="O478" t="str">
            <v>Ｍ</v>
          </cell>
          <cell r="P478" t="str">
            <v>01</v>
          </cell>
          <cell r="Q478" t="str">
            <v>第１</v>
          </cell>
          <cell r="R478" t="str">
            <v>1Y</v>
          </cell>
          <cell r="S478" t="str">
            <v>安城第１工場</v>
          </cell>
          <cell r="T478" t="str">
            <v>直接</v>
          </cell>
          <cell r="U478" t="str">
            <v/>
          </cell>
          <cell r="V478" t="str">
            <v/>
          </cell>
          <cell r="W478" t="str">
            <v/>
          </cell>
          <cell r="X478">
            <v>1</v>
          </cell>
          <cell r="Y478">
            <v>1</v>
          </cell>
          <cell r="Z478">
            <v>0.73</v>
          </cell>
          <cell r="AA478">
            <v>0.93</v>
          </cell>
        </row>
        <row r="479">
          <cell r="B479" t="str">
            <v>9056463A028</v>
          </cell>
          <cell r="C479" t="str">
            <v/>
          </cell>
          <cell r="D479" t="str">
            <v>SHIM</v>
          </cell>
          <cell r="E479" t="str">
            <v>1Y</v>
          </cell>
          <cell r="F479" t="str">
            <v>第１工場</v>
          </cell>
          <cell r="G479" t="str">
            <v>手配</v>
          </cell>
          <cell r="H479" t="str">
            <v>Ｐ</v>
          </cell>
          <cell r="I479" t="str">
            <v>6454</v>
          </cell>
          <cell r="J479" t="str">
            <v>（株）ムロコーポレーション</v>
          </cell>
          <cell r="K479" t="str">
            <v>01</v>
          </cell>
          <cell r="L479" t="str">
            <v/>
          </cell>
          <cell r="M479" t="str">
            <v>――</v>
          </cell>
          <cell r="N479" t="str">
            <v>――</v>
          </cell>
          <cell r="O479" t="str">
            <v>Ｍ</v>
          </cell>
          <cell r="P479" t="str">
            <v>01</v>
          </cell>
          <cell r="Q479" t="str">
            <v>第１</v>
          </cell>
          <cell r="R479" t="str">
            <v>1Y</v>
          </cell>
          <cell r="S479" t="str">
            <v>安城第１工場</v>
          </cell>
          <cell r="T479" t="str">
            <v>直接</v>
          </cell>
          <cell r="U479" t="str">
            <v/>
          </cell>
          <cell r="V479" t="str">
            <v/>
          </cell>
          <cell r="W479" t="str">
            <v/>
          </cell>
          <cell r="X479">
            <v>1</v>
          </cell>
          <cell r="Y479">
            <v>1</v>
          </cell>
          <cell r="Z479">
            <v>0.73</v>
          </cell>
          <cell r="AA479">
            <v>0.93</v>
          </cell>
        </row>
        <row r="480">
          <cell r="B480" t="str">
            <v>9056463A029</v>
          </cell>
          <cell r="C480" t="str">
            <v/>
          </cell>
          <cell r="D480" t="str">
            <v>SHIM</v>
          </cell>
          <cell r="E480" t="str">
            <v>1Y</v>
          </cell>
          <cell r="F480" t="str">
            <v>第１工場</v>
          </cell>
          <cell r="G480" t="str">
            <v>手配</v>
          </cell>
          <cell r="H480" t="str">
            <v>Ｐ</v>
          </cell>
          <cell r="I480" t="str">
            <v>6454</v>
          </cell>
          <cell r="J480" t="str">
            <v>（株）ムロコーポレーション</v>
          </cell>
          <cell r="K480" t="str">
            <v>01</v>
          </cell>
          <cell r="L480" t="str">
            <v/>
          </cell>
          <cell r="M480" t="str">
            <v>――</v>
          </cell>
          <cell r="N480" t="str">
            <v>――</v>
          </cell>
          <cell r="O480" t="str">
            <v>Ｍ</v>
          </cell>
          <cell r="P480" t="str">
            <v>01</v>
          </cell>
          <cell r="Q480" t="str">
            <v>第１</v>
          </cell>
          <cell r="R480" t="str">
            <v>1Y</v>
          </cell>
          <cell r="S480" t="str">
            <v>安城第１工場</v>
          </cell>
          <cell r="T480" t="str">
            <v>直接</v>
          </cell>
          <cell r="U480" t="str">
            <v/>
          </cell>
          <cell r="V480" t="str">
            <v/>
          </cell>
          <cell r="W480" t="str">
            <v/>
          </cell>
          <cell r="X480">
            <v>1</v>
          </cell>
          <cell r="Y480">
            <v>1</v>
          </cell>
          <cell r="Z480">
            <v>0.73</v>
          </cell>
          <cell r="AA480">
            <v>0.93</v>
          </cell>
        </row>
        <row r="481">
          <cell r="B481" t="str">
            <v>9056463A030</v>
          </cell>
          <cell r="C481" t="str">
            <v/>
          </cell>
          <cell r="D481" t="str">
            <v>SHIM</v>
          </cell>
          <cell r="E481" t="str">
            <v>1Y</v>
          </cell>
          <cell r="F481" t="str">
            <v>第１工場</v>
          </cell>
          <cell r="G481" t="str">
            <v>手配</v>
          </cell>
          <cell r="H481" t="str">
            <v>Ｐ</v>
          </cell>
          <cell r="I481" t="str">
            <v>6454</v>
          </cell>
          <cell r="J481" t="str">
            <v>（株）ムロコーポレーション</v>
          </cell>
          <cell r="K481" t="str">
            <v>01</v>
          </cell>
          <cell r="L481" t="str">
            <v/>
          </cell>
          <cell r="M481" t="str">
            <v>――</v>
          </cell>
          <cell r="N481" t="str">
            <v>――</v>
          </cell>
          <cell r="O481" t="str">
            <v>Ｍ</v>
          </cell>
          <cell r="P481" t="str">
            <v>01</v>
          </cell>
          <cell r="Q481" t="str">
            <v>第１</v>
          </cell>
          <cell r="R481" t="str">
            <v>1Y</v>
          </cell>
          <cell r="S481" t="str">
            <v>安城第１工場</v>
          </cell>
          <cell r="T481" t="str">
            <v>直接</v>
          </cell>
          <cell r="U481" t="str">
            <v/>
          </cell>
          <cell r="V481" t="str">
            <v/>
          </cell>
          <cell r="W481" t="str">
            <v/>
          </cell>
          <cell r="X481">
            <v>1</v>
          </cell>
          <cell r="Y481">
            <v>1</v>
          </cell>
          <cell r="Z481">
            <v>0.73</v>
          </cell>
          <cell r="AA481">
            <v>0.93</v>
          </cell>
        </row>
        <row r="482">
          <cell r="B482" t="str">
            <v>9056463A031</v>
          </cell>
          <cell r="C482" t="str">
            <v/>
          </cell>
          <cell r="D482" t="str">
            <v>SHIM</v>
          </cell>
          <cell r="E482" t="str">
            <v>1Y</v>
          </cell>
          <cell r="F482" t="str">
            <v>第１工場</v>
          </cell>
          <cell r="G482" t="str">
            <v>手配</v>
          </cell>
          <cell r="H482" t="str">
            <v>Ｐ</v>
          </cell>
          <cell r="I482" t="str">
            <v>6454</v>
          </cell>
          <cell r="J482" t="str">
            <v>（株）ムロコーポレーション</v>
          </cell>
          <cell r="K482" t="str">
            <v>01</v>
          </cell>
          <cell r="L482" t="str">
            <v/>
          </cell>
          <cell r="M482" t="str">
            <v>――</v>
          </cell>
          <cell r="N482" t="str">
            <v>――</v>
          </cell>
          <cell r="O482" t="str">
            <v>Ｍ</v>
          </cell>
          <cell r="P482" t="str">
            <v>01</v>
          </cell>
          <cell r="Q482" t="str">
            <v>第１</v>
          </cell>
          <cell r="R482" t="str">
            <v>1Y</v>
          </cell>
          <cell r="S482" t="str">
            <v>安城第１工場</v>
          </cell>
          <cell r="T482" t="str">
            <v>直接</v>
          </cell>
          <cell r="U482" t="str">
            <v/>
          </cell>
          <cell r="V482" t="str">
            <v/>
          </cell>
          <cell r="W482" t="str">
            <v/>
          </cell>
          <cell r="X482">
            <v>1</v>
          </cell>
          <cell r="Y482">
            <v>1</v>
          </cell>
          <cell r="Z482">
            <v>0.73</v>
          </cell>
          <cell r="AA482">
            <v>0.93</v>
          </cell>
        </row>
        <row r="483">
          <cell r="B483" t="str">
            <v>9056463A032</v>
          </cell>
          <cell r="C483" t="str">
            <v/>
          </cell>
          <cell r="D483" t="str">
            <v>SHIM</v>
          </cell>
          <cell r="E483" t="str">
            <v>1Y</v>
          </cell>
          <cell r="F483" t="str">
            <v>第１工場</v>
          </cell>
          <cell r="G483" t="str">
            <v>手配</v>
          </cell>
          <cell r="H483" t="str">
            <v>Ｐ</v>
          </cell>
          <cell r="I483" t="str">
            <v>6454</v>
          </cell>
          <cell r="J483" t="str">
            <v>（株）ムロコーポレーション</v>
          </cell>
          <cell r="K483" t="str">
            <v>01</v>
          </cell>
          <cell r="L483" t="str">
            <v/>
          </cell>
          <cell r="M483" t="str">
            <v>――</v>
          </cell>
          <cell r="N483" t="str">
            <v>――</v>
          </cell>
          <cell r="O483" t="str">
            <v>Ｍ</v>
          </cell>
          <cell r="P483" t="str">
            <v>01</v>
          </cell>
          <cell r="Q483" t="str">
            <v>第１</v>
          </cell>
          <cell r="R483" t="str">
            <v>1Y</v>
          </cell>
          <cell r="S483" t="str">
            <v>安城第１工場</v>
          </cell>
          <cell r="T483" t="str">
            <v>直接</v>
          </cell>
          <cell r="U483" t="str">
            <v/>
          </cell>
          <cell r="V483" t="str">
            <v/>
          </cell>
          <cell r="W483" t="str">
            <v/>
          </cell>
          <cell r="X483">
            <v>1</v>
          </cell>
          <cell r="Y483">
            <v>1</v>
          </cell>
          <cell r="Z483">
            <v>0.73</v>
          </cell>
          <cell r="AA483">
            <v>0.93</v>
          </cell>
        </row>
        <row r="484">
          <cell r="B484" t="str">
            <v>9056463A033</v>
          </cell>
          <cell r="C484" t="str">
            <v/>
          </cell>
          <cell r="D484" t="str">
            <v>SHIM</v>
          </cell>
          <cell r="E484" t="str">
            <v>1Y</v>
          </cell>
          <cell r="F484" t="str">
            <v>第１工場</v>
          </cell>
          <cell r="G484" t="str">
            <v>手配</v>
          </cell>
          <cell r="H484" t="str">
            <v>Ｐ</v>
          </cell>
          <cell r="I484" t="str">
            <v>6454</v>
          </cell>
          <cell r="J484" t="str">
            <v>（株）ムロコーポレーション</v>
          </cell>
          <cell r="K484" t="str">
            <v>01</v>
          </cell>
          <cell r="L484" t="str">
            <v/>
          </cell>
          <cell r="M484" t="str">
            <v>――</v>
          </cell>
          <cell r="N484" t="str">
            <v>――</v>
          </cell>
          <cell r="O484" t="str">
            <v>Ｍ</v>
          </cell>
          <cell r="P484" t="str">
            <v>01</v>
          </cell>
          <cell r="Q484" t="str">
            <v>第１</v>
          </cell>
          <cell r="R484" t="str">
            <v>1Y</v>
          </cell>
          <cell r="S484" t="str">
            <v>安城第１工場</v>
          </cell>
          <cell r="T484" t="str">
            <v>直接</v>
          </cell>
          <cell r="U484" t="str">
            <v/>
          </cell>
          <cell r="V484" t="str">
            <v/>
          </cell>
          <cell r="W484" t="str">
            <v/>
          </cell>
          <cell r="X484">
            <v>1</v>
          </cell>
          <cell r="Y484">
            <v>1</v>
          </cell>
          <cell r="Z484">
            <v>0.73</v>
          </cell>
          <cell r="AA484">
            <v>0.93</v>
          </cell>
        </row>
        <row r="485">
          <cell r="B485" t="str">
            <v>9056463A034</v>
          </cell>
          <cell r="C485" t="str">
            <v/>
          </cell>
          <cell r="D485" t="str">
            <v>SHIM</v>
          </cell>
          <cell r="E485" t="str">
            <v>1Y</v>
          </cell>
          <cell r="F485" t="str">
            <v>第１工場</v>
          </cell>
          <cell r="G485" t="str">
            <v>手配</v>
          </cell>
          <cell r="H485" t="str">
            <v>Ｐ</v>
          </cell>
          <cell r="I485" t="str">
            <v>6454</v>
          </cell>
          <cell r="J485" t="str">
            <v>（株）ムロコーポレーション</v>
          </cell>
          <cell r="K485" t="str">
            <v>01</v>
          </cell>
          <cell r="L485" t="str">
            <v/>
          </cell>
          <cell r="M485" t="str">
            <v>――</v>
          </cell>
          <cell r="N485" t="str">
            <v>――</v>
          </cell>
          <cell r="O485" t="str">
            <v>Ｍ</v>
          </cell>
          <cell r="P485" t="str">
            <v>01</v>
          </cell>
          <cell r="Q485" t="str">
            <v>第１</v>
          </cell>
          <cell r="R485" t="str">
            <v>1Y</v>
          </cell>
          <cell r="S485" t="str">
            <v>安城第１工場</v>
          </cell>
          <cell r="T485" t="str">
            <v>直接</v>
          </cell>
          <cell r="U485" t="str">
            <v/>
          </cell>
          <cell r="V485" t="str">
            <v/>
          </cell>
          <cell r="W485" t="str">
            <v/>
          </cell>
          <cell r="X485">
            <v>1</v>
          </cell>
          <cell r="Y485">
            <v>1</v>
          </cell>
          <cell r="Z485">
            <v>0.73</v>
          </cell>
          <cell r="AA485">
            <v>0.93</v>
          </cell>
        </row>
        <row r="486">
          <cell r="B486" t="str">
            <v>9056463A035</v>
          </cell>
          <cell r="C486" t="str">
            <v/>
          </cell>
          <cell r="D486" t="str">
            <v>SHIM</v>
          </cell>
          <cell r="E486" t="str">
            <v>1Y</v>
          </cell>
          <cell r="F486" t="str">
            <v>第１工場</v>
          </cell>
          <cell r="G486" t="str">
            <v>手配</v>
          </cell>
          <cell r="H486" t="str">
            <v>Ｐ</v>
          </cell>
          <cell r="I486" t="str">
            <v>6454</v>
          </cell>
          <cell r="J486" t="str">
            <v>（株）ムロコーポレーション</v>
          </cell>
          <cell r="K486" t="str">
            <v>01</v>
          </cell>
          <cell r="L486" t="str">
            <v/>
          </cell>
          <cell r="M486" t="str">
            <v>――</v>
          </cell>
          <cell r="N486" t="str">
            <v>――</v>
          </cell>
          <cell r="O486" t="str">
            <v>Ｍ</v>
          </cell>
          <cell r="P486" t="str">
            <v>01</v>
          </cell>
          <cell r="Q486" t="str">
            <v>第１</v>
          </cell>
          <cell r="R486" t="str">
            <v>1Y</v>
          </cell>
          <cell r="S486" t="str">
            <v>安城第１工場</v>
          </cell>
          <cell r="T486" t="str">
            <v>直接</v>
          </cell>
          <cell r="U486" t="str">
            <v/>
          </cell>
          <cell r="V486" t="str">
            <v/>
          </cell>
          <cell r="W486" t="str">
            <v/>
          </cell>
          <cell r="X486">
            <v>1</v>
          </cell>
          <cell r="Y486">
            <v>1</v>
          </cell>
          <cell r="Z486">
            <v>0.73</v>
          </cell>
          <cell r="AA486">
            <v>0.93</v>
          </cell>
        </row>
        <row r="487">
          <cell r="B487" t="str">
            <v>9056463A036</v>
          </cell>
          <cell r="C487" t="str">
            <v/>
          </cell>
          <cell r="D487" t="str">
            <v>SHIM</v>
          </cell>
          <cell r="E487" t="str">
            <v>1Y</v>
          </cell>
          <cell r="F487" t="str">
            <v>第１工場</v>
          </cell>
          <cell r="G487" t="str">
            <v>手配</v>
          </cell>
          <cell r="H487" t="str">
            <v>Ｐ</v>
          </cell>
          <cell r="I487" t="str">
            <v>6454</v>
          </cell>
          <cell r="J487" t="str">
            <v>（株）ムロコーポレーション</v>
          </cell>
          <cell r="K487" t="str">
            <v>01</v>
          </cell>
          <cell r="L487" t="str">
            <v/>
          </cell>
          <cell r="M487" t="str">
            <v>――</v>
          </cell>
          <cell r="N487" t="str">
            <v>――</v>
          </cell>
          <cell r="O487" t="str">
            <v>Ｍ</v>
          </cell>
          <cell r="P487" t="str">
            <v>01</v>
          </cell>
          <cell r="Q487" t="str">
            <v>第１</v>
          </cell>
          <cell r="R487" t="str">
            <v>1Y</v>
          </cell>
          <cell r="S487" t="str">
            <v>安城第１工場</v>
          </cell>
          <cell r="T487" t="str">
            <v>直接</v>
          </cell>
          <cell r="U487" t="str">
            <v/>
          </cell>
          <cell r="V487" t="str">
            <v/>
          </cell>
          <cell r="W487" t="str">
            <v/>
          </cell>
          <cell r="X487">
            <v>1</v>
          </cell>
          <cell r="Y487">
            <v>1</v>
          </cell>
          <cell r="Z487">
            <v>0.73</v>
          </cell>
          <cell r="AA487">
            <v>0.93</v>
          </cell>
        </row>
        <row r="488">
          <cell r="B488" t="str">
            <v>9056463A037</v>
          </cell>
          <cell r="C488" t="str">
            <v/>
          </cell>
          <cell r="D488" t="str">
            <v>SHIM</v>
          </cell>
          <cell r="E488" t="str">
            <v>1Y</v>
          </cell>
          <cell r="F488" t="str">
            <v>第１工場</v>
          </cell>
          <cell r="G488" t="str">
            <v>手配</v>
          </cell>
          <cell r="H488" t="str">
            <v>Ｐ</v>
          </cell>
          <cell r="I488" t="str">
            <v>6454</v>
          </cell>
          <cell r="J488" t="str">
            <v>（株）ムロコーポレーション</v>
          </cell>
          <cell r="K488" t="str">
            <v>01</v>
          </cell>
          <cell r="L488" t="str">
            <v/>
          </cell>
          <cell r="M488" t="str">
            <v>――</v>
          </cell>
          <cell r="N488" t="str">
            <v>――</v>
          </cell>
          <cell r="O488" t="str">
            <v>Ｍ</v>
          </cell>
          <cell r="P488" t="str">
            <v>01</v>
          </cell>
          <cell r="Q488" t="str">
            <v>第１</v>
          </cell>
          <cell r="R488" t="str">
            <v>1Y</v>
          </cell>
          <cell r="S488" t="str">
            <v>安城第１工場</v>
          </cell>
          <cell r="T488" t="str">
            <v>直接</v>
          </cell>
          <cell r="U488" t="str">
            <v/>
          </cell>
          <cell r="V488" t="str">
            <v/>
          </cell>
          <cell r="W488" t="str">
            <v/>
          </cell>
          <cell r="X488">
            <v>1</v>
          </cell>
          <cell r="Y488">
            <v>1</v>
          </cell>
          <cell r="Z488">
            <v>0.73</v>
          </cell>
          <cell r="AA488">
            <v>0.93</v>
          </cell>
        </row>
        <row r="489">
          <cell r="B489" t="str">
            <v>9056463A038</v>
          </cell>
          <cell r="C489" t="str">
            <v/>
          </cell>
          <cell r="D489" t="str">
            <v>SHIM</v>
          </cell>
          <cell r="E489" t="str">
            <v>1Y</v>
          </cell>
          <cell r="F489" t="str">
            <v>第１工場</v>
          </cell>
          <cell r="G489" t="str">
            <v>手配</v>
          </cell>
          <cell r="H489" t="str">
            <v>Ｐ</v>
          </cell>
          <cell r="I489" t="str">
            <v>6454</v>
          </cell>
          <cell r="J489" t="str">
            <v>（株）ムロコーポレーション</v>
          </cell>
          <cell r="K489" t="str">
            <v>01</v>
          </cell>
          <cell r="L489" t="str">
            <v/>
          </cell>
          <cell r="M489" t="str">
            <v>――</v>
          </cell>
          <cell r="N489" t="str">
            <v>――</v>
          </cell>
          <cell r="O489" t="str">
            <v>Ｍ</v>
          </cell>
          <cell r="P489" t="str">
            <v>01</v>
          </cell>
          <cell r="Q489" t="str">
            <v>第１</v>
          </cell>
          <cell r="R489" t="str">
            <v>1Y</v>
          </cell>
          <cell r="S489" t="str">
            <v>安城第１工場</v>
          </cell>
          <cell r="T489" t="str">
            <v>直接</v>
          </cell>
          <cell r="U489" t="str">
            <v/>
          </cell>
          <cell r="V489" t="str">
            <v/>
          </cell>
          <cell r="W489" t="str">
            <v/>
          </cell>
          <cell r="X489">
            <v>1</v>
          </cell>
          <cell r="Y489">
            <v>1</v>
          </cell>
          <cell r="Z489">
            <v>0.73</v>
          </cell>
          <cell r="AA489">
            <v>0.93</v>
          </cell>
        </row>
        <row r="490">
          <cell r="B490" t="str">
            <v>9056463A039</v>
          </cell>
          <cell r="C490" t="str">
            <v/>
          </cell>
          <cell r="D490" t="str">
            <v>SHIM</v>
          </cell>
          <cell r="E490" t="str">
            <v>1Y</v>
          </cell>
          <cell r="F490" t="str">
            <v>第１工場</v>
          </cell>
          <cell r="G490" t="str">
            <v>手配</v>
          </cell>
          <cell r="H490" t="str">
            <v>Ｐ</v>
          </cell>
          <cell r="I490" t="str">
            <v>6454</v>
          </cell>
          <cell r="J490" t="str">
            <v>（株）ムロコーポレーション</v>
          </cell>
          <cell r="K490" t="str">
            <v>01</v>
          </cell>
          <cell r="L490" t="str">
            <v/>
          </cell>
          <cell r="M490" t="str">
            <v>――</v>
          </cell>
          <cell r="N490" t="str">
            <v>――</v>
          </cell>
          <cell r="O490" t="str">
            <v>Ｍ</v>
          </cell>
          <cell r="P490" t="str">
            <v>01</v>
          </cell>
          <cell r="Q490" t="str">
            <v>第１</v>
          </cell>
          <cell r="R490" t="str">
            <v>1Y</v>
          </cell>
          <cell r="S490" t="str">
            <v>安城第１工場</v>
          </cell>
          <cell r="T490" t="str">
            <v>直接</v>
          </cell>
          <cell r="U490" t="str">
            <v/>
          </cell>
          <cell r="V490" t="str">
            <v/>
          </cell>
          <cell r="W490" t="str">
            <v/>
          </cell>
          <cell r="X490">
            <v>1</v>
          </cell>
          <cell r="Y490">
            <v>1</v>
          </cell>
          <cell r="Z490">
            <v>0.73</v>
          </cell>
          <cell r="AA490">
            <v>0.93</v>
          </cell>
        </row>
        <row r="491">
          <cell r="B491" t="str">
            <v>9056463A040</v>
          </cell>
          <cell r="C491" t="str">
            <v/>
          </cell>
          <cell r="D491" t="str">
            <v>SHIM</v>
          </cell>
          <cell r="E491" t="str">
            <v>1Y</v>
          </cell>
          <cell r="F491" t="str">
            <v>第１工場</v>
          </cell>
          <cell r="G491" t="str">
            <v>手配</v>
          </cell>
          <cell r="H491" t="str">
            <v>Ｐ</v>
          </cell>
          <cell r="I491" t="str">
            <v>6454</v>
          </cell>
          <cell r="J491" t="str">
            <v>（株）ムロコーポレーション</v>
          </cell>
          <cell r="K491" t="str">
            <v>01</v>
          </cell>
          <cell r="L491" t="str">
            <v/>
          </cell>
          <cell r="M491" t="str">
            <v>――</v>
          </cell>
          <cell r="N491" t="str">
            <v>――</v>
          </cell>
          <cell r="O491" t="str">
            <v>Ｍ</v>
          </cell>
          <cell r="P491" t="str">
            <v>01</v>
          </cell>
          <cell r="Q491" t="str">
            <v>第１</v>
          </cell>
          <cell r="R491" t="str">
            <v>1Y</v>
          </cell>
          <cell r="S491" t="str">
            <v>安城第１工場</v>
          </cell>
          <cell r="T491" t="str">
            <v>直接</v>
          </cell>
          <cell r="U491" t="str">
            <v/>
          </cell>
          <cell r="V491" t="str">
            <v/>
          </cell>
          <cell r="W491" t="str">
            <v/>
          </cell>
          <cell r="X491">
            <v>1</v>
          </cell>
          <cell r="Y491">
            <v>1</v>
          </cell>
          <cell r="Z491">
            <v>0.73</v>
          </cell>
          <cell r="AA491">
            <v>0.93</v>
          </cell>
        </row>
        <row r="492">
          <cell r="B492" t="str">
            <v>9056463A041</v>
          </cell>
          <cell r="C492" t="str">
            <v/>
          </cell>
          <cell r="D492" t="str">
            <v>SHIM</v>
          </cell>
          <cell r="E492" t="str">
            <v>1Y</v>
          </cell>
          <cell r="F492" t="str">
            <v>第１工場</v>
          </cell>
          <cell r="G492" t="str">
            <v>手配</v>
          </cell>
          <cell r="H492" t="str">
            <v>Ｐ</v>
          </cell>
          <cell r="I492" t="str">
            <v>6454</v>
          </cell>
          <cell r="J492" t="str">
            <v>（株）ムロコーポレーション</v>
          </cell>
          <cell r="K492" t="str">
            <v>01</v>
          </cell>
          <cell r="L492" t="str">
            <v/>
          </cell>
          <cell r="M492" t="str">
            <v>――</v>
          </cell>
          <cell r="N492" t="str">
            <v>――</v>
          </cell>
          <cell r="O492" t="str">
            <v>Ｍ</v>
          </cell>
          <cell r="P492" t="str">
            <v>01</v>
          </cell>
          <cell r="Q492" t="str">
            <v>第１</v>
          </cell>
          <cell r="R492" t="str">
            <v>1Y</v>
          </cell>
          <cell r="S492" t="str">
            <v>安城第１工場</v>
          </cell>
          <cell r="T492" t="str">
            <v>直接</v>
          </cell>
          <cell r="U492" t="str">
            <v/>
          </cell>
          <cell r="V492" t="str">
            <v/>
          </cell>
          <cell r="W492" t="str">
            <v/>
          </cell>
          <cell r="X492">
            <v>1</v>
          </cell>
          <cell r="Y492">
            <v>1</v>
          </cell>
          <cell r="Z492">
            <v>0.73</v>
          </cell>
          <cell r="AA492">
            <v>0.93</v>
          </cell>
        </row>
        <row r="493">
          <cell r="B493" t="str">
            <v>9056463A042</v>
          </cell>
          <cell r="C493" t="str">
            <v/>
          </cell>
          <cell r="D493" t="str">
            <v>SHIM</v>
          </cell>
          <cell r="E493" t="str">
            <v>1Y</v>
          </cell>
          <cell r="F493" t="str">
            <v>第１工場</v>
          </cell>
          <cell r="G493" t="str">
            <v>手配</v>
          </cell>
          <cell r="H493" t="str">
            <v>Ｐ</v>
          </cell>
          <cell r="I493" t="str">
            <v>6454</v>
          </cell>
          <cell r="J493" t="str">
            <v>（株）ムロコーポレーション</v>
          </cell>
          <cell r="K493" t="str">
            <v>01</v>
          </cell>
          <cell r="L493" t="str">
            <v/>
          </cell>
          <cell r="M493" t="str">
            <v>――</v>
          </cell>
          <cell r="N493" t="str">
            <v>――</v>
          </cell>
          <cell r="O493" t="str">
            <v>Ｍ</v>
          </cell>
          <cell r="P493" t="str">
            <v>01</v>
          </cell>
          <cell r="Q493" t="str">
            <v>第１</v>
          </cell>
          <cell r="R493" t="str">
            <v>1Y</v>
          </cell>
          <cell r="S493" t="str">
            <v>安城第１工場</v>
          </cell>
          <cell r="T493" t="str">
            <v>直接</v>
          </cell>
          <cell r="U493" t="str">
            <v/>
          </cell>
          <cell r="V493" t="str">
            <v/>
          </cell>
          <cell r="W493" t="str">
            <v/>
          </cell>
          <cell r="X493">
            <v>1</v>
          </cell>
          <cell r="Y493">
            <v>1</v>
          </cell>
          <cell r="Z493">
            <v>0.73</v>
          </cell>
          <cell r="AA493">
            <v>0.93</v>
          </cell>
        </row>
        <row r="494">
          <cell r="B494" t="str">
            <v>9056463A043</v>
          </cell>
          <cell r="C494" t="str">
            <v/>
          </cell>
          <cell r="D494" t="str">
            <v>SHIM</v>
          </cell>
          <cell r="E494" t="str">
            <v>1Y</v>
          </cell>
          <cell r="F494" t="str">
            <v>第１工場</v>
          </cell>
          <cell r="G494" t="str">
            <v>手配</v>
          </cell>
          <cell r="H494" t="str">
            <v>Ｐ</v>
          </cell>
          <cell r="I494" t="str">
            <v>6454</v>
          </cell>
          <cell r="J494" t="str">
            <v>（株）ムロコーポレーション</v>
          </cell>
          <cell r="K494" t="str">
            <v>01</v>
          </cell>
          <cell r="L494" t="str">
            <v/>
          </cell>
          <cell r="M494" t="str">
            <v>――</v>
          </cell>
          <cell r="N494" t="str">
            <v>――</v>
          </cell>
          <cell r="O494" t="str">
            <v>Ｍ</v>
          </cell>
          <cell r="P494" t="str">
            <v>01</v>
          </cell>
          <cell r="Q494" t="str">
            <v>第１</v>
          </cell>
          <cell r="R494" t="str">
            <v>1Y</v>
          </cell>
          <cell r="S494" t="str">
            <v>安城第１工場</v>
          </cell>
          <cell r="T494" t="str">
            <v>直接</v>
          </cell>
          <cell r="U494" t="str">
            <v/>
          </cell>
          <cell r="V494" t="str">
            <v/>
          </cell>
          <cell r="W494" t="str">
            <v/>
          </cell>
          <cell r="X494">
            <v>1</v>
          </cell>
          <cell r="Y494">
            <v>1</v>
          </cell>
          <cell r="Z494">
            <v>0.73</v>
          </cell>
          <cell r="AA494">
            <v>0.93</v>
          </cell>
        </row>
        <row r="495">
          <cell r="B495" t="str">
            <v>9056463A044</v>
          </cell>
          <cell r="C495" t="str">
            <v/>
          </cell>
          <cell r="D495" t="str">
            <v>SHIM</v>
          </cell>
          <cell r="E495" t="str">
            <v>1Y</v>
          </cell>
          <cell r="F495" t="str">
            <v>第１工場</v>
          </cell>
          <cell r="G495" t="str">
            <v>手配</v>
          </cell>
          <cell r="H495" t="str">
            <v>Ｐ</v>
          </cell>
          <cell r="I495" t="str">
            <v>6454</v>
          </cell>
          <cell r="J495" t="str">
            <v>（株）ムロコーポレーション</v>
          </cell>
          <cell r="K495" t="str">
            <v>01</v>
          </cell>
          <cell r="L495" t="str">
            <v/>
          </cell>
          <cell r="M495" t="str">
            <v>――</v>
          </cell>
          <cell r="N495" t="str">
            <v>――</v>
          </cell>
          <cell r="O495" t="str">
            <v>Ｍ</v>
          </cell>
          <cell r="P495" t="str">
            <v>01</v>
          </cell>
          <cell r="Q495" t="str">
            <v>第１</v>
          </cell>
          <cell r="R495" t="str">
            <v>1Y</v>
          </cell>
          <cell r="S495" t="str">
            <v>安城第１工場</v>
          </cell>
          <cell r="T495" t="str">
            <v>直接</v>
          </cell>
          <cell r="U495" t="str">
            <v/>
          </cell>
          <cell r="V495" t="str">
            <v/>
          </cell>
          <cell r="W495" t="str">
            <v/>
          </cell>
          <cell r="X495">
            <v>1</v>
          </cell>
          <cell r="Y495">
            <v>1</v>
          </cell>
          <cell r="Z495">
            <v>0.73</v>
          </cell>
          <cell r="AA495">
            <v>0.93</v>
          </cell>
        </row>
        <row r="496">
          <cell r="B496" t="str">
            <v>9056463A045</v>
          </cell>
          <cell r="C496" t="str">
            <v/>
          </cell>
          <cell r="D496" t="str">
            <v>SHIM</v>
          </cell>
          <cell r="E496" t="str">
            <v>1Y</v>
          </cell>
          <cell r="F496" t="str">
            <v>第１工場</v>
          </cell>
          <cell r="G496" t="str">
            <v>手配</v>
          </cell>
          <cell r="H496" t="str">
            <v>Ｐ</v>
          </cell>
          <cell r="I496" t="str">
            <v>6454</v>
          </cell>
          <cell r="J496" t="str">
            <v>（株）ムロコーポレーション</v>
          </cell>
          <cell r="K496" t="str">
            <v>01</v>
          </cell>
          <cell r="L496" t="str">
            <v/>
          </cell>
          <cell r="M496" t="str">
            <v>――</v>
          </cell>
          <cell r="N496" t="str">
            <v>――</v>
          </cell>
          <cell r="O496" t="str">
            <v>Ｍ</v>
          </cell>
          <cell r="P496" t="str">
            <v>01</v>
          </cell>
          <cell r="Q496" t="str">
            <v>第１</v>
          </cell>
          <cell r="R496" t="str">
            <v>1Y</v>
          </cell>
          <cell r="S496" t="str">
            <v>安城第１工場</v>
          </cell>
          <cell r="T496" t="str">
            <v>直接</v>
          </cell>
          <cell r="U496" t="str">
            <v/>
          </cell>
          <cell r="V496" t="str">
            <v/>
          </cell>
          <cell r="W496" t="str">
            <v/>
          </cell>
          <cell r="X496">
            <v>1</v>
          </cell>
          <cell r="Y496">
            <v>1</v>
          </cell>
          <cell r="Z496">
            <v>0.73</v>
          </cell>
          <cell r="AA496">
            <v>0.93</v>
          </cell>
        </row>
        <row r="497">
          <cell r="B497" t="str">
            <v>9056463A046</v>
          </cell>
          <cell r="C497" t="str">
            <v/>
          </cell>
          <cell r="D497" t="str">
            <v>SHIM</v>
          </cell>
          <cell r="E497" t="str">
            <v>1Y</v>
          </cell>
          <cell r="F497" t="str">
            <v>第１工場</v>
          </cell>
          <cell r="G497" t="str">
            <v>手配</v>
          </cell>
          <cell r="H497" t="str">
            <v>Ｐ</v>
          </cell>
          <cell r="I497" t="str">
            <v>6454</v>
          </cell>
          <cell r="J497" t="str">
            <v>（株）ムロコーポレーション</v>
          </cell>
          <cell r="K497" t="str">
            <v>01</v>
          </cell>
          <cell r="L497" t="str">
            <v/>
          </cell>
          <cell r="M497" t="str">
            <v>――</v>
          </cell>
          <cell r="N497" t="str">
            <v>――</v>
          </cell>
          <cell r="O497" t="str">
            <v>Ｍ</v>
          </cell>
          <cell r="P497" t="str">
            <v>01</v>
          </cell>
          <cell r="Q497" t="str">
            <v>第１</v>
          </cell>
          <cell r="R497" t="str">
            <v>1Y</v>
          </cell>
          <cell r="S497" t="str">
            <v>安城第１工場</v>
          </cell>
          <cell r="T497" t="str">
            <v>直接</v>
          </cell>
          <cell r="U497" t="str">
            <v/>
          </cell>
          <cell r="V497" t="str">
            <v/>
          </cell>
          <cell r="W497" t="str">
            <v/>
          </cell>
          <cell r="X497">
            <v>1</v>
          </cell>
          <cell r="Y497">
            <v>1</v>
          </cell>
          <cell r="Z497">
            <v>0.73</v>
          </cell>
          <cell r="AA497">
            <v>0.93</v>
          </cell>
        </row>
        <row r="498">
          <cell r="B498" t="str">
            <v>9056463A047</v>
          </cell>
          <cell r="C498" t="str">
            <v/>
          </cell>
          <cell r="D498" t="str">
            <v>SHIM</v>
          </cell>
          <cell r="E498" t="str">
            <v>1Y</v>
          </cell>
          <cell r="F498" t="str">
            <v>第１工場</v>
          </cell>
          <cell r="G498" t="str">
            <v>手配</v>
          </cell>
          <cell r="H498" t="str">
            <v>Ｐ</v>
          </cell>
          <cell r="I498" t="str">
            <v>6454</v>
          </cell>
          <cell r="J498" t="str">
            <v>（株）ムロコーポレーション</v>
          </cell>
          <cell r="K498" t="str">
            <v>01</v>
          </cell>
          <cell r="L498" t="str">
            <v/>
          </cell>
          <cell r="M498" t="str">
            <v>――</v>
          </cell>
          <cell r="N498" t="str">
            <v>――</v>
          </cell>
          <cell r="O498" t="str">
            <v>Ｍ</v>
          </cell>
          <cell r="P498" t="str">
            <v>01</v>
          </cell>
          <cell r="Q498" t="str">
            <v>第１</v>
          </cell>
          <cell r="R498" t="str">
            <v>1Y</v>
          </cell>
          <cell r="S498" t="str">
            <v>安城第１工場</v>
          </cell>
          <cell r="T498" t="str">
            <v>直接</v>
          </cell>
          <cell r="U498" t="str">
            <v/>
          </cell>
          <cell r="V498" t="str">
            <v/>
          </cell>
          <cell r="W498" t="str">
            <v/>
          </cell>
          <cell r="X498">
            <v>1</v>
          </cell>
          <cell r="Y498">
            <v>1</v>
          </cell>
          <cell r="Z498">
            <v>0.73</v>
          </cell>
          <cell r="AA498">
            <v>0.93</v>
          </cell>
        </row>
        <row r="499">
          <cell r="B499" t="str">
            <v>9056463A048</v>
          </cell>
          <cell r="C499" t="str">
            <v/>
          </cell>
          <cell r="D499" t="str">
            <v>SHIM</v>
          </cell>
          <cell r="E499" t="str">
            <v>1Y</v>
          </cell>
          <cell r="F499" t="str">
            <v>第１工場</v>
          </cell>
          <cell r="G499" t="str">
            <v>手配</v>
          </cell>
          <cell r="H499" t="str">
            <v>Ｐ</v>
          </cell>
          <cell r="I499" t="str">
            <v>6454</v>
          </cell>
          <cell r="J499" t="str">
            <v>（株）ムロコーポレーション</v>
          </cell>
          <cell r="K499" t="str">
            <v>01</v>
          </cell>
          <cell r="L499" t="str">
            <v/>
          </cell>
          <cell r="M499" t="str">
            <v>――</v>
          </cell>
          <cell r="N499" t="str">
            <v>――</v>
          </cell>
          <cell r="O499" t="str">
            <v>Ｍ</v>
          </cell>
          <cell r="P499" t="str">
            <v>01</v>
          </cell>
          <cell r="Q499" t="str">
            <v>第１</v>
          </cell>
          <cell r="R499" t="str">
            <v>1Y</v>
          </cell>
          <cell r="S499" t="str">
            <v>安城第１工場</v>
          </cell>
          <cell r="T499" t="str">
            <v>直接</v>
          </cell>
          <cell r="U499" t="str">
            <v/>
          </cell>
          <cell r="V499" t="str">
            <v/>
          </cell>
          <cell r="W499" t="str">
            <v/>
          </cell>
          <cell r="X499">
            <v>1</v>
          </cell>
          <cell r="Y499">
            <v>1</v>
          </cell>
          <cell r="Z499">
            <v>0.73</v>
          </cell>
          <cell r="AA499">
            <v>0.93</v>
          </cell>
        </row>
        <row r="500">
          <cell r="B500" t="str">
            <v>9056463A049</v>
          </cell>
          <cell r="C500" t="str">
            <v/>
          </cell>
          <cell r="D500" t="str">
            <v>SHIM</v>
          </cell>
          <cell r="E500" t="str">
            <v>1Y</v>
          </cell>
          <cell r="F500" t="str">
            <v>第１工場</v>
          </cell>
          <cell r="G500" t="str">
            <v>手配</v>
          </cell>
          <cell r="H500" t="str">
            <v>Ｐ</v>
          </cell>
          <cell r="I500" t="str">
            <v>6454</v>
          </cell>
          <cell r="J500" t="str">
            <v>（株）ムロコーポレーション</v>
          </cell>
          <cell r="K500" t="str">
            <v>01</v>
          </cell>
          <cell r="L500" t="str">
            <v/>
          </cell>
          <cell r="M500" t="str">
            <v>――</v>
          </cell>
          <cell r="N500" t="str">
            <v>――</v>
          </cell>
          <cell r="O500" t="str">
            <v>Ｍ</v>
          </cell>
          <cell r="P500" t="str">
            <v>01</v>
          </cell>
          <cell r="Q500" t="str">
            <v>第１</v>
          </cell>
          <cell r="R500" t="str">
            <v>1Y</v>
          </cell>
          <cell r="S500" t="str">
            <v>安城第１工場</v>
          </cell>
          <cell r="T500" t="str">
            <v>直接</v>
          </cell>
          <cell r="U500" t="str">
            <v/>
          </cell>
          <cell r="V500" t="str">
            <v/>
          </cell>
          <cell r="W500" t="str">
            <v/>
          </cell>
          <cell r="X500">
            <v>1</v>
          </cell>
          <cell r="Y500">
            <v>1</v>
          </cell>
          <cell r="Z500">
            <v>0.73</v>
          </cell>
          <cell r="AA500">
            <v>0.93</v>
          </cell>
        </row>
        <row r="501">
          <cell r="B501" t="str">
            <v>9056463A050</v>
          </cell>
          <cell r="C501" t="str">
            <v/>
          </cell>
          <cell r="D501" t="str">
            <v>SHIM</v>
          </cell>
          <cell r="E501" t="str">
            <v>1Y</v>
          </cell>
          <cell r="F501" t="str">
            <v>第１工場</v>
          </cell>
          <cell r="G501" t="str">
            <v>手配</v>
          </cell>
          <cell r="H501" t="str">
            <v>Ｐ</v>
          </cell>
          <cell r="I501" t="str">
            <v>6454</v>
          </cell>
          <cell r="J501" t="str">
            <v>（株）ムロコーポレーション</v>
          </cell>
          <cell r="K501" t="str">
            <v>01</v>
          </cell>
          <cell r="L501" t="str">
            <v/>
          </cell>
          <cell r="M501" t="str">
            <v>――</v>
          </cell>
          <cell r="N501" t="str">
            <v>――</v>
          </cell>
          <cell r="O501" t="str">
            <v>Ｍ</v>
          </cell>
          <cell r="P501" t="str">
            <v>01</v>
          </cell>
          <cell r="Q501" t="str">
            <v>第１</v>
          </cell>
          <cell r="R501" t="str">
            <v>1Y</v>
          </cell>
          <cell r="S501" t="str">
            <v>安城第１工場</v>
          </cell>
          <cell r="T501" t="str">
            <v>直接</v>
          </cell>
          <cell r="U501" t="str">
            <v/>
          </cell>
          <cell r="V501" t="str">
            <v/>
          </cell>
          <cell r="W501" t="str">
            <v/>
          </cell>
          <cell r="X501">
            <v>1</v>
          </cell>
          <cell r="Y501">
            <v>1</v>
          </cell>
          <cell r="Z501">
            <v>0.73</v>
          </cell>
          <cell r="AA501">
            <v>0.93</v>
          </cell>
        </row>
        <row r="502">
          <cell r="B502" t="str">
            <v>9056463A051</v>
          </cell>
          <cell r="C502" t="str">
            <v/>
          </cell>
          <cell r="D502" t="str">
            <v>SHIM</v>
          </cell>
          <cell r="E502" t="str">
            <v>1Y</v>
          </cell>
          <cell r="F502" t="str">
            <v>第１工場</v>
          </cell>
          <cell r="G502" t="str">
            <v>手配</v>
          </cell>
          <cell r="H502" t="str">
            <v>Ｐ</v>
          </cell>
          <cell r="I502" t="str">
            <v>6454</v>
          </cell>
          <cell r="J502" t="str">
            <v>（株）ムロコーポレーション</v>
          </cell>
          <cell r="K502" t="str">
            <v>01</v>
          </cell>
          <cell r="L502" t="str">
            <v/>
          </cell>
          <cell r="M502" t="str">
            <v>――</v>
          </cell>
          <cell r="N502" t="str">
            <v>――</v>
          </cell>
          <cell r="O502" t="str">
            <v>Ｍ</v>
          </cell>
          <cell r="P502" t="str">
            <v>01</v>
          </cell>
          <cell r="Q502" t="str">
            <v>第１</v>
          </cell>
          <cell r="R502" t="str">
            <v>1Y</v>
          </cell>
          <cell r="S502" t="str">
            <v>安城第１工場</v>
          </cell>
          <cell r="T502" t="str">
            <v>直接</v>
          </cell>
          <cell r="U502" t="str">
            <v/>
          </cell>
          <cell r="V502" t="str">
            <v/>
          </cell>
          <cell r="W502" t="str">
            <v/>
          </cell>
          <cell r="X502">
            <v>1</v>
          </cell>
          <cell r="Y502">
            <v>1</v>
          </cell>
          <cell r="Z502">
            <v>0.73</v>
          </cell>
          <cell r="AA502">
            <v>0.93</v>
          </cell>
        </row>
        <row r="503">
          <cell r="B503" t="str">
            <v>9056463A052</v>
          </cell>
          <cell r="C503" t="str">
            <v/>
          </cell>
          <cell r="D503" t="str">
            <v>SHIM</v>
          </cell>
          <cell r="E503" t="str">
            <v>1Y</v>
          </cell>
          <cell r="F503" t="str">
            <v>第１工場</v>
          </cell>
          <cell r="G503" t="str">
            <v>手配</v>
          </cell>
          <cell r="H503" t="str">
            <v>Ｐ</v>
          </cell>
          <cell r="I503" t="str">
            <v>6454</v>
          </cell>
          <cell r="J503" t="str">
            <v>（株）ムロコーポレーション</v>
          </cell>
          <cell r="K503" t="str">
            <v>01</v>
          </cell>
          <cell r="L503" t="str">
            <v/>
          </cell>
          <cell r="M503" t="str">
            <v>――</v>
          </cell>
          <cell r="N503" t="str">
            <v>――</v>
          </cell>
          <cell r="O503" t="str">
            <v>Ｍ</v>
          </cell>
          <cell r="P503" t="str">
            <v>01</v>
          </cell>
          <cell r="Q503" t="str">
            <v>第１</v>
          </cell>
          <cell r="R503" t="str">
            <v>1Y</v>
          </cell>
          <cell r="S503" t="str">
            <v>安城第１工場</v>
          </cell>
          <cell r="T503" t="str">
            <v>直接</v>
          </cell>
          <cell r="U503" t="str">
            <v/>
          </cell>
          <cell r="V503" t="str">
            <v/>
          </cell>
          <cell r="W503" t="str">
            <v/>
          </cell>
          <cell r="X503">
            <v>1</v>
          </cell>
          <cell r="Y503">
            <v>1</v>
          </cell>
          <cell r="Z503">
            <v>0.73</v>
          </cell>
          <cell r="AA503">
            <v>0.93</v>
          </cell>
        </row>
        <row r="504">
          <cell r="B504" t="str">
            <v>9056463A053</v>
          </cell>
          <cell r="C504" t="str">
            <v/>
          </cell>
          <cell r="D504" t="str">
            <v>SHIM</v>
          </cell>
          <cell r="E504" t="str">
            <v>1Y</v>
          </cell>
          <cell r="F504" t="str">
            <v>第１工場</v>
          </cell>
          <cell r="G504" t="str">
            <v>手配</v>
          </cell>
          <cell r="H504" t="str">
            <v>Ｐ</v>
          </cell>
          <cell r="I504" t="str">
            <v>6454</v>
          </cell>
          <cell r="J504" t="str">
            <v>（株）ムロコーポレーション</v>
          </cell>
          <cell r="K504" t="str">
            <v>01</v>
          </cell>
          <cell r="L504" t="str">
            <v/>
          </cell>
          <cell r="M504" t="str">
            <v>――</v>
          </cell>
          <cell r="N504" t="str">
            <v>――</v>
          </cell>
          <cell r="O504" t="str">
            <v>Ｍ</v>
          </cell>
          <cell r="P504" t="str">
            <v>01</v>
          </cell>
          <cell r="Q504" t="str">
            <v>第１</v>
          </cell>
          <cell r="R504" t="str">
            <v>1Y</v>
          </cell>
          <cell r="S504" t="str">
            <v>安城第１工場</v>
          </cell>
          <cell r="T504" t="str">
            <v>直接</v>
          </cell>
          <cell r="U504" t="str">
            <v/>
          </cell>
          <cell r="V504" t="str">
            <v/>
          </cell>
          <cell r="W504" t="str">
            <v/>
          </cell>
          <cell r="X504">
            <v>1</v>
          </cell>
          <cell r="Y504">
            <v>1</v>
          </cell>
          <cell r="Z504">
            <v>0.73</v>
          </cell>
          <cell r="AA504">
            <v>0.93</v>
          </cell>
        </row>
        <row r="505">
          <cell r="B505" t="str">
            <v>9056463A054</v>
          </cell>
          <cell r="C505" t="str">
            <v/>
          </cell>
          <cell r="D505" t="str">
            <v>SHIM</v>
          </cell>
          <cell r="E505" t="str">
            <v>1Y</v>
          </cell>
          <cell r="F505" t="str">
            <v>第１工場</v>
          </cell>
          <cell r="G505" t="str">
            <v>手配</v>
          </cell>
          <cell r="H505" t="str">
            <v>Ｐ</v>
          </cell>
          <cell r="I505" t="str">
            <v>6454</v>
          </cell>
          <cell r="J505" t="str">
            <v>（株）ムロコーポレーション</v>
          </cell>
          <cell r="K505" t="str">
            <v>01</v>
          </cell>
          <cell r="L505" t="str">
            <v/>
          </cell>
          <cell r="M505" t="str">
            <v>――</v>
          </cell>
          <cell r="N505" t="str">
            <v>――</v>
          </cell>
          <cell r="O505" t="str">
            <v>Ｍ</v>
          </cell>
          <cell r="P505" t="str">
            <v>01</v>
          </cell>
          <cell r="Q505" t="str">
            <v>第１</v>
          </cell>
          <cell r="R505" t="str">
            <v>1Y</v>
          </cell>
          <cell r="S505" t="str">
            <v>安城第１工場</v>
          </cell>
          <cell r="T505" t="str">
            <v>直接</v>
          </cell>
          <cell r="U505" t="str">
            <v/>
          </cell>
          <cell r="V505" t="str">
            <v/>
          </cell>
          <cell r="W505" t="str">
            <v/>
          </cell>
          <cell r="X505">
            <v>1</v>
          </cell>
          <cell r="Y505">
            <v>1</v>
          </cell>
          <cell r="Z505">
            <v>0.73</v>
          </cell>
          <cell r="AA505">
            <v>0.93</v>
          </cell>
        </row>
        <row r="506">
          <cell r="B506" t="str">
            <v>9056463A055</v>
          </cell>
          <cell r="C506" t="str">
            <v/>
          </cell>
          <cell r="D506" t="str">
            <v>SHIM</v>
          </cell>
          <cell r="E506" t="str">
            <v>1Y</v>
          </cell>
          <cell r="F506" t="str">
            <v>第１工場</v>
          </cell>
          <cell r="G506" t="str">
            <v>手配</v>
          </cell>
          <cell r="H506" t="str">
            <v>Ｐ</v>
          </cell>
          <cell r="I506" t="str">
            <v>6454</v>
          </cell>
          <cell r="J506" t="str">
            <v>（株）ムロコーポレーション</v>
          </cell>
          <cell r="K506" t="str">
            <v>01</v>
          </cell>
          <cell r="L506" t="str">
            <v/>
          </cell>
          <cell r="M506" t="str">
            <v>――</v>
          </cell>
          <cell r="N506" t="str">
            <v>――</v>
          </cell>
          <cell r="O506" t="str">
            <v>Ｍ</v>
          </cell>
          <cell r="P506" t="str">
            <v>01</v>
          </cell>
          <cell r="Q506" t="str">
            <v>第１</v>
          </cell>
          <cell r="R506" t="str">
            <v>1Y</v>
          </cell>
          <cell r="S506" t="str">
            <v>安城第１工場</v>
          </cell>
          <cell r="T506" t="str">
            <v>直接</v>
          </cell>
          <cell r="U506" t="str">
            <v/>
          </cell>
          <cell r="V506" t="str">
            <v/>
          </cell>
          <cell r="W506" t="str">
            <v/>
          </cell>
          <cell r="X506">
            <v>1</v>
          </cell>
          <cell r="Y506">
            <v>1</v>
          </cell>
          <cell r="Z506">
            <v>0.73</v>
          </cell>
          <cell r="AA506">
            <v>0.93</v>
          </cell>
        </row>
        <row r="507">
          <cell r="B507" t="str">
            <v>9056463A056</v>
          </cell>
          <cell r="C507" t="str">
            <v/>
          </cell>
          <cell r="D507" t="str">
            <v>SHIM</v>
          </cell>
          <cell r="E507" t="str">
            <v>1Y</v>
          </cell>
          <cell r="F507" t="str">
            <v>第１工場</v>
          </cell>
          <cell r="G507" t="str">
            <v>手配</v>
          </cell>
          <cell r="H507" t="str">
            <v>Ｐ</v>
          </cell>
          <cell r="I507" t="str">
            <v>6454</v>
          </cell>
          <cell r="J507" t="str">
            <v>（株）ムロコーポレーション</v>
          </cell>
          <cell r="K507" t="str">
            <v>01</v>
          </cell>
          <cell r="L507" t="str">
            <v/>
          </cell>
          <cell r="M507" t="str">
            <v>――</v>
          </cell>
          <cell r="N507" t="str">
            <v>――</v>
          </cell>
          <cell r="O507" t="str">
            <v>Ｍ</v>
          </cell>
          <cell r="P507" t="str">
            <v>01</v>
          </cell>
          <cell r="Q507" t="str">
            <v>第１</v>
          </cell>
          <cell r="R507" t="str">
            <v>1Y</v>
          </cell>
          <cell r="S507" t="str">
            <v>安城第１工場</v>
          </cell>
          <cell r="T507" t="str">
            <v>直接</v>
          </cell>
          <cell r="U507" t="str">
            <v/>
          </cell>
          <cell r="V507" t="str">
            <v/>
          </cell>
          <cell r="W507" t="str">
            <v/>
          </cell>
          <cell r="X507">
            <v>1</v>
          </cell>
          <cell r="Y507">
            <v>1</v>
          </cell>
          <cell r="Z507">
            <v>0.73</v>
          </cell>
          <cell r="AA507">
            <v>0.93</v>
          </cell>
        </row>
        <row r="508">
          <cell r="B508" t="str">
            <v>9010512A019</v>
          </cell>
          <cell r="C508" t="str">
            <v/>
          </cell>
          <cell r="D508" t="str">
            <v>BOLT, FLANGE</v>
          </cell>
          <cell r="E508" t="str">
            <v>1Y</v>
          </cell>
          <cell r="F508" t="str">
            <v>第１工場</v>
          </cell>
          <cell r="G508" t="str">
            <v>手配</v>
          </cell>
          <cell r="H508" t="str">
            <v>Ｐ</v>
          </cell>
          <cell r="I508" t="str">
            <v>6616</v>
          </cell>
          <cell r="J508" t="str">
            <v>（株）メイドー</v>
          </cell>
          <cell r="K508" t="str">
            <v>01</v>
          </cell>
          <cell r="L508" t="str">
            <v/>
          </cell>
          <cell r="M508" t="str">
            <v>――</v>
          </cell>
          <cell r="N508" t="str">
            <v>――</v>
          </cell>
          <cell r="O508" t="str">
            <v>Ｍ</v>
          </cell>
          <cell r="P508" t="str">
            <v>01</v>
          </cell>
          <cell r="Q508" t="str">
            <v>第１</v>
          </cell>
          <cell r="R508" t="str">
            <v>1Y</v>
          </cell>
          <cell r="S508" t="str">
            <v>安城第１工場</v>
          </cell>
          <cell r="T508" t="str">
            <v>直接</v>
          </cell>
          <cell r="U508" t="str">
            <v/>
          </cell>
          <cell r="V508" t="str">
            <v/>
          </cell>
          <cell r="W508" t="str">
            <v/>
          </cell>
          <cell r="X508">
            <v>1</v>
          </cell>
          <cell r="Y508">
            <v>6</v>
          </cell>
          <cell r="Z508">
            <v>4.5599999999999996</v>
          </cell>
          <cell r="AA508">
            <v>0.48</v>
          </cell>
        </row>
        <row r="509">
          <cell r="B509" t="str">
            <v>82125ECA010</v>
          </cell>
          <cell r="C509" t="str">
            <v/>
          </cell>
          <cell r="D509" t="str">
            <v>WIRE, TRANSMISSION</v>
          </cell>
          <cell r="E509" t="str">
            <v>1Y</v>
          </cell>
          <cell r="F509" t="str">
            <v>第１工場</v>
          </cell>
          <cell r="G509" t="str">
            <v>手配</v>
          </cell>
          <cell r="H509" t="str">
            <v>Ｐ</v>
          </cell>
          <cell r="I509" t="str">
            <v>7002</v>
          </cell>
          <cell r="J509" t="str">
            <v>矢崎総業（株）</v>
          </cell>
          <cell r="K509" t="str">
            <v>01</v>
          </cell>
          <cell r="L509" t="str">
            <v/>
          </cell>
          <cell r="M509" t="str">
            <v>――</v>
          </cell>
          <cell r="N509" t="str">
            <v>――</v>
          </cell>
          <cell r="O509" t="str">
            <v>Ｍ</v>
          </cell>
          <cell r="P509" t="str">
            <v>01</v>
          </cell>
          <cell r="Q509" t="str">
            <v>第１</v>
          </cell>
          <cell r="R509" t="str">
            <v>1Y</v>
          </cell>
          <cell r="S509" t="str">
            <v>安城第１工場</v>
          </cell>
          <cell r="T509" t="str">
            <v>直接</v>
          </cell>
          <cell r="U509" t="str">
            <v/>
          </cell>
          <cell r="V509" t="str">
            <v/>
          </cell>
          <cell r="W509" t="str">
            <v/>
          </cell>
          <cell r="X509">
            <v>1</v>
          </cell>
          <cell r="Y509">
            <v>1</v>
          </cell>
          <cell r="Z509">
            <v>1.79</v>
          </cell>
          <cell r="AA509">
            <v>0.82</v>
          </cell>
        </row>
        <row r="510">
          <cell r="B510" t="str">
            <v>82125ECB010</v>
          </cell>
          <cell r="C510" t="str">
            <v/>
          </cell>
          <cell r="D510" t="str">
            <v>WIRE, TRANSMISSION</v>
          </cell>
          <cell r="E510" t="str">
            <v>1Y</v>
          </cell>
          <cell r="F510" t="str">
            <v>第１工場</v>
          </cell>
          <cell r="G510" t="str">
            <v>手配</v>
          </cell>
          <cell r="H510" t="str">
            <v>Ｐ</v>
          </cell>
          <cell r="I510" t="str">
            <v>7002</v>
          </cell>
          <cell r="J510" t="str">
            <v>矢崎総業（株）</v>
          </cell>
          <cell r="K510" t="str">
            <v>01</v>
          </cell>
          <cell r="L510" t="str">
            <v/>
          </cell>
          <cell r="M510" t="str">
            <v>――</v>
          </cell>
          <cell r="N510" t="str">
            <v>――</v>
          </cell>
          <cell r="O510" t="str">
            <v>Ｍ</v>
          </cell>
          <cell r="P510" t="str">
            <v>01</v>
          </cell>
          <cell r="Q510" t="str">
            <v>第１</v>
          </cell>
          <cell r="R510" t="str">
            <v>1Y</v>
          </cell>
          <cell r="S510" t="str">
            <v>安城第１工場</v>
          </cell>
          <cell r="T510" t="str">
            <v>直接</v>
          </cell>
          <cell r="U510" t="str">
            <v/>
          </cell>
          <cell r="V510" t="str">
            <v/>
          </cell>
          <cell r="W510" t="str">
            <v/>
          </cell>
          <cell r="X510">
            <v>1</v>
          </cell>
          <cell r="Y510">
            <v>1</v>
          </cell>
          <cell r="Z510">
            <v>1.79</v>
          </cell>
          <cell r="AA510">
            <v>0.57999999999999996</v>
          </cell>
        </row>
        <row r="511">
          <cell r="B511" t="str">
            <v>82125ECE010</v>
          </cell>
          <cell r="C511" t="str">
            <v/>
          </cell>
          <cell r="D511" t="str">
            <v>WIRE, TRANSMISSION</v>
          </cell>
          <cell r="E511" t="str">
            <v>1Y</v>
          </cell>
          <cell r="F511" t="str">
            <v>第１工場</v>
          </cell>
          <cell r="G511" t="str">
            <v>手配</v>
          </cell>
          <cell r="H511" t="str">
            <v>Ｐ</v>
          </cell>
          <cell r="I511" t="str">
            <v>7002</v>
          </cell>
          <cell r="J511" t="str">
            <v>矢崎総業（株）</v>
          </cell>
          <cell r="K511" t="str">
            <v>01</v>
          </cell>
          <cell r="L511" t="str">
            <v/>
          </cell>
          <cell r="M511" t="str">
            <v>――</v>
          </cell>
          <cell r="N511" t="str">
            <v>――</v>
          </cell>
          <cell r="O511" t="str">
            <v>Ｍ</v>
          </cell>
          <cell r="P511" t="str">
            <v>01</v>
          </cell>
          <cell r="Q511" t="str">
            <v>第１</v>
          </cell>
          <cell r="R511" t="str">
            <v>1Y</v>
          </cell>
          <cell r="S511" t="str">
            <v>安城第１工場</v>
          </cell>
          <cell r="T511" t="str">
            <v>直接</v>
          </cell>
          <cell r="U511" t="str">
            <v/>
          </cell>
          <cell r="V511" t="str">
            <v/>
          </cell>
          <cell r="W511" t="str">
            <v/>
          </cell>
          <cell r="X511">
            <v>1</v>
          </cell>
          <cell r="Y511">
            <v>1</v>
          </cell>
          <cell r="Z511">
            <v>1.79</v>
          </cell>
          <cell r="AA511">
            <v>0.57999999999999996</v>
          </cell>
        </row>
        <row r="512">
          <cell r="B512" t="str">
            <v>82824ECA010</v>
          </cell>
          <cell r="C512" t="str">
            <v/>
          </cell>
          <cell r="D512" t="str">
            <v>CONNECTOR, WIRING HARNESS</v>
          </cell>
          <cell r="E512" t="str">
            <v>1Y</v>
          </cell>
          <cell r="F512" t="str">
            <v>第１工場</v>
          </cell>
          <cell r="G512" t="str">
            <v>手配</v>
          </cell>
          <cell r="H512" t="str">
            <v>Ｐ</v>
          </cell>
          <cell r="I512" t="str">
            <v>7002</v>
          </cell>
          <cell r="J512" t="str">
            <v>矢崎総業（株）</v>
          </cell>
          <cell r="K512" t="str">
            <v>01</v>
          </cell>
          <cell r="L512" t="str">
            <v/>
          </cell>
          <cell r="M512" t="str">
            <v>――</v>
          </cell>
          <cell r="N512" t="str">
            <v>――</v>
          </cell>
          <cell r="O512" t="str">
            <v>Ｍ</v>
          </cell>
          <cell r="P512" t="str">
            <v>01</v>
          </cell>
          <cell r="Q512" t="str">
            <v>第１</v>
          </cell>
          <cell r="R512" t="str">
            <v>1Y</v>
          </cell>
          <cell r="S512" t="str">
            <v>安城第１工場</v>
          </cell>
          <cell r="T512" t="str">
            <v>直接</v>
          </cell>
          <cell r="U512" t="str">
            <v/>
          </cell>
          <cell r="V512" t="str">
            <v/>
          </cell>
          <cell r="W512" t="str">
            <v/>
          </cell>
          <cell r="X512">
            <v>1</v>
          </cell>
          <cell r="Y512">
            <v>1</v>
          </cell>
          <cell r="Z512">
            <v>1.79</v>
          </cell>
          <cell r="AA512">
            <v>0.82</v>
          </cell>
        </row>
        <row r="513">
          <cell r="B513" t="str">
            <v>82824ECB010</v>
          </cell>
          <cell r="C513" t="str">
            <v/>
          </cell>
          <cell r="D513" t="str">
            <v>CONNECTOR, WIRING HARNESS</v>
          </cell>
          <cell r="E513" t="str">
            <v>1Y</v>
          </cell>
          <cell r="F513" t="str">
            <v>第１工場</v>
          </cell>
          <cell r="G513" t="str">
            <v>手配</v>
          </cell>
          <cell r="H513" t="str">
            <v>Ｐ</v>
          </cell>
          <cell r="I513" t="str">
            <v>7002</v>
          </cell>
          <cell r="J513" t="str">
            <v>矢崎総業（株）</v>
          </cell>
          <cell r="K513" t="str">
            <v>01</v>
          </cell>
          <cell r="L513" t="str">
            <v/>
          </cell>
          <cell r="M513" t="str">
            <v>――</v>
          </cell>
          <cell r="N513" t="str">
            <v>――</v>
          </cell>
          <cell r="O513" t="str">
            <v>Ｍ</v>
          </cell>
          <cell r="P513" t="str">
            <v>01</v>
          </cell>
          <cell r="Q513" t="str">
            <v>第１</v>
          </cell>
          <cell r="R513" t="str">
            <v>1Y</v>
          </cell>
          <cell r="S513" t="str">
            <v>安城第１工場</v>
          </cell>
          <cell r="T513" t="str">
            <v>直接</v>
          </cell>
          <cell r="U513" t="str">
            <v/>
          </cell>
          <cell r="V513" t="str">
            <v/>
          </cell>
          <cell r="W513" t="str">
            <v/>
          </cell>
          <cell r="X513">
            <v>1</v>
          </cell>
          <cell r="Y513">
            <v>1</v>
          </cell>
          <cell r="Z513">
            <v>1.79</v>
          </cell>
          <cell r="AA513">
            <v>0.56999999999999995</v>
          </cell>
        </row>
        <row r="514">
          <cell r="B514" t="str">
            <v>82824ECB020</v>
          </cell>
          <cell r="C514" t="str">
            <v/>
          </cell>
          <cell r="D514" t="str">
            <v>CONNECTOR, WIRING HARNESS</v>
          </cell>
          <cell r="E514" t="str">
            <v>1Y</v>
          </cell>
          <cell r="F514" t="str">
            <v>第１工場</v>
          </cell>
          <cell r="G514" t="str">
            <v>手配</v>
          </cell>
          <cell r="H514" t="str">
            <v>Ｐ</v>
          </cell>
          <cell r="I514" t="str">
            <v>7002</v>
          </cell>
          <cell r="J514" t="str">
            <v>矢崎総業（株）</v>
          </cell>
          <cell r="K514" t="str">
            <v>01</v>
          </cell>
          <cell r="L514" t="str">
            <v/>
          </cell>
          <cell r="M514" t="str">
            <v>――</v>
          </cell>
          <cell r="N514" t="str">
            <v>――</v>
          </cell>
          <cell r="O514" t="str">
            <v>Ｍ</v>
          </cell>
          <cell r="P514" t="str">
            <v>01</v>
          </cell>
          <cell r="Q514" t="str">
            <v>第１</v>
          </cell>
          <cell r="R514" t="str">
            <v>1Y</v>
          </cell>
          <cell r="S514" t="str">
            <v>安城第１工場</v>
          </cell>
          <cell r="T514" t="str">
            <v>直接</v>
          </cell>
          <cell r="U514" t="str">
            <v/>
          </cell>
          <cell r="V514" t="str">
            <v/>
          </cell>
          <cell r="W514" t="str">
            <v/>
          </cell>
          <cell r="X514">
            <v>1</v>
          </cell>
          <cell r="Y514">
            <v>1</v>
          </cell>
          <cell r="Z514">
            <v>1.79</v>
          </cell>
          <cell r="AA514">
            <v>0.57999999999999996</v>
          </cell>
        </row>
        <row r="515">
          <cell r="B515" t="str">
            <v>G1144ECA020</v>
          </cell>
          <cell r="C515" t="str">
            <v/>
          </cell>
          <cell r="D515" t="str">
            <v>TERMINAL, MOTOR CABLE</v>
          </cell>
          <cell r="E515" t="str">
            <v>1Y</v>
          </cell>
          <cell r="F515" t="str">
            <v>第１工場</v>
          </cell>
          <cell r="G515" t="str">
            <v>手配</v>
          </cell>
          <cell r="H515" t="str">
            <v>Ｐ</v>
          </cell>
          <cell r="I515" t="str">
            <v>7002</v>
          </cell>
          <cell r="J515" t="str">
            <v>矢崎総業（株）</v>
          </cell>
          <cell r="K515" t="str">
            <v>01</v>
          </cell>
          <cell r="L515" t="str">
            <v/>
          </cell>
          <cell r="M515" t="str">
            <v>――</v>
          </cell>
          <cell r="N515" t="str">
            <v>――</v>
          </cell>
          <cell r="O515" t="str">
            <v>Ｍ</v>
          </cell>
          <cell r="P515" t="str">
            <v>01</v>
          </cell>
          <cell r="Q515" t="str">
            <v>第１</v>
          </cell>
          <cell r="R515" t="str">
            <v>1Y</v>
          </cell>
          <cell r="S515" t="str">
            <v>安城第１工場</v>
          </cell>
          <cell r="T515" t="str">
            <v>直接</v>
          </cell>
          <cell r="U515" t="str">
            <v/>
          </cell>
          <cell r="V515" t="str">
            <v/>
          </cell>
          <cell r="W515" t="str">
            <v/>
          </cell>
          <cell r="X515">
            <v>1</v>
          </cell>
          <cell r="Y515">
            <v>1</v>
          </cell>
          <cell r="Z515">
            <v>1.79</v>
          </cell>
          <cell r="AA515">
            <v>0.82</v>
          </cell>
        </row>
        <row r="516">
          <cell r="B516" t="str">
            <v>G1144ECE010</v>
          </cell>
          <cell r="C516" t="str">
            <v/>
          </cell>
          <cell r="D516" t="str">
            <v>TERMINAL, MOTOR CABLE</v>
          </cell>
          <cell r="E516" t="str">
            <v>1Y</v>
          </cell>
          <cell r="F516" t="str">
            <v>第１工場</v>
          </cell>
          <cell r="G516" t="str">
            <v>手配</v>
          </cell>
          <cell r="H516" t="str">
            <v>Ｐ</v>
          </cell>
          <cell r="I516" t="str">
            <v>7002</v>
          </cell>
          <cell r="J516" t="str">
            <v>矢崎総業（株）</v>
          </cell>
          <cell r="K516" t="str">
            <v>01</v>
          </cell>
          <cell r="L516" t="str">
            <v/>
          </cell>
          <cell r="M516" t="str">
            <v>――</v>
          </cell>
          <cell r="N516" t="str">
            <v>――</v>
          </cell>
          <cell r="O516" t="str">
            <v>Ｍ</v>
          </cell>
          <cell r="P516" t="str">
            <v>01</v>
          </cell>
          <cell r="Q516" t="str">
            <v>第１</v>
          </cell>
          <cell r="R516" t="str">
            <v>1Y</v>
          </cell>
          <cell r="S516" t="str">
            <v>安城第１工場</v>
          </cell>
          <cell r="T516" t="str">
            <v>直接</v>
          </cell>
          <cell r="U516" t="str">
            <v/>
          </cell>
          <cell r="V516" t="str">
            <v/>
          </cell>
          <cell r="W516" t="str">
            <v/>
          </cell>
          <cell r="X516">
            <v>1</v>
          </cell>
          <cell r="Y516">
            <v>1</v>
          </cell>
          <cell r="Z516">
            <v>1.79</v>
          </cell>
          <cell r="AA516">
            <v>0.57999999999999996</v>
          </cell>
        </row>
        <row r="517">
          <cell r="B517" t="str">
            <v>G1174ECA030</v>
          </cell>
          <cell r="C517" t="str">
            <v/>
          </cell>
          <cell r="D517" t="str">
            <v>WIRE, MOTOR REVOLUTION SENSOR</v>
          </cell>
          <cell r="E517" t="str">
            <v>1Y</v>
          </cell>
          <cell r="F517" t="str">
            <v>第１工場</v>
          </cell>
          <cell r="G517" t="str">
            <v>手配</v>
          </cell>
          <cell r="H517" t="str">
            <v>Ｐ</v>
          </cell>
          <cell r="I517" t="str">
            <v>7002</v>
          </cell>
          <cell r="J517" t="str">
            <v>矢崎総業（株）</v>
          </cell>
          <cell r="K517" t="str">
            <v>01</v>
          </cell>
          <cell r="L517" t="str">
            <v/>
          </cell>
          <cell r="M517" t="str">
            <v>――</v>
          </cell>
          <cell r="N517" t="str">
            <v>――</v>
          </cell>
          <cell r="O517" t="str">
            <v>Ｍ</v>
          </cell>
          <cell r="P517" t="str">
            <v>01</v>
          </cell>
          <cell r="Q517" t="str">
            <v>第１</v>
          </cell>
          <cell r="R517" t="str">
            <v>1Y</v>
          </cell>
          <cell r="S517" t="str">
            <v>安城第１工場</v>
          </cell>
          <cell r="T517" t="str">
            <v>直接</v>
          </cell>
          <cell r="U517" t="str">
            <v/>
          </cell>
          <cell r="V517" t="str">
            <v/>
          </cell>
          <cell r="W517" t="str">
            <v/>
          </cell>
          <cell r="X517">
            <v>1</v>
          </cell>
          <cell r="Y517">
            <v>1</v>
          </cell>
          <cell r="Z517">
            <v>1.79</v>
          </cell>
          <cell r="AA517">
            <v>0.82</v>
          </cell>
        </row>
        <row r="518">
          <cell r="B518" t="str">
            <v>35847ECB010</v>
          </cell>
          <cell r="C518" t="str">
            <v/>
          </cell>
          <cell r="D518" t="str">
            <v>TUBE, TRANSAXLE LUBE APPLY</v>
          </cell>
          <cell r="E518" t="str">
            <v>1Y</v>
          </cell>
          <cell r="F518" t="str">
            <v>第１工場</v>
          </cell>
          <cell r="G518" t="str">
            <v>手配</v>
          </cell>
          <cell r="H518" t="str">
            <v>Ｐ</v>
          </cell>
          <cell r="I518" t="str">
            <v>7042</v>
          </cell>
          <cell r="J518" t="str">
            <v>（株）メタルテック</v>
          </cell>
          <cell r="K518" t="str">
            <v>01</v>
          </cell>
          <cell r="L518" t="str">
            <v/>
          </cell>
          <cell r="M518" t="str">
            <v>――</v>
          </cell>
          <cell r="N518" t="str">
            <v>――</v>
          </cell>
          <cell r="O518" t="str">
            <v>Ｍ</v>
          </cell>
          <cell r="P518" t="str">
            <v>01</v>
          </cell>
          <cell r="Q518" t="str">
            <v>第１</v>
          </cell>
          <cell r="R518" t="str">
            <v>1Y</v>
          </cell>
          <cell r="S518" t="str">
            <v>安城第１工場</v>
          </cell>
          <cell r="T518" t="str">
            <v>直接</v>
          </cell>
          <cell r="U518" t="str">
            <v/>
          </cell>
          <cell r="V518" t="str">
            <v/>
          </cell>
          <cell r="W518" t="str">
            <v/>
          </cell>
          <cell r="X518">
            <v>1</v>
          </cell>
          <cell r="Y518">
            <v>1</v>
          </cell>
          <cell r="Z518">
            <v>1.9</v>
          </cell>
          <cell r="AA518">
            <v>0.51</v>
          </cell>
        </row>
        <row r="519">
          <cell r="B519" t="str">
            <v>35847ECB020</v>
          </cell>
          <cell r="C519" t="str">
            <v/>
          </cell>
          <cell r="D519" t="str">
            <v>TUBE, TRANSAXLE LUBE APPLY</v>
          </cell>
          <cell r="E519" t="str">
            <v>1Y</v>
          </cell>
          <cell r="F519" t="str">
            <v>第１工場</v>
          </cell>
          <cell r="G519" t="str">
            <v>手配</v>
          </cell>
          <cell r="H519" t="str">
            <v>Ｐ</v>
          </cell>
          <cell r="I519" t="str">
            <v>7042</v>
          </cell>
          <cell r="J519" t="str">
            <v>（株）メタルテック</v>
          </cell>
          <cell r="K519" t="str">
            <v>01</v>
          </cell>
          <cell r="L519" t="str">
            <v/>
          </cell>
          <cell r="M519" t="str">
            <v>――</v>
          </cell>
          <cell r="N519" t="str">
            <v>――</v>
          </cell>
          <cell r="O519" t="str">
            <v>Ｍ</v>
          </cell>
          <cell r="P519" t="str">
            <v>01</v>
          </cell>
          <cell r="Q519" t="str">
            <v>第１</v>
          </cell>
          <cell r="R519" t="str">
            <v>1Y</v>
          </cell>
          <cell r="S519" t="str">
            <v>安城第１工場</v>
          </cell>
          <cell r="T519" t="str">
            <v>直接</v>
          </cell>
          <cell r="U519" t="str">
            <v/>
          </cell>
          <cell r="V519" t="str">
            <v/>
          </cell>
          <cell r="W519" t="str">
            <v/>
          </cell>
          <cell r="X519">
            <v>1</v>
          </cell>
          <cell r="Y519">
            <v>1</v>
          </cell>
          <cell r="Z519">
            <v>1.9</v>
          </cell>
          <cell r="AA519">
            <v>0.5</v>
          </cell>
        </row>
        <row r="520">
          <cell r="B520" t="str">
            <v>35847ECE010</v>
          </cell>
          <cell r="C520" t="str">
            <v/>
          </cell>
          <cell r="D520" t="str">
            <v>TUBE, TRANSAXLE LUBE APPLY</v>
          </cell>
          <cell r="E520" t="str">
            <v>1Y</v>
          </cell>
          <cell r="F520" t="str">
            <v>第１工場</v>
          </cell>
          <cell r="G520" t="str">
            <v>手配</v>
          </cell>
          <cell r="H520" t="str">
            <v>Ｐ</v>
          </cell>
          <cell r="I520" t="str">
            <v>7042</v>
          </cell>
          <cell r="J520" t="str">
            <v>（株）メタルテック</v>
          </cell>
          <cell r="K520" t="str">
            <v>01</v>
          </cell>
          <cell r="L520" t="str">
            <v/>
          </cell>
          <cell r="M520" t="str">
            <v>――</v>
          </cell>
          <cell r="N520" t="str">
            <v>――</v>
          </cell>
          <cell r="O520" t="str">
            <v>Ｍ</v>
          </cell>
          <cell r="P520" t="str">
            <v>01</v>
          </cell>
          <cell r="Q520" t="str">
            <v>第１</v>
          </cell>
          <cell r="R520" t="str">
            <v>1Y</v>
          </cell>
          <cell r="S520" t="str">
            <v>安城第１工場</v>
          </cell>
          <cell r="T520" t="str">
            <v>直接</v>
          </cell>
          <cell r="U520" t="str">
            <v/>
          </cell>
          <cell r="V520" t="str">
            <v/>
          </cell>
          <cell r="W520" t="str">
            <v/>
          </cell>
          <cell r="X520">
            <v>1</v>
          </cell>
          <cell r="Y520">
            <v>1</v>
          </cell>
          <cell r="Z520">
            <v>1.9</v>
          </cell>
          <cell r="AA520">
            <v>0.5</v>
          </cell>
        </row>
        <row r="521">
          <cell r="B521" t="str">
            <v>35847ECE020</v>
          </cell>
          <cell r="C521" t="str">
            <v/>
          </cell>
          <cell r="D521" t="str">
            <v>TUBE, TRANSAXLE LUBE APPLY</v>
          </cell>
          <cell r="E521" t="str">
            <v>1Y</v>
          </cell>
          <cell r="F521" t="str">
            <v>第１工場</v>
          </cell>
          <cell r="G521" t="str">
            <v>手配</v>
          </cell>
          <cell r="H521" t="str">
            <v>Ｐ</v>
          </cell>
          <cell r="I521" t="str">
            <v>7042</v>
          </cell>
          <cell r="J521" t="str">
            <v>（株）メタルテック</v>
          </cell>
          <cell r="K521" t="str">
            <v>01</v>
          </cell>
          <cell r="L521" t="str">
            <v/>
          </cell>
          <cell r="M521" t="str">
            <v>――</v>
          </cell>
          <cell r="N521" t="str">
            <v>――</v>
          </cell>
          <cell r="O521" t="str">
            <v>Ｍ</v>
          </cell>
          <cell r="P521" t="str">
            <v>01</v>
          </cell>
          <cell r="Q521" t="str">
            <v>第１</v>
          </cell>
          <cell r="R521" t="str">
            <v>1Y</v>
          </cell>
          <cell r="S521" t="str">
            <v>安城第１工場</v>
          </cell>
          <cell r="T521" t="str">
            <v>直接</v>
          </cell>
          <cell r="U521" t="str">
            <v/>
          </cell>
          <cell r="V521" t="str">
            <v/>
          </cell>
          <cell r="W521" t="str">
            <v/>
          </cell>
          <cell r="X521">
            <v>1</v>
          </cell>
          <cell r="Y521">
            <v>1</v>
          </cell>
          <cell r="Z521">
            <v>1.9</v>
          </cell>
          <cell r="AA521">
            <v>0.49</v>
          </cell>
        </row>
        <row r="522">
          <cell r="B522" t="str">
            <v>35882ECB010</v>
          </cell>
          <cell r="C522" t="str">
            <v/>
          </cell>
          <cell r="D522" t="str">
            <v>TUBE, DIFFERENTIAL GEAR LUBE APPLY</v>
          </cell>
          <cell r="E522" t="str">
            <v>1Y</v>
          </cell>
          <cell r="F522" t="str">
            <v>第１工場</v>
          </cell>
          <cell r="G522" t="str">
            <v>手配</v>
          </cell>
          <cell r="H522" t="str">
            <v>Ｐ</v>
          </cell>
          <cell r="I522" t="str">
            <v>7042</v>
          </cell>
          <cell r="J522" t="str">
            <v>（株）メタルテック</v>
          </cell>
          <cell r="K522" t="str">
            <v>01</v>
          </cell>
          <cell r="L522" t="str">
            <v/>
          </cell>
          <cell r="M522" t="str">
            <v>――</v>
          </cell>
          <cell r="N522" t="str">
            <v>――</v>
          </cell>
          <cell r="O522" t="str">
            <v>Ｍ</v>
          </cell>
          <cell r="P522" t="str">
            <v>01</v>
          </cell>
          <cell r="Q522" t="str">
            <v>第１</v>
          </cell>
          <cell r="R522" t="str">
            <v>1Y</v>
          </cell>
          <cell r="S522" t="str">
            <v>安城第１工場</v>
          </cell>
          <cell r="T522" t="str">
            <v>直接</v>
          </cell>
          <cell r="U522" t="str">
            <v/>
          </cell>
          <cell r="V522" t="str">
            <v/>
          </cell>
          <cell r="W522" t="str">
            <v/>
          </cell>
          <cell r="X522">
            <v>1</v>
          </cell>
          <cell r="Y522">
            <v>1</v>
          </cell>
          <cell r="Z522">
            <v>1.9</v>
          </cell>
          <cell r="AA522">
            <v>0.5</v>
          </cell>
        </row>
        <row r="523">
          <cell r="B523" t="str">
            <v>01912ECA020</v>
          </cell>
          <cell r="C523" t="str">
            <v/>
          </cell>
          <cell r="D523" t="str">
            <v>CAP, SHIPPING</v>
          </cell>
          <cell r="E523" t="str">
            <v>1Y</v>
          </cell>
          <cell r="F523" t="str">
            <v>第１工場</v>
          </cell>
          <cell r="G523" t="str">
            <v>手配</v>
          </cell>
          <cell r="H523" t="str">
            <v>Ｐ</v>
          </cell>
          <cell r="I523" t="str">
            <v>9045</v>
          </cell>
          <cell r="J523" t="str">
            <v>日進工業（株）</v>
          </cell>
          <cell r="K523" t="str">
            <v>01</v>
          </cell>
          <cell r="L523" t="str">
            <v>丸共通運</v>
          </cell>
          <cell r="M523" t="str">
            <v>――</v>
          </cell>
          <cell r="N523" t="str">
            <v>――</v>
          </cell>
          <cell r="O523" t="str">
            <v>Ｍ</v>
          </cell>
          <cell r="P523" t="str">
            <v>01</v>
          </cell>
          <cell r="Q523" t="str">
            <v>第１</v>
          </cell>
          <cell r="R523" t="str">
            <v>1Y</v>
          </cell>
          <cell r="S523" t="str">
            <v>安城第１工場</v>
          </cell>
          <cell r="T523" t="str">
            <v>直接</v>
          </cell>
          <cell r="U523" t="str">
            <v/>
          </cell>
          <cell r="V523" t="str">
            <v/>
          </cell>
          <cell r="W523" t="str">
            <v/>
          </cell>
          <cell r="X523">
            <v>1</v>
          </cell>
          <cell r="Y523">
            <v>1</v>
          </cell>
          <cell r="Z523">
            <v>0.81</v>
          </cell>
          <cell r="AA523">
            <v>0.52</v>
          </cell>
        </row>
        <row r="524">
          <cell r="B524" t="str">
            <v>35125ECA010</v>
          </cell>
          <cell r="C524" t="str">
            <v/>
          </cell>
          <cell r="D524" t="str">
            <v>TUBE, TRANSMISSION OIL PAN</v>
          </cell>
          <cell r="E524" t="str">
            <v>1Y</v>
          </cell>
          <cell r="F524" t="str">
            <v>第１工場</v>
          </cell>
          <cell r="G524" t="str">
            <v>手配</v>
          </cell>
          <cell r="H524" t="str">
            <v>Ｐ</v>
          </cell>
          <cell r="I524" t="str">
            <v>9407</v>
          </cell>
          <cell r="J524" t="str">
            <v>（株）ニフコ</v>
          </cell>
          <cell r="K524" t="str">
            <v>01</v>
          </cell>
          <cell r="L524" t="str">
            <v>名古屋事業所</v>
          </cell>
          <cell r="M524" t="str">
            <v>――</v>
          </cell>
          <cell r="N524" t="str">
            <v>――</v>
          </cell>
          <cell r="O524" t="str">
            <v>Ｍ</v>
          </cell>
          <cell r="P524" t="str">
            <v>01</v>
          </cell>
          <cell r="Q524" t="str">
            <v>第１</v>
          </cell>
          <cell r="R524" t="str">
            <v>1Y</v>
          </cell>
          <cell r="S524" t="str">
            <v>安城第１工場</v>
          </cell>
          <cell r="T524" t="str">
            <v>直接</v>
          </cell>
          <cell r="U524" t="str">
            <v/>
          </cell>
          <cell r="V524" t="str">
            <v/>
          </cell>
          <cell r="W524" t="str">
            <v/>
          </cell>
          <cell r="X524">
            <v>1</v>
          </cell>
          <cell r="Y524">
            <v>1</v>
          </cell>
          <cell r="Z524">
            <v>2.14</v>
          </cell>
          <cell r="AA524">
            <v>0.86</v>
          </cell>
        </row>
        <row r="525">
          <cell r="B525" t="str">
            <v>35441ECB010</v>
          </cell>
          <cell r="C525" t="str">
            <v/>
          </cell>
          <cell r="D525" t="str">
            <v>STRAINER, OIL</v>
          </cell>
          <cell r="E525" t="str">
            <v>1Y</v>
          </cell>
          <cell r="F525" t="str">
            <v>第１工場</v>
          </cell>
          <cell r="G525" t="str">
            <v>手配</v>
          </cell>
          <cell r="H525" t="str">
            <v>Ｐ</v>
          </cell>
          <cell r="I525" t="str">
            <v>9407</v>
          </cell>
          <cell r="J525" t="str">
            <v>（株）ニフコ</v>
          </cell>
          <cell r="K525" t="str">
            <v>01</v>
          </cell>
          <cell r="L525" t="str">
            <v>名古屋事業所</v>
          </cell>
          <cell r="M525" t="str">
            <v>――</v>
          </cell>
          <cell r="N525" t="str">
            <v>――</v>
          </cell>
          <cell r="O525" t="str">
            <v>Ｍ</v>
          </cell>
          <cell r="P525" t="str">
            <v>01</v>
          </cell>
          <cell r="Q525" t="str">
            <v>第１</v>
          </cell>
          <cell r="R525" t="str">
            <v>1Y</v>
          </cell>
          <cell r="S525" t="str">
            <v>安城第１工場</v>
          </cell>
          <cell r="T525" t="str">
            <v>直接</v>
          </cell>
          <cell r="U525" t="str">
            <v/>
          </cell>
          <cell r="V525" t="str">
            <v/>
          </cell>
          <cell r="W525" t="str">
            <v/>
          </cell>
          <cell r="X525">
            <v>1</v>
          </cell>
          <cell r="Y525">
            <v>1</v>
          </cell>
          <cell r="Z525">
            <v>2.14</v>
          </cell>
          <cell r="AA525">
            <v>0.67</v>
          </cell>
        </row>
        <row r="526">
          <cell r="B526" t="str">
            <v>35441TFA010</v>
          </cell>
          <cell r="C526" t="str">
            <v/>
          </cell>
          <cell r="D526" t="str">
            <v>STRAINER, OIL</v>
          </cell>
          <cell r="E526" t="str">
            <v>1Y</v>
          </cell>
          <cell r="F526" t="str">
            <v>第１工場</v>
          </cell>
          <cell r="G526" t="str">
            <v>手配</v>
          </cell>
          <cell r="H526" t="str">
            <v>Ｐ</v>
          </cell>
          <cell r="I526" t="str">
            <v>9407</v>
          </cell>
          <cell r="J526" t="str">
            <v>（株）ニフコ</v>
          </cell>
          <cell r="K526" t="str">
            <v>01</v>
          </cell>
          <cell r="L526" t="str">
            <v>名古屋事業所</v>
          </cell>
          <cell r="M526" t="str">
            <v>――</v>
          </cell>
          <cell r="N526" t="str">
            <v>――</v>
          </cell>
          <cell r="O526" t="str">
            <v>Ｍ</v>
          </cell>
          <cell r="P526" t="str">
            <v>01</v>
          </cell>
          <cell r="Q526" t="str">
            <v>第１</v>
          </cell>
          <cell r="R526" t="str">
            <v>1Y</v>
          </cell>
          <cell r="S526" t="str">
            <v>安城第１工場</v>
          </cell>
          <cell r="T526" t="str">
            <v>直接</v>
          </cell>
          <cell r="U526" t="str">
            <v/>
          </cell>
          <cell r="V526" t="str">
            <v/>
          </cell>
          <cell r="W526" t="str">
            <v/>
          </cell>
          <cell r="X526">
            <v>1</v>
          </cell>
          <cell r="Y526">
            <v>1</v>
          </cell>
          <cell r="Z526">
            <v>2.14</v>
          </cell>
          <cell r="AA526">
            <v>0.67</v>
          </cell>
        </row>
        <row r="527">
          <cell r="B527" t="str">
            <v>35409ECA020</v>
          </cell>
          <cell r="C527" t="str">
            <v/>
          </cell>
          <cell r="D527" t="str">
            <v>SPRING SUB-ASSY, MANUAL DETENT</v>
          </cell>
          <cell r="E527" t="str">
            <v>1Y</v>
          </cell>
          <cell r="F527" t="str">
            <v>第１工場</v>
          </cell>
          <cell r="G527" t="str">
            <v>手配</v>
          </cell>
          <cell r="H527" t="str">
            <v>Ｐ</v>
          </cell>
          <cell r="I527" t="str">
            <v>9470</v>
          </cell>
          <cell r="J527" t="str">
            <v>サンコール（株）</v>
          </cell>
          <cell r="K527" t="str">
            <v>01</v>
          </cell>
          <cell r="L527" t="str">
            <v>豊田</v>
          </cell>
          <cell r="M527" t="str">
            <v>――</v>
          </cell>
          <cell r="N527" t="str">
            <v>――</v>
          </cell>
          <cell r="O527" t="str">
            <v>Ｍ</v>
          </cell>
          <cell r="P527" t="str">
            <v>01</v>
          </cell>
          <cell r="Q527" t="str">
            <v>第１</v>
          </cell>
          <cell r="R527" t="str">
            <v>1Y</v>
          </cell>
          <cell r="S527" t="str">
            <v>安城第１工場</v>
          </cell>
          <cell r="T527" t="str">
            <v>直接</v>
          </cell>
          <cell r="U527" t="str">
            <v/>
          </cell>
          <cell r="V527" t="str">
            <v/>
          </cell>
          <cell r="W527" t="str">
            <v/>
          </cell>
          <cell r="X527">
            <v>1</v>
          </cell>
          <cell r="Y527">
            <v>1</v>
          </cell>
          <cell r="Z527">
            <v>2.2599999999999998</v>
          </cell>
          <cell r="AA527">
            <v>0.87</v>
          </cell>
        </row>
        <row r="528">
          <cell r="B528" t="str">
            <v>35409ECB010</v>
          </cell>
          <cell r="C528" t="str">
            <v/>
          </cell>
          <cell r="D528" t="str">
            <v>SPRING SUB-ASSY, MANUAL DETENT</v>
          </cell>
          <cell r="E528" t="str">
            <v>1Y</v>
          </cell>
          <cell r="F528" t="str">
            <v>第１工場</v>
          </cell>
          <cell r="G528" t="str">
            <v>手配</v>
          </cell>
          <cell r="H528" t="str">
            <v>Ｐ</v>
          </cell>
          <cell r="I528" t="str">
            <v>9470</v>
          </cell>
          <cell r="J528" t="str">
            <v>サンコール（株）</v>
          </cell>
          <cell r="K528" t="str">
            <v>01</v>
          </cell>
          <cell r="L528" t="str">
            <v>豊田</v>
          </cell>
          <cell r="M528" t="str">
            <v>――</v>
          </cell>
          <cell r="N528" t="str">
            <v>――</v>
          </cell>
          <cell r="O528" t="str">
            <v>Ｍ</v>
          </cell>
          <cell r="P528" t="str">
            <v>01</v>
          </cell>
          <cell r="Q528" t="str">
            <v>第１</v>
          </cell>
          <cell r="R528" t="str">
            <v>1Y</v>
          </cell>
          <cell r="S528" t="str">
            <v>安城第１工場</v>
          </cell>
          <cell r="T528" t="str">
            <v>直接</v>
          </cell>
          <cell r="U528" t="str">
            <v/>
          </cell>
          <cell r="V528" t="str">
            <v/>
          </cell>
          <cell r="W528" t="str">
            <v/>
          </cell>
          <cell r="X528">
            <v>1</v>
          </cell>
          <cell r="Y528">
            <v>1</v>
          </cell>
          <cell r="Z528">
            <v>2.2599999999999998</v>
          </cell>
          <cell r="AA528">
            <v>0.66</v>
          </cell>
        </row>
        <row r="529">
          <cell r="B529" t="str">
            <v>35599ECA020</v>
          </cell>
          <cell r="C529" t="str">
            <v/>
          </cell>
          <cell r="D529" t="str">
            <v>COVER, DETENT SPRING</v>
          </cell>
          <cell r="E529" t="str">
            <v>1Y</v>
          </cell>
          <cell r="F529" t="str">
            <v>第１工場</v>
          </cell>
          <cell r="G529" t="str">
            <v>手配</v>
          </cell>
          <cell r="H529" t="str">
            <v>Ｐ</v>
          </cell>
          <cell r="I529" t="str">
            <v>9470</v>
          </cell>
          <cell r="J529" t="str">
            <v>サンコール（株）</v>
          </cell>
          <cell r="K529" t="str">
            <v>01</v>
          </cell>
          <cell r="L529" t="str">
            <v>豊田</v>
          </cell>
          <cell r="M529" t="str">
            <v>――</v>
          </cell>
          <cell r="N529" t="str">
            <v>――</v>
          </cell>
          <cell r="O529" t="str">
            <v>Ｍ</v>
          </cell>
          <cell r="P529" t="str">
            <v>01</v>
          </cell>
          <cell r="Q529" t="str">
            <v>第１</v>
          </cell>
          <cell r="R529" t="str">
            <v>1Y</v>
          </cell>
          <cell r="S529" t="str">
            <v>安城第１工場</v>
          </cell>
          <cell r="T529" t="str">
            <v>直接</v>
          </cell>
          <cell r="U529" t="str">
            <v/>
          </cell>
          <cell r="V529" t="str">
            <v/>
          </cell>
          <cell r="W529" t="str">
            <v/>
          </cell>
          <cell r="X529">
            <v>1</v>
          </cell>
          <cell r="Y529">
            <v>1</v>
          </cell>
          <cell r="Z529">
            <v>2.2599999999999998</v>
          </cell>
          <cell r="AA529">
            <v>0.87</v>
          </cell>
        </row>
        <row r="530">
          <cell r="B530" t="str">
            <v>35312ECF010</v>
          </cell>
          <cell r="C530" t="str">
            <v/>
          </cell>
          <cell r="D530" t="str">
            <v>(CA), TRANSMISSION OIL PUMP COVER</v>
          </cell>
          <cell r="E530" t="str">
            <v>1Y</v>
          </cell>
          <cell r="F530" t="str">
            <v>第１工場</v>
          </cell>
          <cell r="G530" t="str">
            <v>直送</v>
          </cell>
          <cell r="H530" t="str">
            <v>Ｐ</v>
          </cell>
          <cell r="I530" t="str">
            <v>3008</v>
          </cell>
          <cell r="J530" t="str">
            <v>ダイキャスト東和産業（株）</v>
          </cell>
          <cell r="K530" t="str">
            <v>01</v>
          </cell>
          <cell r="L530" t="str">
            <v/>
          </cell>
          <cell r="M530" t="str">
            <v>――</v>
          </cell>
          <cell r="N530" t="str">
            <v>――</v>
          </cell>
          <cell r="O530" t="str">
            <v>Ｐ</v>
          </cell>
          <cell r="P530" t="str">
            <v>0038</v>
          </cell>
          <cell r="Q530" t="str">
            <v>（株）旭工業所</v>
          </cell>
          <cell r="R530" t="str">
            <v>01</v>
          </cell>
          <cell r="S530" t="str">
            <v>本社工場</v>
          </cell>
          <cell r="T530" t="str">
            <v>直接</v>
          </cell>
          <cell r="U530" t="str">
            <v/>
          </cell>
          <cell r="V530" t="str">
            <v/>
          </cell>
          <cell r="W530" t="str">
            <v/>
          </cell>
          <cell r="X530">
            <v>1</v>
          </cell>
          <cell r="Y530">
            <v>1</v>
          </cell>
          <cell r="Z530">
            <v>1</v>
          </cell>
          <cell r="AA530">
            <v>1.25</v>
          </cell>
        </row>
        <row r="531">
          <cell r="B531" t="str">
            <v>35312ECF010</v>
          </cell>
          <cell r="C531" t="str">
            <v/>
          </cell>
          <cell r="D531" t="str">
            <v>(CA), TRANSMISSION OIL PUMP COVER</v>
          </cell>
          <cell r="E531" t="str">
            <v>1Y</v>
          </cell>
          <cell r="F531" t="str">
            <v>第１工場</v>
          </cell>
          <cell r="G531" t="str">
            <v>直送</v>
          </cell>
          <cell r="H531" t="str">
            <v>Ｐ</v>
          </cell>
          <cell r="I531" t="str">
            <v>3008</v>
          </cell>
          <cell r="J531" t="str">
            <v>ダイキャスト東和産業（株）</v>
          </cell>
          <cell r="K531" t="str">
            <v>01</v>
          </cell>
          <cell r="L531" t="str">
            <v/>
          </cell>
          <cell r="M531" t="str">
            <v>――</v>
          </cell>
          <cell r="N531" t="str">
            <v>――</v>
          </cell>
          <cell r="O531" t="str">
            <v>Ｐ</v>
          </cell>
          <cell r="P531" t="str">
            <v>0038</v>
          </cell>
          <cell r="Q531" t="str">
            <v>（株）旭工業所</v>
          </cell>
          <cell r="R531" t="str">
            <v>02</v>
          </cell>
          <cell r="S531" t="str">
            <v>丸共通運</v>
          </cell>
          <cell r="T531" t="str">
            <v>直接</v>
          </cell>
          <cell r="U531" t="str">
            <v/>
          </cell>
          <cell r="V531" t="str">
            <v/>
          </cell>
          <cell r="W531" t="str">
            <v/>
          </cell>
          <cell r="X531">
            <v>1</v>
          </cell>
          <cell r="Y531">
            <v>1</v>
          </cell>
          <cell r="Z531">
            <v>1</v>
          </cell>
          <cell r="AA531">
            <v>1.25</v>
          </cell>
        </row>
        <row r="532">
          <cell r="B532" t="str">
            <v>G1133ECD010</v>
          </cell>
          <cell r="C532" t="str">
            <v/>
          </cell>
          <cell r="D532" t="str">
            <v>(CA), MOTOR ROTOR END PLATE</v>
          </cell>
          <cell r="E532" t="str">
            <v>1Y</v>
          </cell>
          <cell r="F532" t="str">
            <v>第１工場</v>
          </cell>
          <cell r="G532" t="str">
            <v>直送</v>
          </cell>
          <cell r="H532" t="str">
            <v>Ｐ</v>
          </cell>
          <cell r="I532" t="str">
            <v>3008</v>
          </cell>
          <cell r="J532" t="str">
            <v>ダイキャスト東和産業（株）</v>
          </cell>
          <cell r="K532" t="str">
            <v>01</v>
          </cell>
          <cell r="L532" t="str">
            <v/>
          </cell>
          <cell r="M532" t="str">
            <v>――</v>
          </cell>
          <cell r="N532" t="str">
            <v>――</v>
          </cell>
          <cell r="O532" t="str">
            <v>Ｐ</v>
          </cell>
          <cell r="P532" t="str">
            <v>0038</v>
          </cell>
          <cell r="Q532" t="str">
            <v>（株）旭工業所</v>
          </cell>
          <cell r="R532" t="str">
            <v>01</v>
          </cell>
          <cell r="S532" t="str">
            <v>本社工場</v>
          </cell>
          <cell r="T532" t="str">
            <v>直接</v>
          </cell>
          <cell r="U532" t="str">
            <v/>
          </cell>
          <cell r="V532" t="str">
            <v/>
          </cell>
          <cell r="W532" t="str">
            <v/>
          </cell>
          <cell r="X532">
            <v>1</v>
          </cell>
          <cell r="Y532">
            <v>1</v>
          </cell>
          <cell r="Z532">
            <v>2</v>
          </cell>
          <cell r="AA532">
            <v>0</v>
          </cell>
        </row>
        <row r="533">
          <cell r="B533" t="str">
            <v>35351ECB010</v>
          </cell>
          <cell r="C533" t="str">
            <v/>
          </cell>
          <cell r="D533" t="str">
            <v>ROTOR, TRANSMISSION OIL PUMP DRIVE</v>
          </cell>
          <cell r="E533" t="str">
            <v>1Y</v>
          </cell>
          <cell r="F533" t="str">
            <v>第１工場</v>
          </cell>
          <cell r="G533" t="str">
            <v>直送</v>
          </cell>
          <cell r="H533" t="str">
            <v>Ｐ</v>
          </cell>
          <cell r="I533" t="str">
            <v>1821</v>
          </cell>
          <cell r="J533" t="str">
            <v>五興商事（株）</v>
          </cell>
          <cell r="K533" t="str">
            <v>01</v>
          </cell>
          <cell r="L533" t="str">
            <v/>
          </cell>
          <cell r="M533" t="str">
            <v>――</v>
          </cell>
          <cell r="N533" t="str">
            <v>――</v>
          </cell>
          <cell r="O533" t="str">
            <v>Ｐ</v>
          </cell>
          <cell r="P533" t="str">
            <v>0810</v>
          </cell>
          <cell r="Q533" t="str">
            <v>（株）オーハシテクニカ</v>
          </cell>
          <cell r="R533" t="str">
            <v>01</v>
          </cell>
          <cell r="S533" t="str">
            <v/>
          </cell>
          <cell r="T533" t="str">
            <v>直接</v>
          </cell>
          <cell r="U533" t="str">
            <v/>
          </cell>
          <cell r="V533" t="str">
            <v/>
          </cell>
          <cell r="W533" t="str">
            <v/>
          </cell>
          <cell r="X533">
            <v>1</v>
          </cell>
          <cell r="Y533">
            <v>1</v>
          </cell>
          <cell r="Z533">
            <v>1</v>
          </cell>
          <cell r="AA533">
            <v>1.25</v>
          </cell>
        </row>
        <row r="534">
          <cell r="B534" t="str">
            <v>9050113A083</v>
          </cell>
          <cell r="C534" t="str">
            <v/>
          </cell>
          <cell r="D534" t="str">
            <v>SPRING, COMPRESSION</v>
          </cell>
          <cell r="E534" t="str">
            <v>1Y</v>
          </cell>
          <cell r="F534" t="str">
            <v>第１工場</v>
          </cell>
          <cell r="G534" t="str">
            <v>直送</v>
          </cell>
          <cell r="H534" t="str">
            <v>Ｐ</v>
          </cell>
          <cell r="I534" t="str">
            <v>3836</v>
          </cell>
          <cell r="J534" t="str">
            <v>（株）東郷製作所</v>
          </cell>
          <cell r="K534" t="str">
            <v>01</v>
          </cell>
          <cell r="L534" t="str">
            <v/>
          </cell>
          <cell r="M534" t="str">
            <v>――</v>
          </cell>
          <cell r="N534" t="str">
            <v>――</v>
          </cell>
          <cell r="O534" t="str">
            <v>Ｐ</v>
          </cell>
          <cell r="P534" t="str">
            <v>0816</v>
          </cell>
          <cell r="Q534" t="str">
            <v>大橋鉄工（株）</v>
          </cell>
          <cell r="R534" t="str">
            <v>01</v>
          </cell>
          <cell r="S534" t="str">
            <v/>
          </cell>
          <cell r="T534" t="str">
            <v>直接</v>
          </cell>
          <cell r="U534" t="str">
            <v/>
          </cell>
          <cell r="V534" t="str">
            <v/>
          </cell>
          <cell r="W534" t="str">
            <v/>
          </cell>
          <cell r="X534">
            <v>1</v>
          </cell>
          <cell r="Y534">
            <v>1</v>
          </cell>
          <cell r="Z534">
            <v>1</v>
          </cell>
          <cell r="AA534">
            <v>1.25</v>
          </cell>
        </row>
        <row r="535">
          <cell r="B535" t="str">
            <v>9050113A086</v>
          </cell>
          <cell r="C535" t="str">
            <v/>
          </cell>
          <cell r="D535" t="str">
            <v>SPRING, COMPRESSION</v>
          </cell>
          <cell r="E535" t="str">
            <v>1Y</v>
          </cell>
          <cell r="F535" t="str">
            <v>第１工場</v>
          </cell>
          <cell r="G535" t="str">
            <v>直送</v>
          </cell>
          <cell r="H535" t="str">
            <v>Ｐ</v>
          </cell>
          <cell r="I535" t="str">
            <v>3836</v>
          </cell>
          <cell r="J535" t="str">
            <v>（株）東郷製作所</v>
          </cell>
          <cell r="K535" t="str">
            <v>01</v>
          </cell>
          <cell r="L535" t="str">
            <v/>
          </cell>
          <cell r="M535" t="str">
            <v>――</v>
          </cell>
          <cell r="N535" t="str">
            <v>――</v>
          </cell>
          <cell r="O535" t="str">
            <v>Ｐ</v>
          </cell>
          <cell r="P535" t="str">
            <v>0816</v>
          </cell>
          <cell r="Q535" t="str">
            <v>大橋鉄工（株）</v>
          </cell>
          <cell r="R535" t="str">
            <v>01</v>
          </cell>
          <cell r="S535" t="str">
            <v/>
          </cell>
          <cell r="T535" t="str">
            <v>直接</v>
          </cell>
          <cell r="U535" t="str">
            <v/>
          </cell>
          <cell r="V535" t="str">
            <v/>
          </cell>
          <cell r="W535" t="str">
            <v/>
          </cell>
          <cell r="X535">
            <v>1</v>
          </cell>
          <cell r="Y535">
            <v>1</v>
          </cell>
          <cell r="Z535">
            <v>1</v>
          </cell>
          <cell r="AA535">
            <v>1.25</v>
          </cell>
        </row>
        <row r="536">
          <cell r="B536" t="str">
            <v>9020843A001</v>
          </cell>
          <cell r="C536" t="str">
            <v/>
          </cell>
          <cell r="D536" t="str">
            <v>WASHER, CONICAL SPRING</v>
          </cell>
          <cell r="E536" t="str">
            <v>1Y</v>
          </cell>
          <cell r="F536" t="str">
            <v>第１工場</v>
          </cell>
          <cell r="G536" t="str">
            <v>直送</v>
          </cell>
          <cell r="H536" t="str">
            <v>Ｐ</v>
          </cell>
          <cell r="I536" t="str">
            <v>3236</v>
          </cell>
          <cell r="J536" t="str">
            <v>中庸スプリング（株）</v>
          </cell>
          <cell r="K536" t="str">
            <v>01</v>
          </cell>
          <cell r="L536" t="str">
            <v/>
          </cell>
          <cell r="M536" t="str">
            <v>――</v>
          </cell>
          <cell r="N536" t="str">
            <v>――</v>
          </cell>
          <cell r="O536" t="str">
            <v>Ｐ</v>
          </cell>
          <cell r="P536" t="str">
            <v>0930</v>
          </cell>
          <cell r="Q536" t="str">
            <v>（株）オンド</v>
          </cell>
          <cell r="R536" t="str">
            <v>01</v>
          </cell>
          <cell r="S536" t="str">
            <v>本社工場</v>
          </cell>
          <cell r="T536" t="str">
            <v>直接</v>
          </cell>
          <cell r="U536" t="str">
            <v/>
          </cell>
          <cell r="V536" t="str">
            <v/>
          </cell>
          <cell r="W536" t="str">
            <v/>
          </cell>
          <cell r="X536">
            <v>1</v>
          </cell>
          <cell r="Y536">
            <v>1</v>
          </cell>
          <cell r="Z536">
            <v>1</v>
          </cell>
          <cell r="AA536">
            <v>1.25</v>
          </cell>
        </row>
        <row r="537">
          <cell r="B537" t="str">
            <v>35288ECB020</v>
          </cell>
          <cell r="C537" t="str">
            <v/>
          </cell>
          <cell r="D537" t="str">
            <v>DAMPER, RUBBER</v>
          </cell>
          <cell r="E537" t="str">
            <v>1Y</v>
          </cell>
          <cell r="F537" t="str">
            <v>第１工場</v>
          </cell>
          <cell r="G537" t="str">
            <v>直送</v>
          </cell>
          <cell r="H537" t="str">
            <v>Ｐ</v>
          </cell>
          <cell r="I537" t="str">
            <v>4228</v>
          </cell>
          <cell r="J537" t="str">
            <v>日昌（株）</v>
          </cell>
          <cell r="K537" t="str">
            <v>01</v>
          </cell>
          <cell r="L537" t="str">
            <v>名古屋支店</v>
          </cell>
          <cell r="M537" t="str">
            <v>――</v>
          </cell>
          <cell r="N537" t="str">
            <v>――</v>
          </cell>
          <cell r="O537" t="str">
            <v>Ｐ</v>
          </cell>
          <cell r="P537" t="str">
            <v>2017</v>
          </cell>
          <cell r="Q537" t="str">
            <v>佐藤工業（株）</v>
          </cell>
          <cell r="R537" t="str">
            <v>01</v>
          </cell>
          <cell r="S537" t="str">
            <v/>
          </cell>
          <cell r="T537" t="str">
            <v>直接</v>
          </cell>
          <cell r="U537" t="str">
            <v/>
          </cell>
          <cell r="V537" t="str">
            <v/>
          </cell>
          <cell r="W537" t="str">
            <v/>
          </cell>
          <cell r="X537">
            <v>1</v>
          </cell>
          <cell r="Y537">
            <v>1</v>
          </cell>
          <cell r="Z537">
            <v>1</v>
          </cell>
          <cell r="AA537">
            <v>1.25</v>
          </cell>
        </row>
        <row r="538">
          <cell r="B538" t="str">
            <v>35288ECB020</v>
          </cell>
          <cell r="C538" t="str">
            <v/>
          </cell>
          <cell r="D538" t="str">
            <v>DAMPER, RUBBER</v>
          </cell>
          <cell r="E538" t="str">
            <v>1Y</v>
          </cell>
          <cell r="F538" t="str">
            <v>第１工場</v>
          </cell>
          <cell r="G538" t="str">
            <v>直送</v>
          </cell>
          <cell r="H538" t="str">
            <v>Ｐ</v>
          </cell>
          <cell r="I538" t="str">
            <v>4228</v>
          </cell>
          <cell r="J538" t="str">
            <v>日昌（株）</v>
          </cell>
          <cell r="K538" t="str">
            <v>01</v>
          </cell>
          <cell r="L538" t="str">
            <v>名古屋支店</v>
          </cell>
          <cell r="M538" t="str">
            <v>――</v>
          </cell>
          <cell r="N538" t="str">
            <v>――</v>
          </cell>
          <cell r="O538" t="str">
            <v>Ｐ</v>
          </cell>
          <cell r="P538" t="str">
            <v>2017</v>
          </cell>
          <cell r="Q538" t="str">
            <v>佐藤工業（株）</v>
          </cell>
          <cell r="R538" t="str">
            <v>03</v>
          </cell>
          <cell r="S538" t="str">
            <v>藤塗装</v>
          </cell>
          <cell r="T538" t="str">
            <v>直接</v>
          </cell>
          <cell r="U538" t="str">
            <v/>
          </cell>
          <cell r="V538" t="str">
            <v/>
          </cell>
          <cell r="W538" t="str">
            <v/>
          </cell>
          <cell r="X538">
            <v>1</v>
          </cell>
          <cell r="Y538">
            <v>1</v>
          </cell>
          <cell r="Z538">
            <v>1</v>
          </cell>
          <cell r="AA538">
            <v>1.25</v>
          </cell>
        </row>
        <row r="539">
          <cell r="B539" t="str">
            <v>35288ECE010</v>
          </cell>
          <cell r="C539" t="str">
            <v/>
          </cell>
          <cell r="D539" t="str">
            <v>DAMPER, RUBBER</v>
          </cell>
          <cell r="E539" t="str">
            <v>1Y</v>
          </cell>
          <cell r="F539" t="str">
            <v>第１工場</v>
          </cell>
          <cell r="G539" t="str">
            <v>直送</v>
          </cell>
          <cell r="H539" t="str">
            <v>Ｐ</v>
          </cell>
          <cell r="I539" t="str">
            <v>4228</v>
          </cell>
          <cell r="J539" t="str">
            <v>日昌（株）</v>
          </cell>
          <cell r="K539" t="str">
            <v>01</v>
          </cell>
          <cell r="L539" t="str">
            <v>名古屋支店</v>
          </cell>
          <cell r="M539" t="str">
            <v>――</v>
          </cell>
          <cell r="N539" t="str">
            <v>――</v>
          </cell>
          <cell r="O539" t="str">
            <v>Ｐ</v>
          </cell>
          <cell r="P539" t="str">
            <v>2017</v>
          </cell>
          <cell r="Q539" t="str">
            <v>佐藤工業（株）</v>
          </cell>
          <cell r="R539" t="str">
            <v>01</v>
          </cell>
          <cell r="S539" t="str">
            <v/>
          </cell>
          <cell r="T539" t="str">
            <v>直接</v>
          </cell>
          <cell r="U539" t="str">
            <v/>
          </cell>
          <cell r="V539" t="str">
            <v/>
          </cell>
          <cell r="W539" t="str">
            <v/>
          </cell>
          <cell r="X539">
            <v>1</v>
          </cell>
          <cell r="Y539">
            <v>1</v>
          </cell>
          <cell r="Z539">
            <v>1</v>
          </cell>
          <cell r="AA539">
            <v>1.25</v>
          </cell>
        </row>
        <row r="540">
          <cell r="B540" t="str">
            <v>35288ECE010</v>
          </cell>
          <cell r="C540" t="str">
            <v/>
          </cell>
          <cell r="D540" t="str">
            <v>DAMPER, RUBBER</v>
          </cell>
          <cell r="E540" t="str">
            <v>1Y</v>
          </cell>
          <cell r="F540" t="str">
            <v>第１工場</v>
          </cell>
          <cell r="G540" t="str">
            <v>直送</v>
          </cell>
          <cell r="H540" t="str">
            <v>Ｐ</v>
          </cell>
          <cell r="I540" t="str">
            <v>4228</v>
          </cell>
          <cell r="J540" t="str">
            <v>日昌（株）</v>
          </cell>
          <cell r="K540" t="str">
            <v>01</v>
          </cell>
          <cell r="L540" t="str">
            <v>名古屋支店</v>
          </cell>
          <cell r="M540" t="str">
            <v>――</v>
          </cell>
          <cell r="N540" t="str">
            <v>――</v>
          </cell>
          <cell r="O540" t="str">
            <v>Ｐ</v>
          </cell>
          <cell r="P540" t="str">
            <v>2017</v>
          </cell>
          <cell r="Q540" t="str">
            <v>佐藤工業（株）</v>
          </cell>
          <cell r="R540" t="str">
            <v>03</v>
          </cell>
          <cell r="S540" t="str">
            <v>藤塗装</v>
          </cell>
          <cell r="T540" t="str">
            <v>直接</v>
          </cell>
          <cell r="U540" t="str">
            <v/>
          </cell>
          <cell r="V540" t="str">
            <v/>
          </cell>
          <cell r="W540" t="str">
            <v/>
          </cell>
          <cell r="X540">
            <v>1</v>
          </cell>
          <cell r="Y540">
            <v>1</v>
          </cell>
          <cell r="Z540">
            <v>1</v>
          </cell>
          <cell r="AA540">
            <v>1.25</v>
          </cell>
        </row>
        <row r="541">
          <cell r="B541" t="str">
            <v>35771ECF010</v>
          </cell>
          <cell r="C541" t="str">
            <v/>
          </cell>
          <cell r="D541" t="str">
            <v>(FO), OUTPUT SHAFT</v>
          </cell>
          <cell r="E541" t="str">
            <v>1Y</v>
          </cell>
          <cell r="F541" t="str">
            <v>第１工場</v>
          </cell>
          <cell r="G541" t="str">
            <v>直送</v>
          </cell>
          <cell r="H541" t="str">
            <v>Ｐ</v>
          </cell>
          <cell r="I541" t="str">
            <v>0008</v>
          </cell>
          <cell r="J541" t="str">
            <v>愛知製鋼（株）</v>
          </cell>
          <cell r="K541" t="str">
            <v>01</v>
          </cell>
          <cell r="L541" t="str">
            <v/>
          </cell>
          <cell r="M541" t="str">
            <v>――</v>
          </cell>
          <cell r="N541" t="str">
            <v>――</v>
          </cell>
          <cell r="O541" t="str">
            <v>Ｐ</v>
          </cell>
          <cell r="P541" t="str">
            <v>2038</v>
          </cell>
          <cell r="Q541" t="str">
            <v>アイシン機工（株）</v>
          </cell>
          <cell r="R541" t="str">
            <v>06</v>
          </cell>
          <cell r="S541" t="str">
            <v>吉良工場</v>
          </cell>
          <cell r="T541" t="str">
            <v>直接</v>
          </cell>
          <cell r="U541" t="str">
            <v/>
          </cell>
          <cell r="V541" t="str">
            <v/>
          </cell>
          <cell r="W541" t="str">
            <v/>
          </cell>
          <cell r="X541">
            <v>1</v>
          </cell>
          <cell r="Y541">
            <v>1</v>
          </cell>
          <cell r="Z541">
            <v>1</v>
          </cell>
          <cell r="AA541">
            <v>1.25</v>
          </cell>
        </row>
        <row r="542">
          <cell r="B542" t="str">
            <v>35771ECF020</v>
          </cell>
          <cell r="C542" t="str">
            <v/>
          </cell>
          <cell r="D542" t="str">
            <v>(FO), OUTPUT SHAFT</v>
          </cell>
          <cell r="E542" t="str">
            <v>1Y</v>
          </cell>
          <cell r="F542" t="str">
            <v>第１工場</v>
          </cell>
          <cell r="G542" t="str">
            <v>直送</v>
          </cell>
          <cell r="H542" t="str">
            <v>Ｐ</v>
          </cell>
          <cell r="I542" t="str">
            <v>0008</v>
          </cell>
          <cell r="J542" t="str">
            <v>愛知製鋼（株）</v>
          </cell>
          <cell r="K542" t="str">
            <v>01</v>
          </cell>
          <cell r="L542" t="str">
            <v/>
          </cell>
          <cell r="M542" t="str">
            <v>――</v>
          </cell>
          <cell r="N542" t="str">
            <v>――</v>
          </cell>
          <cell r="O542" t="str">
            <v>Ｐ</v>
          </cell>
          <cell r="P542" t="str">
            <v>2038</v>
          </cell>
          <cell r="Q542" t="str">
            <v>アイシン機工（株）</v>
          </cell>
          <cell r="R542" t="str">
            <v>06</v>
          </cell>
          <cell r="S542" t="str">
            <v>吉良工場</v>
          </cell>
          <cell r="T542" t="str">
            <v>直接</v>
          </cell>
          <cell r="U542" t="str">
            <v/>
          </cell>
          <cell r="V542" t="str">
            <v/>
          </cell>
          <cell r="W542" t="str">
            <v/>
          </cell>
          <cell r="X542">
            <v>1</v>
          </cell>
          <cell r="Y542">
            <v>1</v>
          </cell>
          <cell r="Z542">
            <v>1</v>
          </cell>
          <cell r="AA542">
            <v>1.25</v>
          </cell>
        </row>
        <row r="543">
          <cell r="B543" t="str">
            <v>G1131ECF010</v>
          </cell>
          <cell r="C543" t="str">
            <v/>
          </cell>
          <cell r="D543" t="str">
            <v>(FO), ROTOR SHAFT</v>
          </cell>
          <cell r="E543" t="str">
            <v>1Y</v>
          </cell>
          <cell r="F543" t="str">
            <v>第１工場</v>
          </cell>
          <cell r="G543" t="str">
            <v>直送</v>
          </cell>
          <cell r="H543" t="str">
            <v>Ｐ</v>
          </cell>
          <cell r="I543" t="str">
            <v>1825</v>
          </cell>
          <cell r="J543" t="str">
            <v>（株）コタニ</v>
          </cell>
          <cell r="K543" t="str">
            <v>01</v>
          </cell>
          <cell r="L543" t="str">
            <v>丸共通運発行</v>
          </cell>
          <cell r="M543" t="str">
            <v>――</v>
          </cell>
          <cell r="N543" t="str">
            <v>――</v>
          </cell>
          <cell r="O543" t="str">
            <v>Ｐ</v>
          </cell>
          <cell r="P543" t="str">
            <v>2038</v>
          </cell>
          <cell r="Q543" t="str">
            <v>アイシン機工（株）</v>
          </cell>
          <cell r="R543" t="str">
            <v>06</v>
          </cell>
          <cell r="S543" t="str">
            <v>吉良工場</v>
          </cell>
          <cell r="T543" t="str">
            <v>直接</v>
          </cell>
          <cell r="U543" t="str">
            <v/>
          </cell>
          <cell r="V543" t="str">
            <v/>
          </cell>
          <cell r="W543" t="str">
            <v/>
          </cell>
          <cell r="X543">
            <v>1</v>
          </cell>
          <cell r="Y543">
            <v>1</v>
          </cell>
          <cell r="Z543">
            <v>1</v>
          </cell>
          <cell r="AA543">
            <v>1.25</v>
          </cell>
        </row>
        <row r="544">
          <cell r="B544" t="str">
            <v>G1131ECF020</v>
          </cell>
          <cell r="C544" t="str">
            <v/>
          </cell>
          <cell r="D544" t="str">
            <v>(FO), ROTOR SHAFT</v>
          </cell>
          <cell r="E544" t="str">
            <v>1Y</v>
          </cell>
          <cell r="F544" t="str">
            <v>第１工場</v>
          </cell>
          <cell r="G544" t="str">
            <v>直送</v>
          </cell>
          <cell r="H544" t="str">
            <v>Ｐ</v>
          </cell>
          <cell r="I544" t="str">
            <v>1825</v>
          </cell>
          <cell r="J544" t="str">
            <v>（株）コタニ</v>
          </cell>
          <cell r="K544" t="str">
            <v>01</v>
          </cell>
          <cell r="L544" t="str">
            <v>丸共通運発行</v>
          </cell>
          <cell r="M544" t="str">
            <v>――</v>
          </cell>
          <cell r="N544" t="str">
            <v>――</v>
          </cell>
          <cell r="O544" t="str">
            <v>Ｐ</v>
          </cell>
          <cell r="P544" t="str">
            <v>2038</v>
          </cell>
          <cell r="Q544" t="str">
            <v>アイシン機工（株）</v>
          </cell>
          <cell r="R544" t="str">
            <v>06</v>
          </cell>
          <cell r="S544" t="str">
            <v>吉良工場</v>
          </cell>
          <cell r="T544" t="str">
            <v>直接</v>
          </cell>
          <cell r="U544" t="str">
            <v/>
          </cell>
          <cell r="V544" t="str">
            <v/>
          </cell>
          <cell r="W544" t="str">
            <v/>
          </cell>
          <cell r="X544">
            <v>1</v>
          </cell>
          <cell r="Y544">
            <v>1</v>
          </cell>
          <cell r="Z544">
            <v>1</v>
          </cell>
          <cell r="AA544">
            <v>1.25</v>
          </cell>
        </row>
        <row r="545">
          <cell r="B545" t="str">
            <v>G1131ECF030</v>
          </cell>
          <cell r="C545" t="str">
            <v/>
          </cell>
          <cell r="D545" t="str">
            <v>(FO), ROTOR SHAFT</v>
          </cell>
          <cell r="E545" t="str">
            <v>1Y</v>
          </cell>
          <cell r="F545" t="str">
            <v>第１工場</v>
          </cell>
          <cell r="G545" t="str">
            <v>直送</v>
          </cell>
          <cell r="H545" t="str">
            <v>Ｐ</v>
          </cell>
          <cell r="I545" t="str">
            <v>1825</v>
          </cell>
          <cell r="J545" t="str">
            <v>（株）コタニ</v>
          </cell>
          <cell r="K545" t="str">
            <v>01</v>
          </cell>
          <cell r="L545" t="str">
            <v>丸共通運発行</v>
          </cell>
          <cell r="M545" t="str">
            <v>――</v>
          </cell>
          <cell r="N545" t="str">
            <v>――</v>
          </cell>
          <cell r="O545" t="str">
            <v>Ｐ</v>
          </cell>
          <cell r="P545" t="str">
            <v>2038</v>
          </cell>
          <cell r="Q545" t="str">
            <v>アイシン機工（株）</v>
          </cell>
          <cell r="R545" t="str">
            <v>06</v>
          </cell>
          <cell r="S545" t="str">
            <v>吉良工場</v>
          </cell>
          <cell r="T545" t="str">
            <v>直接</v>
          </cell>
          <cell r="U545" t="str">
            <v/>
          </cell>
          <cell r="V545" t="str">
            <v/>
          </cell>
          <cell r="W545" t="str">
            <v/>
          </cell>
          <cell r="X545">
            <v>1</v>
          </cell>
          <cell r="Y545">
            <v>1</v>
          </cell>
          <cell r="Z545">
            <v>1</v>
          </cell>
          <cell r="AA545">
            <v>1.25</v>
          </cell>
        </row>
        <row r="546">
          <cell r="B546" t="str">
            <v>35141ECD020</v>
          </cell>
          <cell r="C546" t="str">
            <v/>
          </cell>
          <cell r="D546" t="str">
            <v>(CA), TRANSAXLE CASE</v>
          </cell>
          <cell r="E546" t="str">
            <v>1Y</v>
          </cell>
          <cell r="F546" t="str">
            <v>第１工場</v>
          </cell>
          <cell r="G546" t="str">
            <v>直送</v>
          </cell>
          <cell r="H546" t="str">
            <v>Ｐ</v>
          </cell>
          <cell r="I546" t="str">
            <v>0005</v>
          </cell>
          <cell r="J546" t="str">
            <v>アイシン軽金属（株）</v>
          </cell>
          <cell r="K546" t="str">
            <v>01</v>
          </cell>
          <cell r="L546" t="str">
            <v>本社工場（大和高速分）</v>
          </cell>
          <cell r="M546" t="str">
            <v>――</v>
          </cell>
          <cell r="N546" t="str">
            <v>――</v>
          </cell>
          <cell r="O546" t="str">
            <v>Ｐ</v>
          </cell>
          <cell r="P546" t="str">
            <v>2041</v>
          </cell>
          <cell r="Q546" t="str">
            <v>（株）アイシン福井</v>
          </cell>
          <cell r="R546" t="str">
            <v>01</v>
          </cell>
          <cell r="S546" t="str">
            <v>本社工場</v>
          </cell>
          <cell r="T546" t="str">
            <v>直接</v>
          </cell>
          <cell r="U546" t="str">
            <v/>
          </cell>
          <cell r="V546" t="str">
            <v/>
          </cell>
          <cell r="W546" t="str">
            <v/>
          </cell>
          <cell r="X546">
            <v>1</v>
          </cell>
          <cell r="Y546">
            <v>1</v>
          </cell>
          <cell r="Z546">
            <v>1</v>
          </cell>
          <cell r="AA546">
            <v>1.25</v>
          </cell>
        </row>
        <row r="547">
          <cell r="B547" t="str">
            <v>35141ECD020</v>
          </cell>
          <cell r="C547" t="str">
            <v/>
          </cell>
          <cell r="D547" t="str">
            <v>(CA), TRANSAXLE CASE</v>
          </cell>
          <cell r="E547" t="str">
            <v>1Y</v>
          </cell>
          <cell r="F547" t="str">
            <v>第１工場</v>
          </cell>
          <cell r="G547" t="str">
            <v>直送</v>
          </cell>
          <cell r="H547" t="str">
            <v>Ｐ</v>
          </cell>
          <cell r="I547" t="str">
            <v>0005</v>
          </cell>
          <cell r="J547" t="str">
            <v>アイシン軽金属（株）</v>
          </cell>
          <cell r="K547" t="str">
            <v>09</v>
          </cell>
          <cell r="L547" t="str">
            <v>サンエツ福井</v>
          </cell>
          <cell r="M547" t="str">
            <v>――</v>
          </cell>
          <cell r="N547" t="str">
            <v>――</v>
          </cell>
          <cell r="O547" t="str">
            <v>Ｐ</v>
          </cell>
          <cell r="P547" t="str">
            <v>2041</v>
          </cell>
          <cell r="Q547" t="str">
            <v>（株）アイシン福井</v>
          </cell>
          <cell r="R547" t="str">
            <v>01</v>
          </cell>
          <cell r="S547" t="str">
            <v>本社工場</v>
          </cell>
          <cell r="T547" t="str">
            <v>直接</v>
          </cell>
          <cell r="U547" t="str">
            <v/>
          </cell>
          <cell r="V547" t="str">
            <v/>
          </cell>
          <cell r="W547" t="str">
            <v/>
          </cell>
          <cell r="X547">
            <v>1</v>
          </cell>
          <cell r="Y547">
            <v>1</v>
          </cell>
          <cell r="Z547">
            <v>1</v>
          </cell>
          <cell r="AA547">
            <v>1.25</v>
          </cell>
        </row>
        <row r="548">
          <cell r="B548" t="str">
            <v>35141ECD030</v>
          </cell>
          <cell r="C548" t="str">
            <v/>
          </cell>
          <cell r="D548" t="str">
            <v>(CA), TRANSAXLE CASE</v>
          </cell>
          <cell r="E548" t="str">
            <v>1Y</v>
          </cell>
          <cell r="F548" t="str">
            <v>第１工場</v>
          </cell>
          <cell r="G548" t="str">
            <v>直送</v>
          </cell>
          <cell r="H548" t="str">
            <v>Ｐ</v>
          </cell>
          <cell r="I548" t="str">
            <v>0005</v>
          </cell>
          <cell r="J548" t="str">
            <v>アイシン軽金属（株）</v>
          </cell>
          <cell r="K548" t="str">
            <v>01</v>
          </cell>
          <cell r="L548" t="str">
            <v>本社工場（大和高速分）</v>
          </cell>
          <cell r="M548" t="str">
            <v>――</v>
          </cell>
          <cell r="N548" t="str">
            <v>――</v>
          </cell>
          <cell r="O548" t="str">
            <v>Ｐ</v>
          </cell>
          <cell r="P548" t="str">
            <v>2041</v>
          </cell>
          <cell r="Q548" t="str">
            <v>（株）アイシン福井</v>
          </cell>
          <cell r="R548" t="str">
            <v>01</v>
          </cell>
          <cell r="S548" t="str">
            <v>本社工場</v>
          </cell>
          <cell r="T548" t="str">
            <v>直接</v>
          </cell>
          <cell r="U548" t="str">
            <v/>
          </cell>
          <cell r="V548" t="str">
            <v/>
          </cell>
          <cell r="W548" t="str">
            <v/>
          </cell>
          <cell r="X548">
            <v>1</v>
          </cell>
          <cell r="Y548">
            <v>1</v>
          </cell>
          <cell r="Z548">
            <v>1</v>
          </cell>
          <cell r="AA548">
            <v>1.25</v>
          </cell>
        </row>
        <row r="549">
          <cell r="B549" t="str">
            <v>35141ECD030</v>
          </cell>
          <cell r="C549" t="str">
            <v/>
          </cell>
          <cell r="D549" t="str">
            <v>(CA), TRANSAXLE CASE</v>
          </cell>
          <cell r="E549" t="str">
            <v>1Y</v>
          </cell>
          <cell r="F549" t="str">
            <v>第１工場</v>
          </cell>
          <cell r="G549" t="str">
            <v>直送</v>
          </cell>
          <cell r="H549" t="str">
            <v>Ｐ</v>
          </cell>
          <cell r="I549" t="str">
            <v>0005</v>
          </cell>
          <cell r="J549" t="str">
            <v>アイシン軽金属（株）</v>
          </cell>
          <cell r="K549" t="str">
            <v>09</v>
          </cell>
          <cell r="L549" t="str">
            <v>サンエツ福井</v>
          </cell>
          <cell r="M549" t="str">
            <v>――</v>
          </cell>
          <cell r="N549" t="str">
            <v>――</v>
          </cell>
          <cell r="O549" t="str">
            <v>Ｐ</v>
          </cell>
          <cell r="P549" t="str">
            <v>2041</v>
          </cell>
          <cell r="Q549" t="str">
            <v>（株）アイシン福井</v>
          </cell>
          <cell r="R549" t="str">
            <v>01</v>
          </cell>
          <cell r="S549" t="str">
            <v>本社工場</v>
          </cell>
          <cell r="T549" t="str">
            <v>直接</v>
          </cell>
          <cell r="U549" t="str">
            <v/>
          </cell>
          <cell r="V549" t="str">
            <v/>
          </cell>
          <cell r="W549" t="str">
            <v/>
          </cell>
          <cell r="X549">
            <v>1</v>
          </cell>
          <cell r="Y549">
            <v>1</v>
          </cell>
          <cell r="Z549">
            <v>1</v>
          </cell>
          <cell r="AA549">
            <v>1.25</v>
          </cell>
        </row>
        <row r="550">
          <cell r="B550" t="str">
            <v>35141ECD040</v>
          </cell>
          <cell r="C550" t="str">
            <v/>
          </cell>
          <cell r="D550" t="str">
            <v>(CA), TRANSAXLE CASE</v>
          </cell>
          <cell r="E550" t="str">
            <v>1Y</v>
          </cell>
          <cell r="F550" t="str">
            <v>第１工場</v>
          </cell>
          <cell r="G550" t="str">
            <v>直送</v>
          </cell>
          <cell r="H550" t="str">
            <v>Ｐ</v>
          </cell>
          <cell r="I550" t="str">
            <v>0005</v>
          </cell>
          <cell r="J550" t="str">
            <v>アイシン軽金属（株）</v>
          </cell>
          <cell r="K550" t="str">
            <v>01</v>
          </cell>
          <cell r="L550" t="str">
            <v>本社工場（大和高速分）</v>
          </cell>
          <cell r="M550" t="str">
            <v>――</v>
          </cell>
          <cell r="N550" t="str">
            <v>――</v>
          </cell>
          <cell r="O550" t="str">
            <v>Ｐ</v>
          </cell>
          <cell r="P550" t="str">
            <v>2041</v>
          </cell>
          <cell r="Q550" t="str">
            <v>（株）アイシン福井</v>
          </cell>
          <cell r="R550" t="str">
            <v>01</v>
          </cell>
          <cell r="S550" t="str">
            <v>本社工場</v>
          </cell>
          <cell r="T550" t="str">
            <v>直接</v>
          </cell>
          <cell r="U550" t="str">
            <v/>
          </cell>
          <cell r="V550" t="str">
            <v/>
          </cell>
          <cell r="W550" t="str">
            <v/>
          </cell>
          <cell r="X550">
            <v>1</v>
          </cell>
          <cell r="Y550">
            <v>1</v>
          </cell>
          <cell r="Z550">
            <v>1</v>
          </cell>
          <cell r="AA550">
            <v>1.25</v>
          </cell>
        </row>
        <row r="551">
          <cell r="B551" t="str">
            <v>39171ECD010</v>
          </cell>
          <cell r="C551" t="str">
            <v/>
          </cell>
          <cell r="D551" t="str">
            <v>(CA), MOTOR HOUSING COVER</v>
          </cell>
          <cell r="E551" t="str">
            <v>1Y</v>
          </cell>
          <cell r="F551" t="str">
            <v>第１工場</v>
          </cell>
          <cell r="G551" t="str">
            <v>直送</v>
          </cell>
          <cell r="H551" t="str">
            <v>Ｐ</v>
          </cell>
          <cell r="I551" t="str">
            <v>0005</v>
          </cell>
          <cell r="J551" t="str">
            <v>アイシン軽金属（株）</v>
          </cell>
          <cell r="K551" t="str">
            <v>01</v>
          </cell>
          <cell r="L551" t="str">
            <v>本社工場（大和高速分）</v>
          </cell>
          <cell r="M551" t="str">
            <v>――</v>
          </cell>
          <cell r="N551" t="str">
            <v>――</v>
          </cell>
          <cell r="O551" t="str">
            <v>Ｐ</v>
          </cell>
          <cell r="P551" t="str">
            <v>2041</v>
          </cell>
          <cell r="Q551" t="str">
            <v>（株）アイシン福井</v>
          </cell>
          <cell r="R551" t="str">
            <v>01</v>
          </cell>
          <cell r="S551" t="str">
            <v>本社工場</v>
          </cell>
          <cell r="T551" t="str">
            <v>直接</v>
          </cell>
          <cell r="U551" t="str">
            <v/>
          </cell>
          <cell r="V551" t="str">
            <v/>
          </cell>
          <cell r="W551" t="str">
            <v/>
          </cell>
          <cell r="X551">
            <v>1</v>
          </cell>
          <cell r="Y551">
            <v>1</v>
          </cell>
          <cell r="Z551">
            <v>1</v>
          </cell>
          <cell r="AA551">
            <v>1.25</v>
          </cell>
        </row>
        <row r="552">
          <cell r="B552" t="str">
            <v>39171ECD010</v>
          </cell>
          <cell r="C552" t="str">
            <v/>
          </cell>
          <cell r="D552" t="str">
            <v>(CA), MOTOR HOUSING COVER</v>
          </cell>
          <cell r="E552" t="str">
            <v>1Y</v>
          </cell>
          <cell r="F552" t="str">
            <v>第１工場</v>
          </cell>
          <cell r="G552" t="str">
            <v>直送</v>
          </cell>
          <cell r="H552" t="str">
            <v>Ｐ</v>
          </cell>
          <cell r="I552" t="str">
            <v>0005</v>
          </cell>
          <cell r="J552" t="str">
            <v>アイシン軽金属（株）</v>
          </cell>
          <cell r="K552" t="str">
            <v>09</v>
          </cell>
          <cell r="L552" t="str">
            <v>サンエツ福井</v>
          </cell>
          <cell r="M552" t="str">
            <v>――</v>
          </cell>
          <cell r="N552" t="str">
            <v>――</v>
          </cell>
          <cell r="O552" t="str">
            <v>Ｐ</v>
          </cell>
          <cell r="P552" t="str">
            <v>2041</v>
          </cell>
          <cell r="Q552" t="str">
            <v>（株）アイシン福井</v>
          </cell>
          <cell r="R552" t="str">
            <v>01</v>
          </cell>
          <cell r="S552" t="str">
            <v>本社工場</v>
          </cell>
          <cell r="T552" t="str">
            <v>直接</v>
          </cell>
          <cell r="U552" t="str">
            <v/>
          </cell>
          <cell r="V552" t="str">
            <v/>
          </cell>
          <cell r="W552" t="str">
            <v/>
          </cell>
          <cell r="X552">
            <v>1</v>
          </cell>
          <cell r="Y552">
            <v>1</v>
          </cell>
          <cell r="Z552">
            <v>1</v>
          </cell>
          <cell r="AA552">
            <v>1.25</v>
          </cell>
        </row>
        <row r="553">
          <cell r="B553" t="str">
            <v>39171ECD020</v>
          </cell>
          <cell r="C553" t="str">
            <v/>
          </cell>
          <cell r="D553" t="str">
            <v>(CA), MOTOR HOUSING COVER</v>
          </cell>
          <cell r="E553" t="str">
            <v>1Y</v>
          </cell>
          <cell r="F553" t="str">
            <v>第１工場</v>
          </cell>
          <cell r="G553" t="str">
            <v>直送</v>
          </cell>
          <cell r="H553" t="str">
            <v>Ｐ</v>
          </cell>
          <cell r="I553" t="str">
            <v>0005</v>
          </cell>
          <cell r="J553" t="str">
            <v>アイシン軽金属（株）</v>
          </cell>
          <cell r="K553" t="str">
            <v>01</v>
          </cell>
          <cell r="L553" t="str">
            <v>本社工場（大和高速分）</v>
          </cell>
          <cell r="M553" t="str">
            <v>――</v>
          </cell>
          <cell r="N553" t="str">
            <v>――</v>
          </cell>
          <cell r="O553" t="str">
            <v>Ｐ</v>
          </cell>
          <cell r="P553" t="str">
            <v>2041</v>
          </cell>
          <cell r="Q553" t="str">
            <v>（株）アイシン福井</v>
          </cell>
          <cell r="R553" t="str">
            <v>01</v>
          </cell>
          <cell r="S553" t="str">
            <v>本社工場</v>
          </cell>
          <cell r="T553" t="str">
            <v>直接</v>
          </cell>
          <cell r="U553" t="str">
            <v/>
          </cell>
          <cell r="V553" t="str">
            <v/>
          </cell>
          <cell r="W553" t="str">
            <v/>
          </cell>
          <cell r="X553">
            <v>1</v>
          </cell>
          <cell r="Y553">
            <v>1</v>
          </cell>
          <cell r="Z553">
            <v>1</v>
          </cell>
          <cell r="AA553">
            <v>1.25</v>
          </cell>
        </row>
        <row r="554">
          <cell r="B554" t="str">
            <v>39171ECD020</v>
          </cell>
          <cell r="C554" t="str">
            <v/>
          </cell>
          <cell r="D554" t="str">
            <v>(CA), MOTOR HOUSING COVER</v>
          </cell>
          <cell r="E554" t="str">
            <v>1Y</v>
          </cell>
          <cell r="F554" t="str">
            <v>第１工場</v>
          </cell>
          <cell r="G554" t="str">
            <v>直送</v>
          </cell>
          <cell r="H554" t="str">
            <v>Ｐ</v>
          </cell>
          <cell r="I554" t="str">
            <v>0005</v>
          </cell>
          <cell r="J554" t="str">
            <v>アイシン軽金属（株）</v>
          </cell>
          <cell r="K554" t="str">
            <v>09</v>
          </cell>
          <cell r="L554" t="str">
            <v>サンエツ福井</v>
          </cell>
          <cell r="M554" t="str">
            <v>――</v>
          </cell>
          <cell r="N554" t="str">
            <v>――</v>
          </cell>
          <cell r="O554" t="str">
            <v>Ｐ</v>
          </cell>
          <cell r="P554" t="str">
            <v>2041</v>
          </cell>
          <cell r="Q554" t="str">
            <v>（株）アイシン福井</v>
          </cell>
          <cell r="R554" t="str">
            <v>01</v>
          </cell>
          <cell r="S554" t="str">
            <v>本社工場</v>
          </cell>
          <cell r="T554" t="str">
            <v>直接</v>
          </cell>
          <cell r="U554" t="str">
            <v/>
          </cell>
          <cell r="V554" t="str">
            <v/>
          </cell>
          <cell r="W554" t="str">
            <v/>
          </cell>
          <cell r="X554">
            <v>1</v>
          </cell>
          <cell r="Y554">
            <v>1</v>
          </cell>
          <cell r="Z554">
            <v>1</v>
          </cell>
          <cell r="AA554">
            <v>1.25</v>
          </cell>
        </row>
        <row r="555">
          <cell r="B555" t="str">
            <v>39171ECD030</v>
          </cell>
          <cell r="C555" t="str">
            <v/>
          </cell>
          <cell r="D555" t="str">
            <v>(CA), MOTOR HOUSING COVER</v>
          </cell>
          <cell r="E555" t="str">
            <v>1Y</v>
          </cell>
          <cell r="F555" t="str">
            <v>第１工場</v>
          </cell>
          <cell r="G555" t="str">
            <v>直送</v>
          </cell>
          <cell r="H555" t="str">
            <v>Ｐ</v>
          </cell>
          <cell r="I555" t="str">
            <v>0005</v>
          </cell>
          <cell r="J555" t="str">
            <v>アイシン軽金属（株）</v>
          </cell>
          <cell r="K555" t="str">
            <v>01</v>
          </cell>
          <cell r="L555" t="str">
            <v>本社工場（大和高速分）</v>
          </cell>
          <cell r="M555" t="str">
            <v>――</v>
          </cell>
          <cell r="N555" t="str">
            <v>――</v>
          </cell>
          <cell r="O555" t="str">
            <v>Ｐ</v>
          </cell>
          <cell r="P555" t="str">
            <v>2041</v>
          </cell>
          <cell r="Q555" t="str">
            <v>（株）アイシン福井</v>
          </cell>
          <cell r="R555" t="str">
            <v>01</v>
          </cell>
          <cell r="S555" t="str">
            <v>本社工場</v>
          </cell>
          <cell r="T555" t="str">
            <v>直接</v>
          </cell>
          <cell r="U555" t="str">
            <v/>
          </cell>
          <cell r="V555" t="str">
            <v/>
          </cell>
          <cell r="W555" t="str">
            <v/>
          </cell>
          <cell r="X555">
            <v>1</v>
          </cell>
          <cell r="Y555">
            <v>1</v>
          </cell>
          <cell r="Z555">
            <v>1</v>
          </cell>
          <cell r="AA555">
            <v>1.25</v>
          </cell>
        </row>
        <row r="556">
          <cell r="B556" t="str">
            <v>89429ECB010</v>
          </cell>
          <cell r="C556" t="str">
            <v/>
          </cell>
          <cell r="D556" t="str">
            <v>SENSOR, TEMPERATURE</v>
          </cell>
          <cell r="E556" t="str">
            <v>1Y</v>
          </cell>
          <cell r="F556" t="str">
            <v>第１工場</v>
          </cell>
          <cell r="G556" t="str">
            <v>直送</v>
          </cell>
          <cell r="H556" t="str">
            <v>Ｐ</v>
          </cell>
          <cell r="I556" t="str">
            <v>3604</v>
          </cell>
          <cell r="J556" t="str">
            <v>ＴＤＫ（株）</v>
          </cell>
          <cell r="K556" t="str">
            <v>01</v>
          </cell>
          <cell r="L556" t="str">
            <v/>
          </cell>
          <cell r="M556" t="str">
            <v>――</v>
          </cell>
          <cell r="N556" t="str">
            <v>――</v>
          </cell>
          <cell r="O556" t="str">
            <v>Ｐ</v>
          </cell>
          <cell r="P556" t="str">
            <v>2506</v>
          </cell>
          <cell r="Q556" t="str">
            <v>住友電装（株）</v>
          </cell>
          <cell r="R556" t="str">
            <v>01</v>
          </cell>
          <cell r="S556" t="str">
            <v/>
          </cell>
          <cell r="T556" t="str">
            <v>直接</v>
          </cell>
          <cell r="U556" t="str">
            <v/>
          </cell>
          <cell r="V556" t="str">
            <v/>
          </cell>
          <cell r="W556" t="str">
            <v/>
          </cell>
          <cell r="X556">
            <v>1</v>
          </cell>
          <cell r="Y556">
            <v>1</v>
          </cell>
          <cell r="Z556">
            <v>1</v>
          </cell>
          <cell r="AA556">
            <v>1.25</v>
          </cell>
        </row>
        <row r="557">
          <cell r="B557" t="str">
            <v>36296ECB020</v>
          </cell>
          <cell r="C557" t="str">
            <v/>
          </cell>
          <cell r="D557" t="str">
            <v>CAP</v>
          </cell>
          <cell r="E557" t="str">
            <v>1Y</v>
          </cell>
          <cell r="F557" t="str">
            <v>第１工場</v>
          </cell>
          <cell r="G557" t="str">
            <v>直送</v>
          </cell>
          <cell r="H557" t="str">
            <v>Ｐ</v>
          </cell>
          <cell r="I557" t="str">
            <v>0265</v>
          </cell>
          <cell r="J557" t="str">
            <v>イワタボルト（株）</v>
          </cell>
          <cell r="K557" t="str">
            <v>01</v>
          </cell>
          <cell r="L557" t="str">
            <v>本社</v>
          </cell>
          <cell r="M557" t="str">
            <v>――</v>
          </cell>
          <cell r="N557" t="str">
            <v>――</v>
          </cell>
          <cell r="O557" t="str">
            <v>Ｐ</v>
          </cell>
          <cell r="P557" t="str">
            <v>2508</v>
          </cell>
          <cell r="Q557" t="str">
            <v>住友電気工業（株）</v>
          </cell>
          <cell r="R557" t="str">
            <v>01</v>
          </cell>
          <cell r="S557" t="str">
            <v/>
          </cell>
          <cell r="T557" t="str">
            <v>直接</v>
          </cell>
          <cell r="U557" t="str">
            <v/>
          </cell>
          <cell r="V557" t="str">
            <v/>
          </cell>
          <cell r="W557" t="str">
            <v/>
          </cell>
          <cell r="X557">
            <v>1</v>
          </cell>
          <cell r="Y557">
            <v>1</v>
          </cell>
          <cell r="Z557">
            <v>1</v>
          </cell>
          <cell r="AA557">
            <v>1.25</v>
          </cell>
        </row>
        <row r="558">
          <cell r="B558" t="str">
            <v>9017906A006</v>
          </cell>
          <cell r="C558" t="str">
            <v/>
          </cell>
          <cell r="D558" t="str">
            <v>NUT</v>
          </cell>
          <cell r="E558" t="str">
            <v>1Y</v>
          </cell>
          <cell r="F558" t="str">
            <v>第１工場</v>
          </cell>
          <cell r="G558" t="str">
            <v>直送</v>
          </cell>
          <cell r="H558" t="str">
            <v>Ｐ</v>
          </cell>
          <cell r="I558" t="str">
            <v>0265</v>
          </cell>
          <cell r="J558" t="str">
            <v>イワタボルト（株）</v>
          </cell>
          <cell r="K558" t="str">
            <v>01</v>
          </cell>
          <cell r="L558" t="str">
            <v>本社</v>
          </cell>
          <cell r="M558" t="str">
            <v>――</v>
          </cell>
          <cell r="N558" t="str">
            <v>――</v>
          </cell>
          <cell r="O558" t="str">
            <v>Ｐ</v>
          </cell>
          <cell r="P558" t="str">
            <v>2508</v>
          </cell>
          <cell r="Q558" t="str">
            <v>住友電気工業（株）</v>
          </cell>
          <cell r="R558" t="str">
            <v>01</v>
          </cell>
          <cell r="S558" t="str">
            <v/>
          </cell>
          <cell r="T558" t="str">
            <v>直接</v>
          </cell>
          <cell r="U558" t="str">
            <v/>
          </cell>
          <cell r="V558" t="str">
            <v/>
          </cell>
          <cell r="W558" t="str">
            <v/>
          </cell>
          <cell r="X558">
            <v>1</v>
          </cell>
          <cell r="Y558">
            <v>1</v>
          </cell>
          <cell r="Z558">
            <v>1</v>
          </cell>
          <cell r="AA558">
            <v>1.25</v>
          </cell>
        </row>
        <row r="559">
          <cell r="B559" t="str">
            <v>35561ECB010</v>
          </cell>
          <cell r="C559" t="str">
            <v/>
          </cell>
          <cell r="D559" t="str">
            <v>SHAFT, PARKING LOCK, NO.1</v>
          </cell>
          <cell r="E559" t="str">
            <v>1Y</v>
          </cell>
          <cell r="F559" t="str">
            <v>第１工場</v>
          </cell>
          <cell r="G559" t="str">
            <v>直送</v>
          </cell>
          <cell r="H559" t="str">
            <v>Ｐ</v>
          </cell>
          <cell r="I559" t="str">
            <v>5014</v>
          </cell>
          <cell r="J559" t="str">
            <v>（株）浜名製作所</v>
          </cell>
          <cell r="K559" t="str">
            <v>01</v>
          </cell>
          <cell r="L559" t="str">
            <v>本社工場</v>
          </cell>
          <cell r="M559" t="str">
            <v>――</v>
          </cell>
          <cell r="N559" t="str">
            <v>――</v>
          </cell>
          <cell r="O559" t="str">
            <v>Ｐ</v>
          </cell>
          <cell r="P559" t="str">
            <v>3236</v>
          </cell>
          <cell r="Q559" t="str">
            <v>中庸スプリング（株）</v>
          </cell>
          <cell r="R559" t="str">
            <v>01</v>
          </cell>
          <cell r="S559" t="str">
            <v/>
          </cell>
          <cell r="T559" t="str">
            <v>直接</v>
          </cell>
          <cell r="U559" t="str">
            <v/>
          </cell>
          <cell r="V559" t="str">
            <v/>
          </cell>
          <cell r="W559" t="str">
            <v/>
          </cell>
          <cell r="X559">
            <v>1</v>
          </cell>
          <cell r="Y559">
            <v>1</v>
          </cell>
          <cell r="Z559">
            <v>1</v>
          </cell>
          <cell r="AA559">
            <v>1.25</v>
          </cell>
        </row>
        <row r="560">
          <cell r="B560" t="str">
            <v>G1131ECF040</v>
          </cell>
          <cell r="C560" t="str">
            <v/>
          </cell>
          <cell r="D560" t="str">
            <v>(FO), ROTOR SHAFT</v>
          </cell>
          <cell r="E560" t="str">
            <v>1Y</v>
          </cell>
          <cell r="F560" t="str">
            <v>第１工場</v>
          </cell>
          <cell r="G560" t="str">
            <v>直送</v>
          </cell>
          <cell r="H560" t="str">
            <v>Ｐ</v>
          </cell>
          <cell r="I560" t="str">
            <v>1819</v>
          </cell>
          <cell r="J560" t="str">
            <v>（株）ゴーシュー</v>
          </cell>
          <cell r="K560" t="str">
            <v>01</v>
          </cell>
          <cell r="L560" t="str">
            <v/>
          </cell>
          <cell r="M560" t="str">
            <v>――</v>
          </cell>
          <cell r="N560" t="str">
            <v>――</v>
          </cell>
          <cell r="O560" t="str">
            <v>Ｐ</v>
          </cell>
          <cell r="P560" t="str">
            <v>4003</v>
          </cell>
          <cell r="Q560" t="str">
            <v>エヌティーテクノ（株）</v>
          </cell>
          <cell r="R560" t="str">
            <v>01</v>
          </cell>
          <cell r="S560" t="str">
            <v>本社工場</v>
          </cell>
          <cell r="T560" t="str">
            <v>直接</v>
          </cell>
          <cell r="U560" t="str">
            <v/>
          </cell>
          <cell r="V560" t="str">
            <v/>
          </cell>
          <cell r="W560" t="str">
            <v/>
          </cell>
          <cell r="X560">
            <v>1</v>
          </cell>
          <cell r="Y560">
            <v>1</v>
          </cell>
          <cell r="Z560">
            <v>1</v>
          </cell>
          <cell r="AA560">
            <v>1</v>
          </cell>
        </row>
        <row r="561">
          <cell r="B561" t="str">
            <v>G1259ECB010</v>
          </cell>
          <cell r="C561" t="str">
            <v/>
          </cell>
          <cell r="D561" t="str">
            <v>RUBBER, MOTOR COOLING PIPE</v>
          </cell>
          <cell r="E561" t="str">
            <v>1Y</v>
          </cell>
          <cell r="F561" t="str">
            <v>第１工場</v>
          </cell>
          <cell r="G561" t="str">
            <v>直送</v>
          </cell>
          <cell r="H561" t="str">
            <v>Ｐ</v>
          </cell>
          <cell r="I561" t="str">
            <v>4241</v>
          </cell>
          <cell r="J561" t="str">
            <v>ＮＯＫ（株）</v>
          </cell>
          <cell r="K561" t="str">
            <v>01</v>
          </cell>
          <cell r="L561" t="str">
            <v/>
          </cell>
          <cell r="M561" t="str">
            <v>――</v>
          </cell>
          <cell r="N561" t="str">
            <v>――</v>
          </cell>
          <cell r="O561" t="str">
            <v>Ｐ</v>
          </cell>
          <cell r="P561" t="str">
            <v>4267</v>
          </cell>
          <cell r="Q561" t="str">
            <v>（株）バルカー</v>
          </cell>
          <cell r="R561" t="str">
            <v>01</v>
          </cell>
          <cell r="S561" t="str">
            <v>豊田営業所</v>
          </cell>
          <cell r="T561" t="str">
            <v>直接</v>
          </cell>
          <cell r="U561" t="str">
            <v/>
          </cell>
          <cell r="V561" t="str">
            <v/>
          </cell>
          <cell r="W561" t="str">
            <v/>
          </cell>
          <cell r="X561">
            <v>1</v>
          </cell>
          <cell r="Y561">
            <v>1</v>
          </cell>
          <cell r="Z561">
            <v>1</v>
          </cell>
          <cell r="AA561">
            <v>1.25</v>
          </cell>
        </row>
        <row r="562">
          <cell r="B562" t="str">
            <v>G1259ECB010</v>
          </cell>
          <cell r="C562" t="str">
            <v/>
          </cell>
          <cell r="D562" t="str">
            <v>RUBBER, MOTOR COOLING PIPE</v>
          </cell>
          <cell r="E562" t="str">
            <v>1Y</v>
          </cell>
          <cell r="F562" t="str">
            <v>第１工場</v>
          </cell>
          <cell r="G562" t="str">
            <v>直送</v>
          </cell>
          <cell r="H562" t="str">
            <v>Ｐ</v>
          </cell>
          <cell r="I562" t="str">
            <v>4241</v>
          </cell>
          <cell r="J562" t="str">
            <v>ＮＯＫ（株）</v>
          </cell>
          <cell r="K562" t="str">
            <v>01</v>
          </cell>
          <cell r="L562" t="str">
            <v/>
          </cell>
          <cell r="M562" t="str">
            <v>――</v>
          </cell>
          <cell r="N562" t="str">
            <v>――</v>
          </cell>
          <cell r="O562" t="str">
            <v>Ｐ</v>
          </cell>
          <cell r="P562" t="str">
            <v>4267</v>
          </cell>
          <cell r="Q562" t="str">
            <v>（株）バルカー</v>
          </cell>
          <cell r="R562" t="str">
            <v>02</v>
          </cell>
          <cell r="S562" t="str">
            <v>（株）新晃製作所</v>
          </cell>
          <cell r="T562" t="str">
            <v>直接</v>
          </cell>
          <cell r="U562" t="str">
            <v/>
          </cell>
          <cell r="V562" t="str">
            <v/>
          </cell>
          <cell r="W562" t="str">
            <v/>
          </cell>
          <cell r="X562">
            <v>1</v>
          </cell>
          <cell r="Y562">
            <v>1</v>
          </cell>
          <cell r="Z562">
            <v>1</v>
          </cell>
          <cell r="AA562">
            <v>1.25</v>
          </cell>
        </row>
        <row r="563">
          <cell r="B563" t="str">
            <v>G1126ECB010</v>
          </cell>
          <cell r="C563" t="str">
            <v/>
          </cell>
          <cell r="D563" t="str">
            <v>MAGNET, MOTOR ROTOR</v>
          </cell>
          <cell r="E563" t="str">
            <v>1Y</v>
          </cell>
          <cell r="F563" t="str">
            <v>第１工場</v>
          </cell>
          <cell r="G563" t="str">
            <v>直送</v>
          </cell>
          <cell r="H563" t="str">
            <v>Ｐ</v>
          </cell>
          <cell r="I563" t="str">
            <v>3407</v>
          </cell>
          <cell r="J563" t="str">
            <v>（株）槌屋</v>
          </cell>
          <cell r="K563" t="str">
            <v>02</v>
          </cell>
          <cell r="L563" t="str">
            <v>デカル</v>
          </cell>
          <cell r="M563" t="str">
            <v>――</v>
          </cell>
          <cell r="N563" t="str">
            <v>――</v>
          </cell>
          <cell r="O563" t="str">
            <v>Ｐ</v>
          </cell>
          <cell r="P563" t="str">
            <v>6108</v>
          </cell>
          <cell r="Q563" t="str">
            <v>（株）三井ハイテック</v>
          </cell>
          <cell r="R563" t="str">
            <v>01</v>
          </cell>
          <cell r="S563" t="str">
            <v>岡谷物流</v>
          </cell>
          <cell r="T563" t="str">
            <v>直接</v>
          </cell>
          <cell r="U563" t="str">
            <v/>
          </cell>
          <cell r="V563" t="str">
            <v/>
          </cell>
          <cell r="W563" t="str">
            <v/>
          </cell>
          <cell r="X563">
            <v>1</v>
          </cell>
          <cell r="Y563">
            <v>1</v>
          </cell>
          <cell r="Z563">
            <v>1</v>
          </cell>
          <cell r="AA563">
            <v>1</v>
          </cell>
        </row>
        <row r="564">
          <cell r="B564" t="str">
            <v>G1126ECE010</v>
          </cell>
          <cell r="C564" t="str">
            <v/>
          </cell>
          <cell r="D564" t="str">
            <v>MAGNET, MOTOR ROTOR</v>
          </cell>
          <cell r="E564" t="str">
            <v>1Y</v>
          </cell>
          <cell r="F564" t="str">
            <v>第１工場</v>
          </cell>
          <cell r="G564" t="str">
            <v>直送</v>
          </cell>
          <cell r="H564" t="str">
            <v>Ｐ</v>
          </cell>
          <cell r="I564" t="str">
            <v>3407</v>
          </cell>
          <cell r="J564" t="str">
            <v>（株）槌屋</v>
          </cell>
          <cell r="K564" t="str">
            <v>02</v>
          </cell>
          <cell r="L564" t="str">
            <v>デカル</v>
          </cell>
          <cell r="M564" t="str">
            <v>――</v>
          </cell>
          <cell r="N564" t="str">
            <v>――</v>
          </cell>
          <cell r="O564" t="str">
            <v>Ｐ</v>
          </cell>
          <cell r="P564" t="str">
            <v>6108</v>
          </cell>
          <cell r="Q564" t="str">
            <v>（株）三井ハイテック</v>
          </cell>
          <cell r="R564" t="str">
            <v>01</v>
          </cell>
          <cell r="S564" t="str">
            <v>岡谷物流</v>
          </cell>
          <cell r="T564" t="str">
            <v>直接</v>
          </cell>
          <cell r="U564" t="str">
            <v/>
          </cell>
          <cell r="V564" t="str">
            <v/>
          </cell>
          <cell r="W564" t="str">
            <v/>
          </cell>
          <cell r="X564">
            <v>1</v>
          </cell>
          <cell r="Y564">
            <v>1</v>
          </cell>
          <cell r="Z564">
            <v>1</v>
          </cell>
          <cell r="AA564">
            <v>1</v>
          </cell>
        </row>
        <row r="565">
          <cell r="B565" t="str">
            <v>36296ECB010</v>
          </cell>
          <cell r="C565" t="str">
            <v/>
          </cell>
          <cell r="D565" t="str">
            <v>CAP</v>
          </cell>
          <cell r="E565" t="str">
            <v>1Y</v>
          </cell>
          <cell r="F565" t="str">
            <v>第１工場</v>
          </cell>
          <cell r="G565" t="str">
            <v>直送</v>
          </cell>
          <cell r="H565" t="str">
            <v>Ｐ</v>
          </cell>
          <cell r="I565" t="str">
            <v>0024</v>
          </cell>
          <cell r="J565" t="str">
            <v>（株）青山製作所</v>
          </cell>
          <cell r="K565" t="str">
            <v>01</v>
          </cell>
          <cell r="L565" t="str">
            <v/>
          </cell>
          <cell r="M565" t="str">
            <v>――</v>
          </cell>
          <cell r="N565" t="str">
            <v>――</v>
          </cell>
          <cell r="O565" t="str">
            <v>Ｐ</v>
          </cell>
          <cell r="P565" t="str">
            <v>7002</v>
          </cell>
          <cell r="Q565" t="str">
            <v>矢崎総業（株）</v>
          </cell>
          <cell r="R565" t="str">
            <v>01</v>
          </cell>
          <cell r="S565" t="str">
            <v/>
          </cell>
          <cell r="T565" t="str">
            <v>直接</v>
          </cell>
          <cell r="U565" t="str">
            <v/>
          </cell>
          <cell r="V565" t="str">
            <v/>
          </cell>
          <cell r="W565" t="str">
            <v/>
          </cell>
          <cell r="X565">
            <v>1</v>
          </cell>
          <cell r="Y565">
            <v>1</v>
          </cell>
          <cell r="Z565">
            <v>1</v>
          </cell>
          <cell r="AA565">
            <v>1</v>
          </cell>
        </row>
        <row r="566">
          <cell r="B566" t="str">
            <v>9017906A005</v>
          </cell>
          <cell r="C566" t="str">
            <v/>
          </cell>
          <cell r="D566" t="str">
            <v>NUT</v>
          </cell>
          <cell r="E566" t="str">
            <v>1Y</v>
          </cell>
          <cell r="F566" t="str">
            <v>第１工場</v>
          </cell>
          <cell r="G566" t="str">
            <v>直送</v>
          </cell>
          <cell r="H566" t="str">
            <v>Ｐ</v>
          </cell>
          <cell r="I566" t="str">
            <v>0024</v>
          </cell>
          <cell r="J566" t="str">
            <v>（株）青山製作所</v>
          </cell>
          <cell r="K566" t="str">
            <v>01</v>
          </cell>
          <cell r="L566" t="str">
            <v/>
          </cell>
          <cell r="M566" t="str">
            <v>――</v>
          </cell>
          <cell r="N566" t="str">
            <v>――</v>
          </cell>
          <cell r="O566" t="str">
            <v>Ｐ</v>
          </cell>
          <cell r="P566" t="str">
            <v>7002</v>
          </cell>
          <cell r="Q566" t="str">
            <v>矢崎総業（株）</v>
          </cell>
          <cell r="R566" t="str">
            <v>01</v>
          </cell>
          <cell r="S566" t="str">
            <v/>
          </cell>
          <cell r="T566" t="str">
            <v>直接</v>
          </cell>
          <cell r="U566" t="str">
            <v/>
          </cell>
          <cell r="V566" t="str">
            <v/>
          </cell>
          <cell r="W566" t="str">
            <v/>
          </cell>
          <cell r="X566">
            <v>1</v>
          </cell>
          <cell r="Y566">
            <v>1</v>
          </cell>
          <cell r="Z566">
            <v>1</v>
          </cell>
          <cell r="AA566">
            <v>1</v>
          </cell>
        </row>
        <row r="567">
          <cell r="B567" t="str">
            <v>89429ECB010</v>
          </cell>
          <cell r="C567" t="str">
            <v/>
          </cell>
          <cell r="D567" t="str">
            <v>SENSOR, TEMPERATURE</v>
          </cell>
          <cell r="E567" t="str">
            <v>1Y</v>
          </cell>
          <cell r="F567" t="str">
            <v>第１工場</v>
          </cell>
          <cell r="G567" t="str">
            <v>直送</v>
          </cell>
          <cell r="H567" t="str">
            <v>Ｐ</v>
          </cell>
          <cell r="I567" t="str">
            <v>3604</v>
          </cell>
          <cell r="J567" t="str">
            <v>ＴＤＫ（株）</v>
          </cell>
          <cell r="K567" t="str">
            <v>01</v>
          </cell>
          <cell r="L567" t="str">
            <v/>
          </cell>
          <cell r="M567" t="str">
            <v>――</v>
          </cell>
          <cell r="N567" t="str">
            <v>――</v>
          </cell>
          <cell r="O567" t="str">
            <v>Ｐ</v>
          </cell>
          <cell r="P567" t="str">
            <v>7002</v>
          </cell>
          <cell r="Q567" t="str">
            <v>矢崎総業（株）</v>
          </cell>
          <cell r="R567" t="str">
            <v>01</v>
          </cell>
          <cell r="S567" t="str">
            <v/>
          </cell>
          <cell r="T567" t="str">
            <v>直接</v>
          </cell>
          <cell r="U567" t="str">
            <v/>
          </cell>
          <cell r="V567" t="str">
            <v/>
          </cell>
          <cell r="W567" t="str">
            <v/>
          </cell>
          <cell r="X567">
            <v>1</v>
          </cell>
          <cell r="Y567">
            <v>1</v>
          </cell>
          <cell r="Z567">
            <v>1</v>
          </cell>
          <cell r="AA567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3" displayName="テーブル13" ref="B1:O149" totalsRowShown="0" headerRowDxfId="13">
  <autoFilter ref="B1:O149" xr:uid="{00000000-0009-0000-0100-000001000000}"/>
  <tableColumns count="14">
    <tableColumn id="1" xr3:uid="{00000000-0010-0000-0000-000001000000}" name="品番" dataDxfId="12"/>
    <tableColumn id="2" xr3:uid="{00000000-0010-0000-0000-000002000000}" name="収容数" dataDxfId="11"/>
    <tableColumn id="3" xr3:uid="{00000000-0010-0000-0000-000003000000}" name="使用工程" dataDxfId="10"/>
    <tableColumn id="18" xr3:uid="{00000000-0010-0000-0000-000012000000}" name="基準在庫日数(7/24地点)" dataDxfId="9" dataCellStyle="標準 3">
      <calculatedColumnFormula>VLOOKUP(テーブル13[[#This Row],[品番]],'[1]XR10_手配運用情報230712 1Y'!$B$11:$AA$567,26,FALSE)</calculatedColumnFormula>
    </tableColumn>
    <tableColumn id="4" xr3:uid="{00000000-0010-0000-0000-000004000000}" name="搬送定量" dataDxfId="8">
      <calculatedColumnFormula>VLOOKUP(D2,'搬送LT（0705）'!$B$4:$O$9,9,FALSE)</calculatedColumnFormula>
    </tableColumn>
    <tableColumn id="6" xr3:uid="{00000000-0010-0000-0000-000006000000}" name="No"/>
    <tableColumn id="7" xr3:uid="{00000000-0010-0000-0000-000007000000}" name="搬送周期[s]" dataDxfId="7">
      <calculatedColumnFormula>VLOOKUP(テーブル13[[#This Row],[使用工程]],'搬送LT（0705）'!$B$4:$O$9,5,FALSE)</calculatedColumnFormula>
    </tableColumn>
    <tableColumn id="17" xr3:uid="{00000000-0010-0000-0000-000011000000}" name="搬送LT(見直し)" dataDxfId="6" dataCellStyle="標準 3">
      <calculatedColumnFormula>ROUNDUP(VLOOKUP(テーブル13[[#This Row],[使用工程]],'搬送LT（0705）'!$B$4:$O$9,12,FALSE),2)</calculatedColumnFormula>
    </tableColumn>
    <tableColumn id="19" xr3:uid="{00000000-0010-0000-0000-000013000000}" name="基準在庫日数(見直し)" dataDxfId="5" dataCellStyle="標準 3">
      <calculatedColumnFormula>テーブル13[[#This Row],[基準在庫日数(7/24地点)]]-0.03+テーブル13[[#This Row],[搬送LT(見直し)]]</calculatedColumnFormula>
    </tableColumn>
    <tableColumn id="15" xr3:uid="{00000000-0010-0000-0000-00000F000000}" name="基準在庫枚数(日数変換)" dataDxfId="4">
      <calculatedColumnFormula>VLOOKUP(テーブル13[[#This Row],[使用工程]],'搬送LT（0705）'!$B$4:$O$9,13,FALSE)</calculatedColumnFormula>
    </tableColumn>
    <tableColumn id="16" xr3:uid="{00000000-0010-0000-0000-000010000000}" name="基準在庫枚数(日数→枚数換算)" dataDxfId="3">
      <calculatedColumnFormula>VLOOKUP(テーブル13[[#This Row],[使用工程]],'搬送LT（0705）'!$B$4:$O$9,14,FALSE)</calculatedColumnFormula>
    </tableColumn>
    <tableColumn id="5" xr3:uid="{4BEB70F1-363D-4DDE-AEDB-B71468EA2EF9}" name="基準在庫枚数(=搬送周期*日量/収容数)[枚]" dataDxfId="2" dataCellStyle="標準 3">
      <calculatedColumnFormula>(テーブル13[[#This Row],[基準日量数(7月日量max)(月間生産台数21000台)]]/テーブル13[[#This Row],[収容数]])*テーブル13[[#This Row],[基準在庫枚数(日数変換)]]</calculatedColumnFormula>
    </tableColumn>
    <tableColumn id="9" xr3:uid="{64264A97-039F-4162-95D7-04484FDC3FCA}" name="【切り上げ】基準在庫枚数(=搬送周期*日量/収容数)[枚]" dataDxfId="1" dataCellStyle="標準 3">
      <calculatedColumnFormula>ROUNDUP(テーブル13[[#This Row],[基準在庫枚数(=搬送周期*日量/収容数)'[枚']]],0)</calculatedColumnFormula>
    </tableColumn>
    <tableColumn id="8" xr3:uid="{BD80FEAC-0E0C-424B-B9F3-527F360EEFE1}" name="基準日量数(7月日量max)(月間生産台数21000台)" dataDxfId="0" dataCellStyle="標準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19050">
          <a:solidFill>
            <a:srgbClr val="00B0F0"/>
          </a:solidFill>
          <a:headEnd type="none" w="med" len="med"/>
          <a:tailEnd type="arrow" w="med" len="med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tabColor rgb="FFFFC000"/>
  </sheetPr>
  <dimension ref="B1:T150"/>
  <sheetViews>
    <sheetView tabSelected="1" zoomScale="90" zoomScaleNormal="90" workbookViewId="0">
      <selection activeCell="K4" sqref="K4"/>
    </sheetView>
  </sheetViews>
  <sheetFormatPr defaultColWidth="8.71875" defaultRowHeight="17.649999999999999" outlineLevelCol="1"/>
  <cols>
    <col min="1" max="1" width="8.71875" style="101"/>
    <col min="2" max="2" width="12.5546875" style="101" bestFit="1" customWidth="1"/>
    <col min="3" max="3" width="7.27734375" style="101" customWidth="1"/>
    <col min="4" max="4" width="19.1640625" style="101" bestFit="1" customWidth="1"/>
    <col min="5" max="5" width="23.38671875" style="101" bestFit="1" customWidth="1"/>
    <col min="6" max="6" width="8.88671875" style="101" customWidth="1" outlineLevel="1"/>
    <col min="7" max="7" width="0.38671875" style="101" customWidth="1" outlineLevel="1"/>
    <col min="8" max="8" width="12.609375" style="101" customWidth="1" outlineLevel="1"/>
    <col min="9" max="9" width="15.71875" style="122" customWidth="1" outlineLevel="1"/>
    <col min="10" max="10" width="15.71875" style="118" customWidth="1"/>
    <col min="11" max="11" width="21.609375" style="122" bestFit="1" customWidth="1"/>
    <col min="12" max="12" width="28.27734375" style="122" hidden="1" customWidth="1"/>
    <col min="13" max="13" width="37.0546875" style="101" bestFit="1" customWidth="1"/>
    <col min="14" max="14" width="37.0546875" style="101" customWidth="1"/>
    <col min="15" max="15" width="15.609375" style="101" bestFit="1" customWidth="1"/>
    <col min="16" max="16384" width="8.71875" style="101"/>
  </cols>
  <sheetData>
    <row r="1" spans="2:18">
      <c r="B1" s="113" t="s">
        <v>254</v>
      </c>
      <c r="C1" s="113" t="s">
        <v>255</v>
      </c>
      <c r="D1" s="113" t="s">
        <v>256</v>
      </c>
      <c r="E1" s="113" t="s">
        <v>398</v>
      </c>
      <c r="F1" s="113" t="s">
        <v>257</v>
      </c>
      <c r="G1" s="114" t="s">
        <v>258</v>
      </c>
      <c r="H1" s="114" t="s">
        <v>395</v>
      </c>
      <c r="I1" s="121" t="s">
        <v>397</v>
      </c>
      <c r="J1" s="125" t="s">
        <v>399</v>
      </c>
      <c r="K1" s="121" t="s">
        <v>396</v>
      </c>
      <c r="L1" s="121" t="s">
        <v>400</v>
      </c>
      <c r="M1" s="129" t="s">
        <v>401</v>
      </c>
      <c r="N1" s="128" t="s">
        <v>402</v>
      </c>
      <c r="O1" s="126" t="s">
        <v>403</v>
      </c>
    </row>
    <row r="2" spans="2:18">
      <c r="B2" s="115" t="s">
        <v>259</v>
      </c>
      <c r="C2" s="115">
        <v>500</v>
      </c>
      <c r="D2" s="116" t="e">
        <v>#N/A</v>
      </c>
      <c r="E2" s="116">
        <f>VLOOKUP(テーブル13[[#This Row],[品番]],'[1]XR10_手配運用情報230712 1Y'!$B$11:$AA$567,26,FALSE)</f>
        <v>0.8</v>
      </c>
      <c r="F2" s="113" t="e">
        <f>VLOOKUP(D2,'搬送LT（0705）'!$B$4:$O$9,9,FALSE)</f>
        <v>#N/A</v>
      </c>
      <c r="G2" s="101">
        <v>109</v>
      </c>
      <c r="H2" s="101" t="e">
        <f>VLOOKUP(テーブル13[[#This Row],[使用工程]],'搬送LT（0705）'!$B$4:$O$9,5,FALSE)</f>
        <v>#N/A</v>
      </c>
      <c r="I2" s="122" t="e">
        <f>ROUNDUP(VLOOKUP(テーブル13[[#This Row],[使用工程]],'搬送LT（0705）'!$B$4:$O$9,12,FALSE),2)</f>
        <v>#N/A</v>
      </c>
      <c r="J2" s="120" t="e">
        <f>テーブル13[[#This Row],[基準在庫日数(7/24地点)]]-0.03+テーブル13[[#This Row],[搬送LT(見直し)]]</f>
        <v>#N/A</v>
      </c>
      <c r="K2" s="120" t="e">
        <f>VLOOKUP(テーブル13[[#This Row],[使用工程]],'搬送LT（0705）'!$B$4:$O$9,13,FALSE)</f>
        <v>#N/A</v>
      </c>
      <c r="L2" s="123" t="e">
        <f>VLOOKUP(テーブル13[[#This Row],[使用工程]],'搬送LT（0705）'!$B$4:$O$9,14,FALSE)</f>
        <v>#N/A</v>
      </c>
      <c r="M2" s="101" t="e">
        <f>(テーブル13[[#This Row],[基準日量数(7月日量max)(月間生産台数21000台)]]/テーブル13[[#This Row],[収容数]])*テーブル13[[#This Row],[基準在庫枚数(日数変換)]]</f>
        <v>#N/A</v>
      </c>
      <c r="N2" s="101" t="e">
        <f>ROUNDUP(テーブル13[[#This Row],[基準在庫枚数(=搬送周期*日量/収容数)'[枚']]],0)</f>
        <v>#N/A</v>
      </c>
      <c r="O2" s="101">
        <v>136</v>
      </c>
    </row>
    <row r="3" spans="2:18">
      <c r="B3" s="115" t="s">
        <v>260</v>
      </c>
      <c r="C3" s="115">
        <v>80</v>
      </c>
      <c r="D3" s="116" t="e">
        <v>#N/A</v>
      </c>
      <c r="E3" s="116">
        <f>VLOOKUP(テーブル13[[#This Row],[品番]],'[1]XR10_手配運用情報230712 1Y'!$B$11:$AA$567,26,FALSE)</f>
        <v>0.76</v>
      </c>
      <c r="F3" s="113" t="e">
        <f>VLOOKUP(D3,'搬送LT（0705）'!$B$4:$O$9,9,FALSE)</f>
        <v>#N/A</v>
      </c>
      <c r="G3" s="101">
        <v>129</v>
      </c>
      <c r="H3" s="101" t="e">
        <f>VLOOKUP(テーブル13[[#This Row],[使用工程]],'搬送LT（0705）'!$B$4:$O$9,5,FALSE)</f>
        <v>#N/A</v>
      </c>
      <c r="I3" s="122" t="e">
        <f>ROUNDUP(VLOOKUP(テーブル13[[#This Row],[使用工程]],'搬送LT（0705）'!$B$4:$O$9,12,FALSE),2)</f>
        <v>#N/A</v>
      </c>
      <c r="J3" s="120" t="e">
        <f>テーブル13[[#This Row],[基準在庫日数(7/24地点)]]-0.03+テーブル13[[#This Row],[搬送LT(見直し)]]</f>
        <v>#N/A</v>
      </c>
      <c r="K3" s="120" t="e">
        <f>VLOOKUP(テーブル13[[#This Row],[使用工程]],'搬送LT（0705）'!$B$4:$O$9,13,FALSE)</f>
        <v>#N/A</v>
      </c>
      <c r="L3" s="123" t="e">
        <f>VLOOKUP(テーブル13[[#This Row],[使用工程]],'搬送LT（0705）'!$B$4:$O$9,14,FALSE)</f>
        <v>#N/A</v>
      </c>
      <c r="M3" s="101" t="e">
        <f>(テーブル13[[#This Row],[基準日量数(7月日量max)(月間生産台数21000台)]]/テーブル13[[#This Row],[収容数]])*テーブル13[[#This Row],[基準在庫枚数(日数変換)]]</f>
        <v>#N/A</v>
      </c>
      <c r="N3" s="101" t="e">
        <f>ROUNDUP(テーブル13[[#This Row],[基準在庫枚数(=搬送周期*日量/収容数)'[枚']]],0)</f>
        <v>#N/A</v>
      </c>
      <c r="O3" s="101">
        <v>2188</v>
      </c>
    </row>
    <row r="4" spans="2:18">
      <c r="B4" s="115" t="s">
        <v>261</v>
      </c>
      <c r="C4" s="115">
        <v>100</v>
      </c>
      <c r="D4" s="116" t="s">
        <v>226</v>
      </c>
      <c r="E4" s="116">
        <f>VLOOKUP(テーブル13[[#This Row],[品番]],'[1]XR10_手配運用情報230712 1Y'!$B$11:$AA$567,26,FALSE)</f>
        <v>0.65</v>
      </c>
      <c r="F4" s="113">
        <f>VLOOKUP(D4,'搬送LT（0705）'!$B$4:$O$9,9,FALSE)</f>
        <v>24</v>
      </c>
      <c r="G4" s="101">
        <v>28</v>
      </c>
      <c r="H4" s="101">
        <f>VLOOKUP(テーブル13[[#This Row],[使用工程]],'搬送LT（0705）'!$B$4:$O$9,5,FALSE)</f>
        <v>1236</v>
      </c>
      <c r="I4" s="120">
        <f>ROUNDUP(VLOOKUP(テーブル13[[#This Row],[使用工程]],'搬送LT（0705）'!$B$4:$O$9,12,FALSE),2)</f>
        <v>0.03</v>
      </c>
      <c r="J4" s="120">
        <f>テーブル13[[#This Row],[基準在庫日数(7/24地点)]]-0.03+テーブル13[[#This Row],[搬送LT(見直し)]]</f>
        <v>0.65</v>
      </c>
      <c r="K4" s="127">
        <f>VLOOKUP(テーブル13[[#This Row],[使用工程]],'搬送LT（0705）'!$B$4:$O$9,13,FALSE)</f>
        <v>1.7928633594429939E-2</v>
      </c>
      <c r="L4" s="124">
        <f>VLOOKUP(テーブル13[[#This Row],[使用工程]],'搬送LT（0705）'!$B$4:$O$9,14,FALSE)</f>
        <v>0</v>
      </c>
      <c r="M4" s="112">
        <f>(テーブル13[[#This Row],[基準日量数(7月日量max)(月間生産台数21000台)]]/テーブル13[[#This Row],[収容数]])*テーブル13[[#This Row],[基準在庫枚数(日数変換)]]</f>
        <v>0.11420539599651872</v>
      </c>
      <c r="N4" s="112">
        <f>ROUNDUP(テーブル13[[#This Row],[基準在庫枚数(=搬送周期*日量/収容数)'[枚']]],0)</f>
        <v>1</v>
      </c>
      <c r="O4" s="101">
        <v>637</v>
      </c>
      <c r="Q4" s="101">
        <f>ROUNDUP((テーブル13[[#This Row],[基準日量数(7月日量max)(月間生産台数21000台)]]/テーブル13[[#This Row],[収容数]])*テーブル13[[#This Row],[基準在庫日数(7/24地点)]]+3,0)</f>
        <v>8</v>
      </c>
      <c r="R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5" spans="2:18">
      <c r="B5" s="115" t="s">
        <v>262</v>
      </c>
      <c r="C5" s="115">
        <v>4</v>
      </c>
      <c r="D5" s="116" t="s">
        <v>229</v>
      </c>
      <c r="E5" s="116">
        <f>VLOOKUP(テーブル13[[#This Row],[品番]],'[1]XR10_手配運用情報230712 1Y'!$B$11:$AA$567,26,FALSE)</f>
        <v>0.82</v>
      </c>
      <c r="F5" s="113">
        <f>VLOOKUP(D5,'搬送LT（0705）'!$B$4:$O$9,9,FALSE)</f>
        <v>24</v>
      </c>
      <c r="G5" s="101">
        <v>54</v>
      </c>
      <c r="H5" s="101">
        <f>VLOOKUP(テーブル13[[#This Row],[使用工程]],'搬送LT（0705）'!$B$4:$O$9,5,FALSE)</f>
        <v>1236</v>
      </c>
      <c r="I5" s="120">
        <f>ROUNDUP(VLOOKUP(テーブル13[[#This Row],[使用工程]],'搬送LT（0705）'!$B$4:$O$9,12,FALSE),2)</f>
        <v>0.03</v>
      </c>
      <c r="J5" s="120">
        <f>テーブル13[[#This Row],[基準在庫日数(7/24地点)]]-0.03+テーブル13[[#This Row],[搬送LT(見直し)]]</f>
        <v>0.82</v>
      </c>
      <c r="K5" s="127">
        <f>VLOOKUP(テーブル13[[#This Row],[使用工程]],'搬送LT（0705）'!$B$4:$O$9,13,FALSE)</f>
        <v>1.7928633594429939E-2</v>
      </c>
      <c r="L5" s="124">
        <f>VLOOKUP(テーブル13[[#This Row],[使用工程]],'搬送LT（0705）'!$B$4:$O$9,14,FALSE)</f>
        <v>0</v>
      </c>
      <c r="M5" s="112">
        <f>(テーブル13[[#This Row],[基準日量数(7月日量max)(月間生産台数21000台)]]/テーブル13[[#This Row],[収容数]])*テーブル13[[#This Row],[基準在庫枚数(日数変換)]]</f>
        <v>2.0752393385552654</v>
      </c>
      <c r="N5" s="112">
        <f>ROUNDUP(テーブル13[[#This Row],[基準在庫枚数(=搬送周期*日量/収容数)'[枚']]],0)</f>
        <v>3</v>
      </c>
      <c r="O5" s="101">
        <v>463</v>
      </c>
      <c r="Q5" s="101">
        <f>ROUNDUP((テーブル13[[#This Row],[基準日量数(7月日量max)(月間生産台数21000台)]]/テーブル13[[#This Row],[収容数]])*テーブル13[[#This Row],[基準在庫日数(7/24地点)]]+3,0)</f>
        <v>98</v>
      </c>
      <c r="R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98</v>
      </c>
    </row>
    <row r="6" spans="2:18">
      <c r="B6" s="115" t="s">
        <v>263</v>
      </c>
      <c r="C6" s="115">
        <v>4</v>
      </c>
      <c r="D6" s="116" t="s">
        <v>229</v>
      </c>
      <c r="E6" s="116">
        <f>VLOOKUP(テーブル13[[#This Row],[品番]],'[1]XR10_手配運用情報230712 1Y'!$B$11:$AA$567,26,FALSE)</f>
        <v>0.81</v>
      </c>
      <c r="F6" s="113">
        <f>VLOOKUP(D6,'搬送LT（0705）'!$B$4:$O$9,9,FALSE)</f>
        <v>24</v>
      </c>
      <c r="G6" s="101">
        <v>55</v>
      </c>
      <c r="H6" s="101">
        <f>VLOOKUP(テーブル13[[#This Row],[使用工程]],'搬送LT（0705）'!$B$4:$O$9,5,FALSE)</f>
        <v>1236</v>
      </c>
      <c r="I6" s="120">
        <f>ROUNDUP(VLOOKUP(テーブル13[[#This Row],[使用工程]],'搬送LT（0705）'!$B$4:$O$9,12,FALSE),2)</f>
        <v>0.03</v>
      </c>
      <c r="J6" s="120">
        <f>テーブル13[[#This Row],[基準在庫日数(7/24地点)]]-0.03+テーブル13[[#This Row],[搬送LT(見直し)]]</f>
        <v>0.81</v>
      </c>
      <c r="K6" s="127">
        <f>VLOOKUP(テーブル13[[#This Row],[使用工程]],'搬送LT（0705）'!$B$4:$O$9,13,FALSE)</f>
        <v>1.7928633594429939E-2</v>
      </c>
      <c r="L6" s="124">
        <f>VLOOKUP(テーブル13[[#This Row],[使用工程]],'搬送LT（0705）'!$B$4:$O$9,14,FALSE)</f>
        <v>0</v>
      </c>
      <c r="M6" s="112">
        <f>(テーブル13[[#This Row],[基準日量数(7月日量max)(月間生産台数21000台)]]/テーブル13[[#This Row],[収容数]])*テーブル13[[#This Row],[基準在庫枚数(日数変換)]]</f>
        <v>2.8551348999129678</v>
      </c>
      <c r="N6" s="112">
        <f>ROUNDUP(テーブル13[[#This Row],[基準在庫枚数(=搬送周期*日量/収容数)'[枚']]],0)</f>
        <v>3</v>
      </c>
      <c r="O6" s="101">
        <v>637</v>
      </c>
      <c r="Q6" s="101">
        <f>ROUNDUP((テーブル13[[#This Row],[基準日量数(7月日量max)(月間生産台数21000台)]]/テーブル13[[#This Row],[収容数]])*テーブル13[[#This Row],[基準在庫日数(7/24地点)]]+3,0)</f>
        <v>132</v>
      </c>
      <c r="R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132</v>
      </c>
    </row>
    <row r="7" spans="2:18">
      <c r="B7" s="115" t="s">
        <v>264</v>
      </c>
      <c r="C7" s="115">
        <v>4</v>
      </c>
      <c r="D7" s="116" t="s">
        <v>226</v>
      </c>
      <c r="E7" s="116">
        <f>VLOOKUP(テーブル13[[#This Row],[品番]],'[1]XR10_手配運用情報230712 1Y'!$B$11:$AA$567,26,FALSE)</f>
        <v>0.78</v>
      </c>
      <c r="F7" s="113">
        <f>VLOOKUP(D7,'搬送LT（0705）'!$B$4:$O$9,9,FALSE)</f>
        <v>24</v>
      </c>
      <c r="G7" s="101">
        <v>83</v>
      </c>
      <c r="H7" s="101">
        <f>VLOOKUP(テーブル13[[#This Row],[使用工程]],'搬送LT（0705）'!$B$4:$O$9,5,FALSE)</f>
        <v>1236</v>
      </c>
      <c r="I7" s="120">
        <f>ROUNDUP(VLOOKUP(テーブル13[[#This Row],[使用工程]],'搬送LT（0705）'!$B$4:$O$9,12,FALSE),2)</f>
        <v>0.03</v>
      </c>
      <c r="J7" s="120">
        <f>テーブル13[[#This Row],[基準在庫日数(7/24地点)]]-0.03+テーブル13[[#This Row],[搬送LT(見直し)]]</f>
        <v>0.78</v>
      </c>
      <c r="K7" s="127">
        <f>VLOOKUP(テーブル13[[#This Row],[使用工程]],'搬送LT（0705）'!$B$4:$O$9,13,FALSE)</f>
        <v>1.7928633594429939E-2</v>
      </c>
      <c r="L7" s="124">
        <f>VLOOKUP(テーブル13[[#This Row],[使用工程]],'搬送LT（0705）'!$B$4:$O$9,14,FALSE)</f>
        <v>0</v>
      </c>
      <c r="M7" s="112">
        <f>(テーブル13[[#This Row],[基準日量数(7月日量max)(月間生産台数21000台)]]/テーブル13[[#This Row],[収容数]])*テーブル13[[#This Row],[基準在庫枚数(日数変換)]]</f>
        <v>2.0752393385552654</v>
      </c>
      <c r="N7" s="112">
        <f>ROUNDUP(テーブル13[[#This Row],[基準在庫枚数(=搬送周期*日量/収容数)'[枚']]],0)</f>
        <v>3</v>
      </c>
      <c r="O7" s="101">
        <v>463</v>
      </c>
      <c r="Q7" s="101">
        <f>ROUNDUP((テーブル13[[#This Row],[基準日量数(7月日量max)(月間生産台数21000台)]]/テーブル13[[#This Row],[収容数]])*テーブル13[[#This Row],[基準在庫日数(7/24地点)]]+3,0)</f>
        <v>94</v>
      </c>
      <c r="R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94</v>
      </c>
    </row>
    <row r="8" spans="2:18">
      <c r="B8" s="115" t="s">
        <v>265</v>
      </c>
      <c r="C8" s="115">
        <v>6</v>
      </c>
      <c r="D8" s="116" t="s">
        <v>230</v>
      </c>
      <c r="E8" s="116">
        <f>VLOOKUP(テーブル13[[#This Row],[品番]],'[1]XR10_手配運用情報230712 1Y'!$B$11:$AA$567,26,FALSE)</f>
        <v>0.9</v>
      </c>
      <c r="F8" s="113">
        <f>VLOOKUP(D8,'搬送LT（0705）'!$B$4:$O$9,9,FALSE)</f>
        <v>24</v>
      </c>
      <c r="G8" s="101">
        <v>2</v>
      </c>
      <c r="H8" s="101">
        <f>VLOOKUP(テーブル13[[#This Row],[使用工程]],'搬送LT（0705）'!$B$4:$O$9,5,FALSE)</f>
        <v>1236</v>
      </c>
      <c r="I8" s="120">
        <f>ROUNDUP(VLOOKUP(テーブル13[[#This Row],[使用工程]],'搬送LT（0705）'!$B$4:$O$9,12,FALSE),2)</f>
        <v>0.03</v>
      </c>
      <c r="J8" s="120">
        <f>テーブル13[[#This Row],[基準在庫日数(7/24地点)]]-0.03+テーブル13[[#This Row],[搬送LT(見直し)]]</f>
        <v>0.9</v>
      </c>
      <c r="K8" s="127">
        <f>VLOOKUP(テーブル13[[#This Row],[使用工程]],'搬送LT（0705）'!$B$4:$O$9,13,FALSE)</f>
        <v>1.7928633594429939E-2</v>
      </c>
      <c r="L8" s="124">
        <f>VLOOKUP(テーブル13[[#This Row],[使用工程]],'搬送LT（0705）'!$B$4:$O$9,14,FALSE)</f>
        <v>0</v>
      </c>
      <c r="M8" s="112">
        <f>(テーブル13[[#This Row],[基準日量数(7月日量max)(月間生産台数21000台)]]/テーブル13[[#This Row],[収容数]])*テーブル13[[#This Row],[基準在庫枚数(日数変換)]]</f>
        <v>1.383492892370177</v>
      </c>
      <c r="N8" s="112">
        <f>ROUNDUP(テーブル13[[#This Row],[基準在庫枚数(=搬送周期*日量/収容数)'[枚']]],0)</f>
        <v>2</v>
      </c>
      <c r="O8" s="101">
        <v>463</v>
      </c>
      <c r="Q8" s="101">
        <f>ROUNDUP((テーブル13[[#This Row],[基準日量数(7月日量max)(月間生産台数21000台)]]/テーブル13[[#This Row],[収容数]])*テーブル13[[#This Row],[基準在庫日数(7/24地点)]]+3,0)</f>
        <v>73</v>
      </c>
      <c r="R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72</v>
      </c>
    </row>
    <row r="9" spans="2:18">
      <c r="B9" s="115" t="s">
        <v>266</v>
      </c>
      <c r="C9" s="115">
        <v>6</v>
      </c>
      <c r="D9" s="116" t="s">
        <v>226</v>
      </c>
      <c r="E9" s="116">
        <f>VLOOKUP(テーブル13[[#This Row],[品番]],'[1]XR10_手配運用情報230712 1Y'!$B$11:$AA$567,26,FALSE)</f>
        <v>0.78</v>
      </c>
      <c r="F9" s="113">
        <f>VLOOKUP(D9,'搬送LT（0705）'!$B$4:$O$9,9,FALSE)</f>
        <v>24</v>
      </c>
      <c r="G9" s="101">
        <v>84</v>
      </c>
      <c r="H9" s="101">
        <f>VLOOKUP(テーブル13[[#This Row],[使用工程]],'搬送LT（0705）'!$B$4:$O$9,5,FALSE)</f>
        <v>1236</v>
      </c>
      <c r="I9" s="120">
        <f>ROUNDUP(VLOOKUP(テーブル13[[#This Row],[使用工程]],'搬送LT（0705）'!$B$4:$O$9,12,FALSE),2)</f>
        <v>0.03</v>
      </c>
      <c r="J9" s="120">
        <f>テーブル13[[#This Row],[基準在庫日数(7/24地点)]]-0.03+テーブル13[[#This Row],[搬送LT(見直し)]]</f>
        <v>0.78</v>
      </c>
      <c r="K9" s="127">
        <f>VLOOKUP(テーブル13[[#This Row],[使用工程]],'搬送LT（0705）'!$B$4:$O$9,13,FALSE)</f>
        <v>1.7928633594429939E-2</v>
      </c>
      <c r="L9" s="124">
        <f>VLOOKUP(テーブル13[[#This Row],[使用工程]],'搬送LT（0705）'!$B$4:$O$9,14,FALSE)</f>
        <v>0</v>
      </c>
      <c r="M9" s="112">
        <f>(テーブル13[[#This Row],[基準日量数(7月日量max)(月間生産台数21000台)]]/テーブル13[[#This Row],[収容数]])*テーブル13[[#This Row],[基準在庫枚数(日数変換)]]</f>
        <v>1.9034232666086452</v>
      </c>
      <c r="N9" s="112">
        <f>ROUNDUP(テーブル13[[#This Row],[基準在庫枚数(=搬送周期*日量/収容数)'[枚']]],0)</f>
        <v>2</v>
      </c>
      <c r="O9" s="101">
        <v>637</v>
      </c>
      <c r="Q9" s="101">
        <f>ROUNDUP((テーブル13[[#This Row],[基準日量数(7月日量max)(月間生産台数21000台)]]/テーブル13[[#This Row],[収容数]])*テーブル13[[#This Row],[基準在庫日数(7/24地点)]]+3,0)</f>
        <v>86</v>
      </c>
      <c r="R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85</v>
      </c>
    </row>
    <row r="10" spans="2:18">
      <c r="B10" s="115" t="s">
        <v>267</v>
      </c>
      <c r="C10" s="115">
        <v>6</v>
      </c>
      <c r="D10" s="116" t="s">
        <v>226</v>
      </c>
      <c r="E10" s="116">
        <f>VLOOKUP(テーブル13[[#This Row],[品番]],'[1]XR10_手配運用情報230712 1Y'!$B$11:$AA$567,26,FALSE)</f>
        <v>0.63</v>
      </c>
      <c r="F10" s="113">
        <f>VLOOKUP(D10,'搬送LT（0705）'!$B$4:$O$9,9,FALSE)</f>
        <v>24</v>
      </c>
      <c r="G10" s="101">
        <v>97</v>
      </c>
      <c r="H10" s="101">
        <f>VLOOKUP(テーブル13[[#This Row],[使用工程]],'搬送LT（0705）'!$B$4:$O$9,5,FALSE)</f>
        <v>1236</v>
      </c>
      <c r="I10" s="120">
        <f>ROUNDUP(VLOOKUP(テーブル13[[#This Row],[使用工程]],'搬送LT（0705）'!$B$4:$O$9,12,FALSE),2)</f>
        <v>0.03</v>
      </c>
      <c r="J10" s="120">
        <f>テーブル13[[#This Row],[基準在庫日数(7/24地点)]]-0.03+テーブル13[[#This Row],[搬送LT(見直し)]]</f>
        <v>0.63</v>
      </c>
      <c r="K10" s="127">
        <f>VLOOKUP(テーブル13[[#This Row],[使用工程]],'搬送LT（0705）'!$B$4:$O$9,13,FALSE)</f>
        <v>1.7928633594429939E-2</v>
      </c>
      <c r="L10" s="124">
        <f>VLOOKUP(テーブル13[[#This Row],[使用工程]],'搬送LT（0705）'!$B$4:$O$9,14,FALSE)</f>
        <v>0</v>
      </c>
      <c r="M10" s="112">
        <f>(テーブル13[[#This Row],[基準日量数(7月日量max)(月間生産台数21000台)]]/テーブル13[[#This Row],[収容数]])*テーブル13[[#This Row],[基準在庫枚数(日数変換)]]</f>
        <v>1.383492892370177</v>
      </c>
      <c r="N10" s="112">
        <f>ROUNDUP(テーブル13[[#This Row],[基準在庫枚数(=搬送周期*日量/収容数)'[枚']]],0)</f>
        <v>2</v>
      </c>
      <c r="O10" s="101">
        <v>463</v>
      </c>
      <c r="Q10" s="101">
        <f>ROUNDUP((テーブル13[[#This Row],[基準日量数(7月日量max)(月間生産台数21000台)]]/テーブル13[[#This Row],[収容数]])*テーブル13[[#This Row],[基準在庫日数(7/24地点)]]+3,0)</f>
        <v>52</v>
      </c>
      <c r="R1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51</v>
      </c>
    </row>
    <row r="11" spans="2:18">
      <c r="B11" s="115" t="s">
        <v>268</v>
      </c>
      <c r="C11" s="115">
        <v>8</v>
      </c>
      <c r="D11" s="116" t="s">
        <v>230</v>
      </c>
      <c r="E11" s="116">
        <f>VLOOKUP(テーブル13[[#This Row],[品番]],'[1]XR10_手配運用情報230712 1Y'!$B$11:$AA$567,26,FALSE)</f>
        <v>0.57999999999999996</v>
      </c>
      <c r="F11" s="113">
        <f>VLOOKUP(D11,'搬送LT（0705）'!$B$4:$O$9,9,FALSE)</f>
        <v>24</v>
      </c>
      <c r="G11" s="101">
        <v>69</v>
      </c>
      <c r="H11" s="101">
        <f>VLOOKUP(テーブル13[[#This Row],[使用工程]],'搬送LT（0705）'!$B$4:$O$9,5,FALSE)</f>
        <v>1236</v>
      </c>
      <c r="I11" s="120">
        <f>ROUNDUP(VLOOKUP(テーブル13[[#This Row],[使用工程]],'搬送LT（0705）'!$B$4:$O$9,12,FALSE),2)</f>
        <v>0.03</v>
      </c>
      <c r="J11" s="120">
        <f>テーブル13[[#This Row],[基準在庫日数(7/24地点)]]-0.03+テーブル13[[#This Row],[搬送LT(見直し)]]</f>
        <v>0.57999999999999996</v>
      </c>
      <c r="K11" s="127">
        <f>VLOOKUP(テーブル13[[#This Row],[使用工程]],'搬送LT（0705）'!$B$4:$O$9,13,FALSE)</f>
        <v>1.7928633594429939E-2</v>
      </c>
      <c r="L11" s="124">
        <f>VLOOKUP(テーブル13[[#This Row],[使用工程]],'搬送LT（0705）'!$B$4:$O$9,14,FALSE)</f>
        <v>0</v>
      </c>
      <c r="M11" s="112">
        <f>(テーブル13[[#This Row],[基準日量数(7月日量max)(月間生産台数21000台)]]/テーブル13[[#This Row],[収容数]])*テーブル13[[#This Row],[基準在庫枚数(日数変換)]]</f>
        <v>1.0376196692776327</v>
      </c>
      <c r="N11" s="112">
        <f>ROUNDUP(テーブル13[[#This Row],[基準在庫枚数(=搬送周期*日量/収容数)'[枚']]],0)</f>
        <v>2</v>
      </c>
      <c r="O11" s="101">
        <v>463</v>
      </c>
      <c r="Q11" s="101">
        <f>ROUNDUP((テーブル13[[#This Row],[基準日量数(7月日量max)(月間生産台数21000台)]]/テーブル13[[#This Row],[収容数]])*テーブル13[[#This Row],[基準在庫日数(7/24地点)]]+3,0)</f>
        <v>37</v>
      </c>
      <c r="R1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36</v>
      </c>
    </row>
    <row r="12" spans="2:18">
      <c r="B12" s="115" t="s">
        <v>269</v>
      </c>
      <c r="C12" s="115">
        <v>8</v>
      </c>
      <c r="D12" s="116" t="s">
        <v>230</v>
      </c>
      <c r="E12" s="116">
        <f>VLOOKUP(テーブル13[[#This Row],[品番]],'[1]XR10_手配運用情報230712 1Y'!$B$11:$AA$567,26,FALSE)</f>
        <v>0.66</v>
      </c>
      <c r="F12" s="113">
        <f>VLOOKUP(D12,'搬送LT（0705）'!$B$4:$O$9,9,FALSE)</f>
        <v>24</v>
      </c>
      <c r="G12" s="101">
        <v>70</v>
      </c>
      <c r="H12" s="101">
        <f>VLOOKUP(テーブル13[[#This Row],[使用工程]],'搬送LT（0705）'!$B$4:$O$9,5,FALSE)</f>
        <v>1236</v>
      </c>
      <c r="I12" s="120">
        <f>ROUNDUP(VLOOKUP(テーブル13[[#This Row],[使用工程]],'搬送LT（0705）'!$B$4:$O$9,12,FALSE),2)</f>
        <v>0.03</v>
      </c>
      <c r="J12" s="120">
        <f>テーブル13[[#This Row],[基準在庫日数(7/24地点)]]-0.03+テーブル13[[#This Row],[搬送LT(見直し)]]</f>
        <v>0.66</v>
      </c>
      <c r="K12" s="127">
        <f>VLOOKUP(テーブル13[[#This Row],[使用工程]],'搬送LT（0705）'!$B$4:$O$9,13,FALSE)</f>
        <v>1.7928633594429939E-2</v>
      </c>
      <c r="L12" s="124">
        <f>VLOOKUP(テーブル13[[#This Row],[使用工程]],'搬送LT（0705）'!$B$4:$O$9,14,FALSE)</f>
        <v>0</v>
      </c>
      <c r="M12" s="112">
        <f>(テーブル13[[#This Row],[基準日量数(7月日量max)(月間生産台数21000台)]]/テーブル13[[#This Row],[収容数]])*テーブル13[[#This Row],[基準在庫枚数(日数変換)]]</f>
        <v>1.4275674499564839</v>
      </c>
      <c r="N12" s="112">
        <f>ROUNDUP(テーブル13[[#This Row],[基準在庫枚数(=搬送周期*日量/収容数)'[枚']]],0)</f>
        <v>2</v>
      </c>
      <c r="O12" s="101">
        <v>637</v>
      </c>
      <c r="Q12" s="101">
        <f>ROUNDUP((テーブル13[[#This Row],[基準日量数(7月日量max)(月間生産台数21000台)]]/テーブル13[[#This Row],[収容数]])*テーブル13[[#This Row],[基準在庫日数(7/24地点)]]+3,0)</f>
        <v>56</v>
      </c>
      <c r="R1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55</v>
      </c>
    </row>
    <row r="13" spans="2:18">
      <c r="B13" s="115" t="s">
        <v>270</v>
      </c>
      <c r="C13" s="115">
        <v>12</v>
      </c>
      <c r="D13" s="116" t="s">
        <v>271</v>
      </c>
      <c r="E13" s="116">
        <f>VLOOKUP(テーブル13[[#This Row],[品番]],'[1]XR10_手配運用情報230712 1Y'!$B$11:$AA$567,26,FALSE)</f>
        <v>0.91</v>
      </c>
      <c r="F13" s="113">
        <f>VLOOKUP(D13,'搬送LT（0705）'!$B$4:$O$9,9,FALSE)</f>
        <v>36</v>
      </c>
      <c r="G13" s="101">
        <v>1</v>
      </c>
      <c r="H13" s="101">
        <f>VLOOKUP(テーブル13[[#This Row],[使用工程]],'搬送LT（0705）'!$B$4:$O$9,5,FALSE)</f>
        <v>1854</v>
      </c>
      <c r="I13" s="119">
        <f>ROUNDUP(VLOOKUP(テーブル13[[#This Row],[使用工程]],'搬送LT（0705）'!$B$4:$O$9,12,FALSE),2)</f>
        <v>0.05</v>
      </c>
      <c r="J13" s="119">
        <f>テーブル13[[#This Row],[基準在庫日数(7/24地点)]]-0.03+テーブル13[[#This Row],[搬送LT(見直し)]]</f>
        <v>0.93</v>
      </c>
      <c r="K13" s="127">
        <f>VLOOKUP(テーブル13[[#This Row],[使用工程]],'搬送LT（0705）'!$B$4:$O$9,13,FALSE)</f>
        <v>2.689295039164491E-2</v>
      </c>
      <c r="L13" s="124">
        <f>VLOOKUP(テーブル13[[#This Row],[使用工程]],'搬送LT（0705）'!$B$4:$O$9,14,FALSE)</f>
        <v>0</v>
      </c>
      <c r="M13" s="112">
        <f>(テーブル13[[#This Row],[基準日量数(7月日量max)(月間生産台数21000台)]]/テーブル13[[#This Row],[収容数]])*テーブル13[[#This Row],[基準在庫枚数(日数変換)]]</f>
        <v>2.4517406440382943</v>
      </c>
      <c r="N13" s="112">
        <f>ROUNDUP(テーブル13[[#This Row],[基準在庫枚数(=搬送周期*日量/収容数)'[枚']]],0)</f>
        <v>3</v>
      </c>
      <c r="O13" s="101">
        <v>1094</v>
      </c>
      <c r="Q13" s="101">
        <f>ROUNDUP((テーブル13[[#This Row],[基準日量数(7月日量max)(月間生産台数21000台)]]/テーブル13[[#This Row],[収容数]])*テーブル13[[#This Row],[基準在庫日数(7/24地点)]]+3,0)</f>
        <v>86</v>
      </c>
      <c r="R1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88</v>
      </c>
    </row>
    <row r="14" spans="2:18">
      <c r="B14" s="115" t="s">
        <v>272</v>
      </c>
      <c r="C14" s="115">
        <v>8</v>
      </c>
      <c r="D14" s="116" t="s">
        <v>226</v>
      </c>
      <c r="E14" s="116">
        <f>VLOOKUP(テーブル13[[#This Row],[品番]],'[1]XR10_手配運用情報230712 1Y'!$B$11:$AA$567,26,FALSE)</f>
        <v>0.57999999999999996</v>
      </c>
      <c r="F14" s="113">
        <f>VLOOKUP(D14,'搬送LT（0705）'!$B$4:$O$9,9,FALSE)</f>
        <v>24</v>
      </c>
      <c r="G14" s="101">
        <v>140</v>
      </c>
      <c r="H14" s="101">
        <f>VLOOKUP(テーブル13[[#This Row],[使用工程]],'搬送LT（0705）'!$B$4:$O$9,5,FALSE)</f>
        <v>1236</v>
      </c>
      <c r="I14" s="120">
        <f>ROUNDUP(VLOOKUP(テーブル13[[#This Row],[使用工程]],'搬送LT（0705）'!$B$4:$O$9,12,FALSE),2)</f>
        <v>0.03</v>
      </c>
      <c r="J14" s="120">
        <f>テーブル13[[#This Row],[基準在庫日数(7/24地点)]]-0.03+テーブル13[[#This Row],[搬送LT(見直し)]]</f>
        <v>0.57999999999999996</v>
      </c>
      <c r="K14" s="127">
        <f>VLOOKUP(テーブル13[[#This Row],[使用工程]],'搬送LT（0705）'!$B$4:$O$9,13,FALSE)</f>
        <v>1.7928633594429939E-2</v>
      </c>
      <c r="L14" s="124">
        <f>VLOOKUP(テーブル13[[#This Row],[使用工程]],'搬送LT（0705）'!$B$4:$O$9,14,FALSE)</f>
        <v>0</v>
      </c>
      <c r="M14" s="112">
        <f>(テーブル13[[#This Row],[基準日量数(7月日量max)(月間生産台数21000台)]]/テーブル13[[#This Row],[収容数]])*テーブル13[[#This Row],[基準在庫枚数(日数変換)]]</f>
        <v>1.4275674499564839</v>
      </c>
      <c r="N14" s="112">
        <f>ROUNDUP(テーブル13[[#This Row],[基準在庫枚数(=搬送周期*日量/収容数)'[枚']]],0)</f>
        <v>2</v>
      </c>
      <c r="O14" s="101">
        <v>637</v>
      </c>
      <c r="Q14" s="101">
        <f>ROUNDUP((テーブル13[[#This Row],[基準日量数(7月日量max)(月間生産台数21000台)]]/テーブル13[[#This Row],[収容数]])*テーブル13[[#This Row],[基準在庫日数(7/24地点)]]+3,0)</f>
        <v>50</v>
      </c>
      <c r="R1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49</v>
      </c>
    </row>
    <row r="15" spans="2:18">
      <c r="B15" s="115" t="s">
        <v>273</v>
      </c>
      <c r="C15" s="115">
        <v>2</v>
      </c>
      <c r="D15" s="116" t="s">
        <v>225</v>
      </c>
      <c r="E15" s="116">
        <f>VLOOKUP(テーブル13[[#This Row],[品番]],'[1]XR10_手配運用情報230712 1Y'!$B$11:$AA$567,26,FALSE)</f>
        <v>0.7</v>
      </c>
      <c r="F15" s="113">
        <f>VLOOKUP(D15,'搬送LT（0705）'!$B$4:$O$9,9,FALSE)</f>
        <v>6</v>
      </c>
      <c r="G15" s="101">
        <v>49</v>
      </c>
      <c r="H15" s="101">
        <f>VLOOKUP(テーブル13[[#This Row],[使用工程]],'搬送LT（0705）'!$B$4:$O$9,5,FALSE)</f>
        <v>309</v>
      </c>
      <c r="I15" s="117">
        <f>ROUNDUP(VLOOKUP(テーブル13[[#This Row],[使用工程]],'搬送LT（0705）'!$B$4:$O$9,12,FALSE),2)</f>
        <v>0.02</v>
      </c>
      <c r="J15" s="117">
        <f>テーブル13[[#This Row],[基準在庫日数(7/24地点)]]-0.03+テーブル13[[#This Row],[搬送LT(見直し)]]</f>
        <v>0.69</v>
      </c>
      <c r="K15" s="127">
        <f>VLOOKUP(テーブル13[[#This Row],[使用工程]],'搬送LT（0705）'!$B$4:$O$9,13,FALSE)</f>
        <v>4.4821583986074847E-3</v>
      </c>
      <c r="L15" s="124">
        <f>VLOOKUP(テーブル13[[#This Row],[使用工程]],'搬送LT（0705）'!$B$4:$O$9,14,FALSE)</f>
        <v>0</v>
      </c>
      <c r="M15" s="112">
        <f>(テーブル13[[#This Row],[基準日量数(7月日量max)(月間生産台数21000台)]]/テーブル13[[#This Row],[収容数]])*テーブル13[[#This Row],[基準在庫枚数(日数変換)]]</f>
        <v>1.0376196692776327</v>
      </c>
      <c r="N15" s="112">
        <f>ROUNDUP(テーブル13[[#This Row],[基準在庫枚数(=搬送周期*日量/収容数)'[枚']]],0)</f>
        <v>2</v>
      </c>
      <c r="O15" s="101">
        <v>463</v>
      </c>
      <c r="Q15" s="101">
        <f>ROUNDUP((テーブル13[[#This Row],[基準日量数(7月日量max)(月間生産台数21000台)]]/テーブル13[[#This Row],[収容数]])*テーブル13[[#This Row],[基準在庫日数(7/24地点)]]+3,0)</f>
        <v>166</v>
      </c>
      <c r="R1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162</v>
      </c>
    </row>
    <row r="16" spans="2:18">
      <c r="B16" s="115" t="s">
        <v>274</v>
      </c>
      <c r="C16" s="115">
        <v>2</v>
      </c>
      <c r="D16" s="116" t="s">
        <v>225</v>
      </c>
      <c r="E16" s="116">
        <f>VLOOKUP(テーブル13[[#This Row],[品番]],'[1]XR10_手配運用情報230712 1Y'!$B$11:$AA$567,26,FALSE)</f>
        <v>0.7</v>
      </c>
      <c r="F16" s="113">
        <f>VLOOKUP(D16,'搬送LT（0705）'!$B$4:$O$9,9,FALSE)</f>
        <v>6</v>
      </c>
      <c r="G16" s="101">
        <v>50</v>
      </c>
      <c r="H16" s="101">
        <f>VLOOKUP(テーブル13[[#This Row],[使用工程]],'搬送LT（0705）'!$B$4:$O$9,5,FALSE)</f>
        <v>309</v>
      </c>
      <c r="I16" s="117">
        <f>ROUNDUP(VLOOKUP(テーブル13[[#This Row],[使用工程]],'搬送LT（0705）'!$B$4:$O$9,12,FALSE),2)</f>
        <v>0.02</v>
      </c>
      <c r="J16" s="117">
        <f>テーブル13[[#This Row],[基準在庫日数(7/24地点)]]-0.03+テーブル13[[#This Row],[搬送LT(見直し)]]</f>
        <v>0.69</v>
      </c>
      <c r="K16" s="127">
        <f>VLOOKUP(テーブル13[[#This Row],[使用工程]],'搬送LT（0705）'!$B$4:$O$9,13,FALSE)</f>
        <v>4.4821583986074847E-3</v>
      </c>
      <c r="L16" s="124">
        <f>VLOOKUP(テーブル13[[#This Row],[使用工程]],'搬送LT（0705）'!$B$4:$O$9,14,FALSE)</f>
        <v>0</v>
      </c>
      <c r="M16" s="112">
        <f>(テーブル13[[#This Row],[基準日量数(7月日量max)(月間生産台数21000台)]]/テーブル13[[#This Row],[収容数]])*テーブル13[[#This Row],[基準在庫枚数(日数変換)]]</f>
        <v>1.4275674499564839</v>
      </c>
      <c r="N16" s="112">
        <f>ROUNDUP(テーブル13[[#This Row],[基準在庫枚数(=搬送周期*日量/収容数)'[枚']]],0)</f>
        <v>2</v>
      </c>
      <c r="O16" s="101">
        <v>637</v>
      </c>
      <c r="Q16" s="101">
        <f>ROUNDUP((テーブル13[[#This Row],[基準日量数(7月日量max)(月間生産台数21000台)]]/テーブル13[[#This Row],[収容数]])*テーブル13[[#This Row],[基準在庫日数(7/24地点)]]+3,0)</f>
        <v>226</v>
      </c>
      <c r="R1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222</v>
      </c>
    </row>
    <row r="17" spans="2:18">
      <c r="B17" s="115" t="s">
        <v>275</v>
      </c>
      <c r="C17" s="115">
        <v>20</v>
      </c>
      <c r="D17" s="116" t="s">
        <v>226</v>
      </c>
      <c r="E17" s="116">
        <f>VLOOKUP(テーブル13[[#This Row],[品番]],'[1]XR10_手配運用情報230712 1Y'!$B$11:$AA$567,26,FALSE)</f>
        <v>0.87</v>
      </c>
      <c r="F17" s="113">
        <f>VLOOKUP(D17,'搬送LT（0705）'!$B$4:$O$9,9,FALSE)</f>
        <v>24</v>
      </c>
      <c r="G17" s="101">
        <v>29</v>
      </c>
      <c r="H17" s="101">
        <f>VLOOKUP(テーブル13[[#This Row],[使用工程]],'搬送LT（0705）'!$B$4:$O$9,5,FALSE)</f>
        <v>1236</v>
      </c>
      <c r="I17" s="120">
        <f>ROUNDUP(VLOOKUP(テーブル13[[#This Row],[使用工程]],'搬送LT（0705）'!$B$4:$O$9,12,FALSE),2)</f>
        <v>0.03</v>
      </c>
      <c r="J17" s="120">
        <f>テーブル13[[#This Row],[基準在庫日数(7/24地点)]]-0.03+テーブル13[[#This Row],[搬送LT(見直し)]]</f>
        <v>0.87</v>
      </c>
      <c r="K17" s="127">
        <f>VLOOKUP(テーブル13[[#This Row],[使用工程]],'搬送LT（0705）'!$B$4:$O$9,13,FALSE)</f>
        <v>1.7928633594429939E-2</v>
      </c>
      <c r="L17" s="124">
        <f>VLOOKUP(テーブル13[[#This Row],[使用工程]],'搬送LT（0705）'!$B$4:$O$9,14,FALSE)</f>
        <v>0</v>
      </c>
      <c r="M17" s="112">
        <f>(テーブル13[[#This Row],[基準日量数(7月日量max)(月間生産台数21000台)]]/テーブル13[[#This Row],[収容数]])*テーブル13[[#This Row],[基準在庫枚数(日数変換)]]</f>
        <v>0.41504786771105306</v>
      </c>
      <c r="N17" s="112">
        <f>ROUNDUP(テーブル13[[#This Row],[基準在庫枚数(=搬送周期*日量/収容数)'[枚']]],0)</f>
        <v>1</v>
      </c>
      <c r="O17" s="101">
        <v>463</v>
      </c>
      <c r="Q17" s="101">
        <f>ROUNDUP((テーブル13[[#This Row],[基準日量数(7月日量max)(月間生産台数21000台)]]/テーブル13[[#This Row],[収容数]])*テーブル13[[#This Row],[基準在庫日数(7/24地点)]]+3,0)</f>
        <v>24</v>
      </c>
      <c r="R1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22</v>
      </c>
    </row>
    <row r="18" spans="2:18">
      <c r="B18" s="115" t="s">
        <v>276</v>
      </c>
      <c r="C18" s="115">
        <v>50</v>
      </c>
      <c r="D18" s="116" t="s">
        <v>230</v>
      </c>
      <c r="E18" s="116">
        <f>VLOOKUP(テーブル13[[#This Row],[品番]],'[1]XR10_手配運用情報230712 1Y'!$B$11:$AA$567,26,FALSE)</f>
        <v>0.25</v>
      </c>
      <c r="F18" s="113">
        <f>VLOOKUP(D18,'搬送LT（0705）'!$B$4:$O$9,9,FALSE)</f>
        <v>24</v>
      </c>
      <c r="G18" s="101">
        <v>33</v>
      </c>
      <c r="H18" s="101">
        <f>VLOOKUP(テーブル13[[#This Row],[使用工程]],'搬送LT（0705）'!$B$4:$O$9,5,FALSE)</f>
        <v>1236</v>
      </c>
      <c r="I18" s="120">
        <f>ROUNDUP(VLOOKUP(テーブル13[[#This Row],[使用工程]],'搬送LT（0705）'!$B$4:$O$9,12,FALSE),2)</f>
        <v>0.03</v>
      </c>
      <c r="J18" s="120">
        <f>テーブル13[[#This Row],[基準在庫日数(7/24地点)]]-0.03+テーブル13[[#This Row],[搬送LT(見直し)]]</f>
        <v>0.25</v>
      </c>
      <c r="K18" s="127">
        <f>VLOOKUP(テーブル13[[#This Row],[使用工程]],'搬送LT（0705）'!$B$4:$O$9,13,FALSE)</f>
        <v>1.7928633594429939E-2</v>
      </c>
      <c r="L18" s="124">
        <f>VLOOKUP(テーブル13[[#This Row],[使用工程]],'搬送LT（0705）'!$B$4:$O$9,14,FALSE)</f>
        <v>0</v>
      </c>
      <c r="M18" s="112">
        <f>(テーブル13[[#This Row],[基準日量数(7月日量max)(月間生産台数21000台)]]/テーブル13[[#This Row],[収容数]])*テーブル13[[#This Row],[基準在庫枚数(日数変換)]]</f>
        <v>0.39227850304612705</v>
      </c>
      <c r="N18" s="112">
        <f>ROUNDUP(テーブル13[[#This Row],[基準在庫枚数(=搬送周期*日量/収容数)'[枚']]],0)</f>
        <v>1</v>
      </c>
      <c r="O18" s="101">
        <v>1094</v>
      </c>
      <c r="Q18" s="101">
        <f>ROUNDUP((テーブル13[[#This Row],[基準日量数(7月日量max)(月間生産台数21000台)]]/テーブル13[[#This Row],[収容数]])*テーブル13[[#This Row],[基準在庫日数(7/24地点)]]+3,0)</f>
        <v>9</v>
      </c>
      <c r="R1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9" spans="2:18">
      <c r="B19" s="115" t="s">
        <v>277</v>
      </c>
      <c r="C19" s="115">
        <v>50</v>
      </c>
      <c r="D19" s="116" t="s">
        <v>230</v>
      </c>
      <c r="E19" s="116">
        <f>VLOOKUP(テーブル13[[#This Row],[品番]],'[1]XR10_手配運用情報230712 1Y'!$B$11:$AA$567,26,FALSE)</f>
        <v>1.07</v>
      </c>
      <c r="F19" s="113">
        <f>VLOOKUP(D19,'搬送LT（0705）'!$B$4:$O$9,9,FALSE)</f>
        <v>24</v>
      </c>
      <c r="G19" s="101">
        <v>34</v>
      </c>
      <c r="H19" s="101">
        <f>VLOOKUP(テーブル13[[#This Row],[使用工程]],'搬送LT（0705）'!$B$4:$O$9,5,FALSE)</f>
        <v>1236</v>
      </c>
      <c r="I19" s="120">
        <f>ROUNDUP(VLOOKUP(テーブル13[[#This Row],[使用工程]],'搬送LT（0705）'!$B$4:$O$9,12,FALSE),2)</f>
        <v>0.03</v>
      </c>
      <c r="J19" s="120">
        <f>テーブル13[[#This Row],[基準在庫日数(7/24地点)]]-0.03+テーブル13[[#This Row],[搬送LT(見直し)]]</f>
        <v>1.07</v>
      </c>
      <c r="K19" s="127">
        <f>VLOOKUP(テーブル13[[#This Row],[使用工程]],'搬送LT（0705）'!$B$4:$O$9,13,FALSE)</f>
        <v>1.7928633594429939E-2</v>
      </c>
      <c r="L19" s="124">
        <f>VLOOKUP(テーブル13[[#This Row],[使用工程]],'搬送LT（0705）'!$B$4:$O$9,14,FALSE)</f>
        <v>0</v>
      </c>
      <c r="M19" s="112">
        <f>(テーブル13[[#This Row],[基準日量数(7月日量max)(月間生産台数21000台)]]/テーブル13[[#This Row],[収容数]])*テーブル13[[#This Row],[基準在庫枚数(日数変換)]]</f>
        <v>0.39227850304612705</v>
      </c>
      <c r="N19" s="112">
        <f>ROUNDUP(テーブル13[[#This Row],[基準在庫枚数(=搬送周期*日量/収容数)'[枚']]],0)</f>
        <v>1</v>
      </c>
      <c r="O19" s="101">
        <v>1094</v>
      </c>
      <c r="Q19" s="101">
        <f>ROUNDUP((テーブル13[[#This Row],[基準日量数(7月日量max)(月間生産台数21000台)]]/テーブル13[[#This Row],[収容数]])*テーブル13[[#This Row],[基準在庫日数(7/24地点)]]+3,0)</f>
        <v>27</v>
      </c>
      <c r="R1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25</v>
      </c>
    </row>
    <row r="20" spans="2:18">
      <c r="B20" s="115" t="s">
        <v>278</v>
      </c>
      <c r="C20" s="115">
        <v>50</v>
      </c>
      <c r="D20" s="116" t="s">
        <v>230</v>
      </c>
      <c r="E20" s="116">
        <f>VLOOKUP(テーブル13[[#This Row],[品番]],'[1]XR10_手配運用情報230712 1Y'!$B$11:$AA$567,26,FALSE)</f>
        <v>1.07</v>
      </c>
      <c r="F20" s="113">
        <f>VLOOKUP(D20,'搬送LT（0705）'!$B$4:$O$9,9,FALSE)</f>
        <v>24</v>
      </c>
      <c r="G20" s="101">
        <v>41</v>
      </c>
      <c r="H20" s="101">
        <f>VLOOKUP(テーブル13[[#This Row],[使用工程]],'搬送LT（0705）'!$B$4:$O$9,5,FALSE)</f>
        <v>1236</v>
      </c>
      <c r="I20" s="120">
        <f>ROUNDUP(VLOOKUP(テーブル13[[#This Row],[使用工程]],'搬送LT（0705）'!$B$4:$O$9,12,FALSE),2)</f>
        <v>0.03</v>
      </c>
      <c r="J20" s="120">
        <f>テーブル13[[#This Row],[基準在庫日数(7/24地点)]]-0.03+テーブル13[[#This Row],[搬送LT(見直し)]]</f>
        <v>1.07</v>
      </c>
      <c r="K20" s="127">
        <f>VLOOKUP(テーブル13[[#This Row],[使用工程]],'搬送LT（0705）'!$B$4:$O$9,13,FALSE)</f>
        <v>1.7928633594429939E-2</v>
      </c>
      <c r="L20" s="124">
        <f>VLOOKUP(テーブル13[[#This Row],[使用工程]],'搬送LT（0705）'!$B$4:$O$9,14,FALSE)</f>
        <v>0</v>
      </c>
      <c r="M20" s="112">
        <f>(テーブル13[[#This Row],[基準日量数(7月日量max)(月間生産台数21000台)]]/テーブル13[[#This Row],[収容数]])*テーブル13[[#This Row],[基準在庫枚数(日数変換)]]</f>
        <v>0.22841079199303743</v>
      </c>
      <c r="N20" s="112">
        <f>ROUNDUP(テーブル13[[#This Row],[基準在庫枚数(=搬送周期*日量/収容数)'[枚']]],0)</f>
        <v>1</v>
      </c>
      <c r="O20" s="101">
        <v>637</v>
      </c>
      <c r="Q20" s="101">
        <f>ROUNDUP((テーブル13[[#This Row],[基準日量数(7月日量max)(月間生産台数21000台)]]/テーブル13[[#This Row],[収容数]])*テーブル13[[#This Row],[基準在庫日数(7/24地点)]]+3,0)</f>
        <v>17</v>
      </c>
      <c r="R2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15</v>
      </c>
    </row>
    <row r="21" spans="2:18">
      <c r="B21" s="115" t="s">
        <v>279</v>
      </c>
      <c r="C21" s="115">
        <v>84</v>
      </c>
      <c r="D21" s="116" t="s">
        <v>230</v>
      </c>
      <c r="E21" s="116">
        <f>VLOOKUP(テーブル13[[#This Row],[品番]],'[1]XR10_手配運用情報230712 1Y'!$B$11:$AA$567,26,FALSE)</f>
        <v>0.54</v>
      </c>
      <c r="F21" s="113">
        <f>VLOOKUP(D21,'搬送LT（0705）'!$B$4:$O$9,9,FALSE)</f>
        <v>24</v>
      </c>
      <c r="G21" s="101">
        <v>120</v>
      </c>
      <c r="H21" s="101">
        <f>VLOOKUP(テーブル13[[#This Row],[使用工程]],'搬送LT（0705）'!$B$4:$O$9,5,FALSE)</f>
        <v>1236</v>
      </c>
      <c r="I21" s="120">
        <f>ROUNDUP(VLOOKUP(テーブル13[[#This Row],[使用工程]],'搬送LT（0705）'!$B$4:$O$9,12,FALSE),2)</f>
        <v>0.03</v>
      </c>
      <c r="J21" s="120">
        <f>テーブル13[[#This Row],[基準在庫日数(7/24地点)]]-0.03+テーブル13[[#This Row],[搬送LT(見直し)]]</f>
        <v>0.54</v>
      </c>
      <c r="K21" s="127">
        <f>VLOOKUP(テーブル13[[#This Row],[使用工程]],'搬送LT（0705）'!$B$4:$O$9,13,FALSE)</f>
        <v>1.7928633594429939E-2</v>
      </c>
      <c r="L21" s="124">
        <f>VLOOKUP(テーブル13[[#This Row],[使用工程]],'搬送LT（0705）'!$B$4:$O$9,14,FALSE)</f>
        <v>0</v>
      </c>
      <c r="M21" s="112">
        <f>(テーブル13[[#This Row],[基準日量数(7月日量max)(月間生産台数21000台)]]/テーブル13[[#This Row],[収容数]])*テーブル13[[#This Row],[基準在庫枚数(日数変換)]]</f>
        <v>0.23349910895602802</v>
      </c>
      <c r="N21" s="112">
        <f>ROUNDUP(テーブル13[[#This Row],[基準在庫枚数(=搬送周期*日量/収容数)'[枚']]],0)</f>
        <v>1</v>
      </c>
      <c r="O21" s="101">
        <v>1094</v>
      </c>
      <c r="Q21" s="101">
        <f>ROUNDUP((テーブル13[[#This Row],[基準日量数(7月日量max)(月間生産台数21000台)]]/テーブル13[[#This Row],[収容数]])*テーブル13[[#This Row],[基準在庫日数(7/24地点)]]+3,0)</f>
        <v>11</v>
      </c>
      <c r="R2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</v>
      </c>
    </row>
    <row r="22" spans="2:18">
      <c r="B22" s="115" t="s">
        <v>280</v>
      </c>
      <c r="C22" s="115">
        <v>84</v>
      </c>
      <c r="D22" s="116" t="s">
        <v>230</v>
      </c>
      <c r="E22" s="116">
        <f>VLOOKUP(テーブル13[[#This Row],[品番]],'[1]XR10_手配運用情報230712 1Y'!$B$11:$AA$567,26,FALSE)</f>
        <v>0.53</v>
      </c>
      <c r="F22" s="113">
        <f>VLOOKUP(D22,'搬送LT（0705）'!$B$4:$O$9,9,FALSE)</f>
        <v>24</v>
      </c>
      <c r="G22" s="101">
        <v>121</v>
      </c>
      <c r="H22" s="101">
        <f>VLOOKUP(テーブル13[[#This Row],[使用工程]],'搬送LT（0705）'!$B$4:$O$9,5,FALSE)</f>
        <v>1236</v>
      </c>
      <c r="I22" s="120">
        <f>ROUNDUP(VLOOKUP(テーブル13[[#This Row],[使用工程]],'搬送LT（0705）'!$B$4:$O$9,12,FALSE),2)</f>
        <v>0.03</v>
      </c>
      <c r="J22" s="120">
        <f>テーブル13[[#This Row],[基準在庫日数(7/24地点)]]-0.03+テーブル13[[#This Row],[搬送LT(見直し)]]</f>
        <v>0.53</v>
      </c>
      <c r="K22" s="127">
        <f>VLOOKUP(テーブル13[[#This Row],[使用工程]],'搬送LT（0705）'!$B$4:$O$9,13,FALSE)</f>
        <v>1.7928633594429939E-2</v>
      </c>
      <c r="L22" s="124">
        <f>VLOOKUP(テーブル13[[#This Row],[使用工程]],'搬送LT（0705）'!$B$4:$O$9,14,FALSE)</f>
        <v>0</v>
      </c>
      <c r="M22" s="112">
        <f>(テーブル13[[#This Row],[基準日量数(7月日量max)(月間生産台数21000台)]]/テーブル13[[#This Row],[収容数]])*テーブル13[[#This Row],[基準在庫枚数(日数変換)]]</f>
        <v>0.23349910895602802</v>
      </c>
      <c r="N22" s="112">
        <f>ROUNDUP(テーブル13[[#This Row],[基準在庫枚数(=搬送周期*日量/収容数)'[枚']]],0)</f>
        <v>1</v>
      </c>
      <c r="O22" s="101">
        <v>1094</v>
      </c>
      <c r="Q22" s="101">
        <f>ROUNDUP((テーブル13[[#This Row],[基準日量数(7月日量max)(月間生産台数21000台)]]/テーブル13[[#This Row],[収容数]])*テーブル13[[#This Row],[基準在庫日数(7/24地点)]]+3,0)</f>
        <v>10</v>
      </c>
      <c r="R2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</v>
      </c>
    </row>
    <row r="23" spans="2:18">
      <c r="B23" s="115" t="s">
        <v>281</v>
      </c>
      <c r="C23" s="115">
        <v>100</v>
      </c>
      <c r="D23" s="116" t="s">
        <v>230</v>
      </c>
      <c r="E23" s="116">
        <f>VLOOKUP(テーブル13[[#This Row],[品番]],'[1]XR10_手配運用情報230712 1Y'!$B$11:$AA$567,26,FALSE)</f>
        <v>0.83</v>
      </c>
      <c r="F23" s="113">
        <f>VLOOKUP(D23,'搬送LT（0705）'!$B$4:$O$9,9,FALSE)</f>
        <v>24</v>
      </c>
      <c r="G23" s="101">
        <v>39</v>
      </c>
      <c r="H23" s="101">
        <f>VLOOKUP(テーブル13[[#This Row],[使用工程]],'搬送LT（0705）'!$B$4:$O$9,5,FALSE)</f>
        <v>1236</v>
      </c>
      <c r="I23" s="120">
        <f>ROUNDUP(VLOOKUP(テーブル13[[#This Row],[使用工程]],'搬送LT（0705）'!$B$4:$O$9,12,FALSE),2)</f>
        <v>0.03</v>
      </c>
      <c r="J23" s="120">
        <f>テーブル13[[#This Row],[基準在庫日数(7/24地点)]]-0.03+テーブル13[[#This Row],[搬送LT(見直し)]]</f>
        <v>0.83</v>
      </c>
      <c r="K23" s="127">
        <f>VLOOKUP(テーブル13[[#This Row],[使用工程]],'搬送LT（0705）'!$B$4:$O$9,13,FALSE)</f>
        <v>1.7928633594429939E-2</v>
      </c>
      <c r="L23" s="124">
        <f>VLOOKUP(テーブル13[[#This Row],[使用工程]],'搬送LT（0705）'!$B$4:$O$9,14,FALSE)</f>
        <v>0</v>
      </c>
      <c r="M23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23" s="112">
        <f>ROUNDUP(テーブル13[[#This Row],[基準在庫枚数(=搬送周期*日量/収容数)'[枚']]],0)</f>
        <v>1</v>
      </c>
      <c r="O23" s="101">
        <v>463</v>
      </c>
      <c r="Q23" s="101">
        <f>ROUNDUP((テーブル13[[#This Row],[基準日量数(7月日量max)(月間生産台数21000台)]]/テーブル13[[#This Row],[収容数]])*テーブル13[[#This Row],[基準在庫日数(7/24地点)]]+3,0)</f>
        <v>7</v>
      </c>
      <c r="R2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24" spans="2:18">
      <c r="B24" s="115" t="s">
        <v>282</v>
      </c>
      <c r="C24" s="115">
        <v>100</v>
      </c>
      <c r="D24" s="116" t="s">
        <v>230</v>
      </c>
      <c r="E24" s="116">
        <f>VLOOKUP(テーブル13[[#This Row],[品番]],'[1]XR10_手配運用情報230712 1Y'!$B$11:$AA$567,26,FALSE)</f>
        <v>0.83</v>
      </c>
      <c r="F24" s="113">
        <f>VLOOKUP(D24,'搬送LT（0705）'!$B$4:$O$9,9,FALSE)</f>
        <v>24</v>
      </c>
      <c r="G24" s="101">
        <v>40</v>
      </c>
      <c r="H24" s="101">
        <f>VLOOKUP(テーブル13[[#This Row],[使用工程]],'搬送LT（0705）'!$B$4:$O$9,5,FALSE)</f>
        <v>1236</v>
      </c>
      <c r="I24" s="120">
        <f>ROUNDUP(VLOOKUP(テーブル13[[#This Row],[使用工程]],'搬送LT（0705）'!$B$4:$O$9,12,FALSE),2)</f>
        <v>0.03</v>
      </c>
      <c r="J24" s="120">
        <f>テーブル13[[#This Row],[基準在庫日数(7/24地点)]]-0.03+テーブル13[[#This Row],[搬送LT(見直し)]]</f>
        <v>0.83</v>
      </c>
      <c r="K24" s="127">
        <f>VLOOKUP(テーブル13[[#This Row],[使用工程]],'搬送LT（0705）'!$B$4:$O$9,13,FALSE)</f>
        <v>1.7928633594429939E-2</v>
      </c>
      <c r="L24" s="124">
        <f>VLOOKUP(テーブル13[[#This Row],[使用工程]],'搬送LT（0705）'!$B$4:$O$9,14,FALSE)</f>
        <v>0</v>
      </c>
      <c r="M24" s="112">
        <f>(テーブル13[[#This Row],[基準日量数(7月日量max)(月間生産台数21000台)]]/テーブル13[[#This Row],[収容数]])*テーブル13[[#This Row],[基準在庫枚数(日数変換)]]</f>
        <v>0.19595996518711922</v>
      </c>
      <c r="N24" s="112">
        <f>ROUNDUP(テーブル13[[#This Row],[基準在庫枚数(=搬送周期*日量/収容数)'[枚']]],0)</f>
        <v>1</v>
      </c>
      <c r="O24" s="101">
        <v>1093</v>
      </c>
      <c r="Q24" s="101">
        <f>ROUNDUP((テーブル13[[#This Row],[基準日量数(7月日量max)(月間生産台数21000台)]]/テーブル13[[#This Row],[収容数]])*テーブル13[[#This Row],[基準在庫日数(7/24地点)]]+3,0)</f>
        <v>13</v>
      </c>
      <c r="R2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11</v>
      </c>
    </row>
    <row r="25" spans="2:18">
      <c r="B25" s="115" t="s">
        <v>283</v>
      </c>
      <c r="C25" s="115">
        <v>100</v>
      </c>
      <c r="D25" s="116" t="s">
        <v>230</v>
      </c>
      <c r="E25" s="116">
        <f>VLOOKUP(テーブル13[[#This Row],[品番]],'[1]XR10_手配運用情報230712 1Y'!$B$11:$AA$567,26,FALSE)</f>
        <v>0.87</v>
      </c>
      <c r="F25" s="113">
        <f>VLOOKUP(D25,'搬送LT（0705）'!$B$4:$O$9,9,FALSE)</f>
        <v>24</v>
      </c>
      <c r="G25" s="101">
        <v>42</v>
      </c>
      <c r="H25" s="101">
        <f>VLOOKUP(テーブル13[[#This Row],[使用工程]],'搬送LT（0705）'!$B$4:$O$9,5,FALSE)</f>
        <v>1236</v>
      </c>
      <c r="I25" s="120">
        <f>ROUNDUP(VLOOKUP(テーブル13[[#This Row],[使用工程]],'搬送LT（0705）'!$B$4:$O$9,12,FALSE),2)</f>
        <v>0.03</v>
      </c>
      <c r="J25" s="120">
        <f>テーブル13[[#This Row],[基準在庫日数(7/24地点)]]-0.03+テーブル13[[#This Row],[搬送LT(見直し)]]</f>
        <v>0.87</v>
      </c>
      <c r="K25" s="127">
        <f>VLOOKUP(テーブル13[[#This Row],[使用工程]],'搬送LT（0705）'!$B$4:$O$9,13,FALSE)</f>
        <v>1.7928633594429939E-2</v>
      </c>
      <c r="L25" s="124">
        <f>VLOOKUP(テーブル13[[#This Row],[使用工程]],'搬送LT（0705）'!$B$4:$O$9,14,FALSE)</f>
        <v>0</v>
      </c>
      <c r="M25" s="112">
        <f>(テーブル13[[#This Row],[基準日量数(7月日量max)(月間生産台数21000台)]]/テーブル13[[#This Row],[収容数]])*テーブル13[[#This Row],[基準在庫枚数(日数変換)]]</f>
        <v>0.19613925152306352</v>
      </c>
      <c r="N25" s="112">
        <f>ROUNDUP(テーブル13[[#This Row],[基準在庫枚数(=搬送周期*日量/収容数)'[枚']]],0)</f>
        <v>1</v>
      </c>
      <c r="O25" s="101">
        <v>1094</v>
      </c>
      <c r="Q25" s="101">
        <f>ROUNDUP((テーブル13[[#This Row],[基準日量数(7月日量max)(月間生産台数21000台)]]/テーブル13[[#This Row],[収容数]])*テーブル13[[#This Row],[基準在庫日数(7/24地点)]]+3,0)</f>
        <v>13</v>
      </c>
      <c r="R2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11</v>
      </c>
    </row>
    <row r="26" spans="2:18">
      <c r="B26" s="115" t="s">
        <v>284</v>
      </c>
      <c r="C26" s="115">
        <v>200</v>
      </c>
      <c r="D26" s="116" t="s">
        <v>230</v>
      </c>
      <c r="E26" s="116">
        <f>VLOOKUP(テーブル13[[#This Row],[品番]],'[1]XR10_手配運用情報230712 1Y'!$B$11:$AA$567,26,FALSE)</f>
        <v>0.83</v>
      </c>
      <c r="F26" s="113">
        <f>VLOOKUP(D26,'搬送LT（0705）'!$B$4:$O$9,9,FALSE)</f>
        <v>24</v>
      </c>
      <c r="G26" s="101">
        <v>36</v>
      </c>
      <c r="H26" s="101">
        <f>VLOOKUP(テーブル13[[#This Row],[使用工程]],'搬送LT（0705）'!$B$4:$O$9,5,FALSE)</f>
        <v>1236</v>
      </c>
      <c r="I26" s="120">
        <f>ROUNDUP(VLOOKUP(テーブル13[[#This Row],[使用工程]],'搬送LT（0705）'!$B$4:$O$9,12,FALSE),2)</f>
        <v>0.03</v>
      </c>
      <c r="J26" s="120">
        <f>テーブル13[[#This Row],[基準在庫日数(7/24地点)]]-0.03+テーブル13[[#This Row],[搬送LT(見直し)]]</f>
        <v>0.83</v>
      </c>
      <c r="K26" s="127">
        <f>VLOOKUP(テーブル13[[#This Row],[使用工程]],'搬送LT（0705）'!$B$4:$O$9,13,FALSE)</f>
        <v>1.7928633594429939E-2</v>
      </c>
      <c r="L26" s="124">
        <f>VLOOKUP(テーブル13[[#This Row],[使用工程]],'搬送LT（0705）'!$B$4:$O$9,14,FALSE)</f>
        <v>0</v>
      </c>
      <c r="M26" s="112">
        <f>(テーブル13[[#This Row],[基準日量数(7月日量max)(月間生産台数21000台)]]/テーブル13[[#This Row],[収容数]])*テーブル13[[#This Row],[基準在庫枚数(日数変換)]]</f>
        <v>9.7979982593559611E-2</v>
      </c>
      <c r="N26" s="112">
        <f>ROUNDUP(テーブル13[[#This Row],[基準在庫枚数(=搬送周期*日量/収容数)'[枚']]],0)</f>
        <v>1</v>
      </c>
      <c r="O26" s="101">
        <v>1093</v>
      </c>
      <c r="Q26" s="101">
        <f>ROUNDUP((テーブル13[[#This Row],[基準日量数(7月日量max)(月間生産台数21000台)]]/テーブル13[[#This Row],[収容数]])*テーブル13[[#This Row],[基準在庫日数(7/24地点)]]+3,0)</f>
        <v>8</v>
      </c>
      <c r="R2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27" spans="2:18">
      <c r="B27" s="115" t="s">
        <v>285</v>
      </c>
      <c r="C27" s="115">
        <v>200</v>
      </c>
      <c r="D27" s="116" t="s">
        <v>230</v>
      </c>
      <c r="E27" s="116">
        <f>VLOOKUP(テーブル13[[#This Row],[品番]],'[1]XR10_手配運用情報230712 1Y'!$B$11:$AA$567,26,FALSE)</f>
        <v>0.87</v>
      </c>
      <c r="F27" s="113">
        <f>VLOOKUP(D27,'搬送LT（0705）'!$B$4:$O$9,9,FALSE)</f>
        <v>24</v>
      </c>
      <c r="G27" s="101">
        <v>38</v>
      </c>
      <c r="H27" s="101">
        <f>VLOOKUP(テーブル13[[#This Row],[使用工程]],'搬送LT（0705）'!$B$4:$O$9,5,FALSE)</f>
        <v>1236</v>
      </c>
      <c r="I27" s="120">
        <f>ROUNDUP(VLOOKUP(テーブル13[[#This Row],[使用工程]],'搬送LT（0705）'!$B$4:$O$9,12,FALSE),2)</f>
        <v>0.03</v>
      </c>
      <c r="J27" s="120">
        <f>テーブル13[[#This Row],[基準在庫日数(7/24地点)]]-0.03+テーブル13[[#This Row],[搬送LT(見直し)]]</f>
        <v>0.87</v>
      </c>
      <c r="K27" s="127">
        <f>VLOOKUP(テーブル13[[#This Row],[使用工程]],'搬送LT（0705）'!$B$4:$O$9,13,FALSE)</f>
        <v>1.7928633594429939E-2</v>
      </c>
      <c r="L27" s="124">
        <f>VLOOKUP(テーブル13[[#This Row],[使用工程]],'搬送LT（0705）'!$B$4:$O$9,14,FALSE)</f>
        <v>0</v>
      </c>
      <c r="M27" s="112">
        <f>(テーブル13[[#This Row],[基準日量数(7月日量max)(月間生産台数21000台)]]/テーブル13[[#This Row],[収容数]])*テーブル13[[#This Row],[基準在庫枚数(日数変換)]]</f>
        <v>9.8069625761531762E-2</v>
      </c>
      <c r="N27" s="112">
        <f>ROUNDUP(テーブル13[[#This Row],[基準在庫枚数(=搬送周期*日量/収容数)'[枚']]],0)</f>
        <v>1</v>
      </c>
      <c r="O27" s="101">
        <v>1094</v>
      </c>
      <c r="Q27" s="101">
        <f>ROUNDUP((テーブル13[[#This Row],[基準日量数(7月日量max)(月間生産台数21000台)]]/テーブル13[[#This Row],[収容数]])*テーブル13[[#This Row],[基準在庫日数(7/24地点)]]+3,0)</f>
        <v>8</v>
      </c>
      <c r="R2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28" spans="2:18">
      <c r="B28" s="115" t="s">
        <v>286</v>
      </c>
      <c r="C28" s="115">
        <v>300</v>
      </c>
      <c r="D28" s="116" t="s">
        <v>230</v>
      </c>
      <c r="E28" s="116">
        <f>VLOOKUP(テーブル13[[#This Row],[品番]],'[1]XR10_手配運用情報230712 1Y'!$B$11:$AA$567,26,FALSE)</f>
        <v>0.85</v>
      </c>
      <c r="F28" s="113">
        <f>VLOOKUP(D28,'搬送LT（0705）'!$B$4:$O$9,9,FALSE)</f>
        <v>24</v>
      </c>
      <c r="G28" s="101">
        <v>35</v>
      </c>
      <c r="H28" s="101">
        <f>VLOOKUP(テーブル13[[#This Row],[使用工程]],'搬送LT（0705）'!$B$4:$O$9,5,FALSE)</f>
        <v>1236</v>
      </c>
      <c r="I28" s="120">
        <f>ROUNDUP(VLOOKUP(テーブル13[[#This Row],[使用工程]],'搬送LT（0705）'!$B$4:$O$9,12,FALSE),2)</f>
        <v>0.03</v>
      </c>
      <c r="J28" s="120">
        <f>テーブル13[[#This Row],[基準在庫日数(7/24地点)]]-0.03+テーブル13[[#This Row],[搬送LT(見直し)]]</f>
        <v>0.85</v>
      </c>
      <c r="K28" s="127">
        <f>VLOOKUP(テーブル13[[#This Row],[使用工程]],'搬送LT（0705）'!$B$4:$O$9,13,FALSE)</f>
        <v>1.7928633594429939E-2</v>
      </c>
      <c r="L28" s="124">
        <f>VLOOKUP(テーブル13[[#This Row],[使用工程]],'搬送LT（0705）'!$B$4:$O$9,14,FALSE)</f>
        <v>0</v>
      </c>
      <c r="M28" s="112">
        <f>(テーブル13[[#This Row],[基準日量数(7月日量max)(月間生産台数21000台)]]/テーブル13[[#This Row],[収容数]])*テーブル13[[#This Row],[基準在庫枚数(日数変換)]]</f>
        <v>0.13063997679141282</v>
      </c>
      <c r="N28" s="112">
        <f>ROUNDUP(テーブル13[[#This Row],[基準在庫枚数(=搬送周期*日量/収容数)'[枚']]],0)</f>
        <v>1</v>
      </c>
      <c r="O28" s="101">
        <v>2186</v>
      </c>
      <c r="Q28" s="101">
        <f>ROUNDUP((テーブル13[[#This Row],[基準日量数(7月日量max)(月間生産台数21000台)]]/テーブル13[[#This Row],[収容数]])*テーブル13[[#This Row],[基準在庫日数(7/24地点)]]+3,0)</f>
        <v>10</v>
      </c>
      <c r="R2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</v>
      </c>
    </row>
    <row r="29" spans="2:18">
      <c r="B29" s="115" t="s">
        <v>287</v>
      </c>
      <c r="C29" s="115">
        <v>400</v>
      </c>
      <c r="D29" s="116" t="s">
        <v>230</v>
      </c>
      <c r="E29" s="116">
        <f>VLOOKUP(テーブル13[[#This Row],[品番]],'[1]XR10_手配運用情報230712 1Y'!$B$11:$AA$567,26,FALSE)</f>
        <v>0.83</v>
      </c>
      <c r="F29" s="113">
        <f>VLOOKUP(D29,'搬送LT（0705）'!$B$4:$O$9,9,FALSE)</f>
        <v>24</v>
      </c>
      <c r="G29" s="101">
        <v>37</v>
      </c>
      <c r="H29" s="101">
        <f>VLOOKUP(テーブル13[[#This Row],[使用工程]],'搬送LT（0705）'!$B$4:$O$9,5,FALSE)</f>
        <v>1236</v>
      </c>
      <c r="I29" s="120">
        <f>ROUNDUP(VLOOKUP(テーブル13[[#This Row],[使用工程]],'搬送LT（0705）'!$B$4:$O$9,12,FALSE),2)</f>
        <v>0.03</v>
      </c>
      <c r="J29" s="120">
        <f>テーブル13[[#This Row],[基準在庫日数(7/24地点)]]-0.03+テーブル13[[#This Row],[搬送LT(見直し)]]</f>
        <v>0.83</v>
      </c>
      <c r="K29" s="127">
        <f>VLOOKUP(テーブル13[[#This Row],[使用工程]],'搬送LT（0705）'!$B$4:$O$9,13,FALSE)</f>
        <v>1.7928633594429939E-2</v>
      </c>
      <c r="L29" s="124">
        <f>VLOOKUP(テーブル13[[#This Row],[使用工程]],'搬送LT（0705）'!$B$4:$O$9,14,FALSE)</f>
        <v>0</v>
      </c>
      <c r="M29" s="112">
        <f>(テーブル13[[#This Row],[基準日量数(7月日量max)(月間生産台数21000台)]]/テーブル13[[#This Row],[収容数]])*テーブル13[[#This Row],[基準在庫枚数(日数変換)]]</f>
        <v>4.9034812880765881E-2</v>
      </c>
      <c r="N29" s="112">
        <f>ROUNDUP(テーブル13[[#This Row],[基準在庫枚数(=搬送周期*日量/収容数)'[枚']]],0)</f>
        <v>1</v>
      </c>
      <c r="O29" s="101">
        <v>1094</v>
      </c>
      <c r="Q29" s="101">
        <f>ROUNDUP((テーブル13[[#This Row],[基準日量数(7月日量max)(月間生産台数21000台)]]/テーブル13[[#This Row],[収容数]])*テーブル13[[#This Row],[基準在庫日数(7/24地点)]]+3,0)</f>
        <v>6</v>
      </c>
      <c r="R2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30" spans="2:18">
      <c r="B30" s="115" t="s">
        <v>288</v>
      </c>
      <c r="C30" s="115">
        <v>400</v>
      </c>
      <c r="D30" s="116" t="s">
        <v>230</v>
      </c>
      <c r="E30" s="116">
        <f>VLOOKUP(テーブル13[[#This Row],[品番]],'[1]XR10_手配運用情報230712 1Y'!$B$11:$AA$567,26,FALSE)</f>
        <v>0.81</v>
      </c>
      <c r="F30" s="113">
        <f>VLOOKUP(D30,'搬送LT（0705）'!$B$4:$O$9,9,FALSE)</f>
        <v>24</v>
      </c>
      <c r="G30" s="101">
        <v>43</v>
      </c>
      <c r="H30" s="101">
        <f>VLOOKUP(テーブル13[[#This Row],[使用工程]],'搬送LT（0705）'!$B$4:$O$9,5,FALSE)</f>
        <v>1236</v>
      </c>
      <c r="I30" s="120">
        <f>ROUNDUP(VLOOKUP(テーブル13[[#This Row],[使用工程]],'搬送LT（0705）'!$B$4:$O$9,12,FALSE),2)</f>
        <v>0.03</v>
      </c>
      <c r="J30" s="120">
        <f>テーブル13[[#This Row],[基準在庫日数(7/24地点)]]-0.03+テーブル13[[#This Row],[搬送LT(見直し)]]</f>
        <v>0.81</v>
      </c>
      <c r="K30" s="127">
        <f>VLOOKUP(テーブル13[[#This Row],[使用工程]],'搬送LT（0705）'!$B$4:$O$9,13,FALSE)</f>
        <v>1.7928633594429939E-2</v>
      </c>
      <c r="L30" s="124">
        <f>VLOOKUP(テーブル13[[#This Row],[使用工程]],'搬送LT（0705）'!$B$4:$O$9,14,FALSE)</f>
        <v>0</v>
      </c>
      <c r="M30" s="112">
        <f>(テーブル13[[#This Row],[基準日量数(7月日量max)(月間生産台数21000台)]]/テーブル13[[#This Row],[収容数]])*テーブル13[[#This Row],[基準在庫枚数(日数変換)]]</f>
        <v>2.0752393385552653E-2</v>
      </c>
      <c r="N30" s="112">
        <f>ROUNDUP(テーブル13[[#This Row],[基準在庫枚数(=搬送周期*日量/収容数)'[枚']]],0)</f>
        <v>1</v>
      </c>
      <c r="O30" s="101">
        <v>463</v>
      </c>
      <c r="Q30" s="101">
        <f>ROUNDUP((テーブル13[[#This Row],[基準日量数(7月日量max)(月間生産台数21000台)]]/テーブル13[[#This Row],[収容数]])*テーブル13[[#This Row],[基準在庫日数(7/24地点)]]+3,0)</f>
        <v>4</v>
      </c>
      <c r="R3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31" spans="2:18">
      <c r="B31" s="115" t="s">
        <v>289</v>
      </c>
      <c r="C31" s="115">
        <v>400</v>
      </c>
      <c r="D31" s="116" t="s">
        <v>230</v>
      </c>
      <c r="E31" s="116">
        <f>VLOOKUP(テーブル13[[#This Row],[品番]],'[1]XR10_手配運用情報230712 1Y'!$B$11:$AA$567,26,FALSE)</f>
        <v>0.78</v>
      </c>
      <c r="F31" s="113">
        <f>VLOOKUP(D31,'搬送LT（0705）'!$B$4:$O$9,9,FALSE)</f>
        <v>24</v>
      </c>
      <c r="G31" s="101">
        <v>85</v>
      </c>
      <c r="H31" s="101">
        <f>VLOOKUP(テーブル13[[#This Row],[使用工程]],'搬送LT（0705）'!$B$4:$O$9,5,FALSE)</f>
        <v>1236</v>
      </c>
      <c r="I31" s="120">
        <f>ROUNDUP(VLOOKUP(テーブル13[[#This Row],[使用工程]],'搬送LT（0705）'!$B$4:$O$9,12,FALSE),2)</f>
        <v>0.03</v>
      </c>
      <c r="J31" s="120">
        <f>テーブル13[[#This Row],[基準在庫日数(7/24地点)]]-0.03+テーブル13[[#This Row],[搬送LT(見直し)]]</f>
        <v>0.78</v>
      </c>
      <c r="K31" s="127">
        <f>VLOOKUP(テーブル13[[#This Row],[使用工程]],'搬送LT（0705）'!$B$4:$O$9,13,FALSE)</f>
        <v>1.7928633594429939E-2</v>
      </c>
      <c r="L31" s="124">
        <f>VLOOKUP(テーブル13[[#This Row],[使用工程]],'搬送LT（0705）'!$B$4:$O$9,14,FALSE)</f>
        <v>0</v>
      </c>
      <c r="M31" s="112">
        <f>(テーブル13[[#This Row],[基準日量数(7月日量max)(月間生産台数21000台)]]/テーブル13[[#This Row],[収容数]])*テーブル13[[#This Row],[基準在庫枚数(日数変換)]]</f>
        <v>2.0752393385552653E-2</v>
      </c>
      <c r="N31" s="112">
        <f>ROUNDUP(テーブル13[[#This Row],[基準在庫枚数(=搬送周期*日量/収容数)'[枚']]],0)</f>
        <v>1</v>
      </c>
      <c r="O31" s="101">
        <v>463</v>
      </c>
      <c r="Q31" s="101">
        <f>ROUNDUP((テーブル13[[#This Row],[基準日量数(7月日量max)(月間生産台数21000台)]]/テーブル13[[#This Row],[収容数]])*テーブル13[[#This Row],[基準在庫日数(7/24地点)]]+3,0)</f>
        <v>4</v>
      </c>
      <c r="R3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32" spans="2:18">
      <c r="B32" s="115" t="s">
        <v>290</v>
      </c>
      <c r="C32" s="115">
        <v>400</v>
      </c>
      <c r="D32" s="116" t="s">
        <v>230</v>
      </c>
      <c r="E32" s="116">
        <f>VLOOKUP(テーブル13[[#This Row],[品番]],'[1]XR10_手配運用情報230712 1Y'!$B$11:$AA$567,26,FALSE)</f>
        <v>0.54</v>
      </c>
      <c r="F32" s="113">
        <f>VLOOKUP(D32,'搬送LT（0705）'!$B$4:$O$9,9,FALSE)</f>
        <v>24</v>
      </c>
      <c r="G32" s="101">
        <v>99</v>
      </c>
      <c r="H32" s="101">
        <f>VLOOKUP(テーブル13[[#This Row],[使用工程]],'搬送LT（0705）'!$B$4:$O$9,5,FALSE)</f>
        <v>1236</v>
      </c>
      <c r="I32" s="120">
        <f>ROUNDUP(VLOOKUP(テーブル13[[#This Row],[使用工程]],'搬送LT（0705）'!$B$4:$O$9,12,FALSE),2)</f>
        <v>0.03</v>
      </c>
      <c r="J32" s="120">
        <f>テーブル13[[#This Row],[基準在庫日数(7/24地点)]]-0.03+テーブル13[[#This Row],[搬送LT(見直し)]]</f>
        <v>0.54</v>
      </c>
      <c r="K32" s="127">
        <f>VLOOKUP(テーブル13[[#This Row],[使用工程]],'搬送LT（0705）'!$B$4:$O$9,13,FALSE)</f>
        <v>1.7928633594429939E-2</v>
      </c>
      <c r="L32" s="124">
        <f>VLOOKUP(テーブル13[[#This Row],[使用工程]],'搬送LT（0705）'!$B$4:$O$9,14,FALSE)</f>
        <v>0</v>
      </c>
      <c r="M32" s="112">
        <f>(テーブル13[[#This Row],[基準日量数(7月日量max)(月間生産台数21000台)]]/テーブル13[[#This Row],[収容数]])*テーブル13[[#This Row],[基準在庫枚数(日数変換)]]</f>
        <v>2.0752393385552653E-2</v>
      </c>
      <c r="N32" s="112">
        <f>ROUNDUP(テーブル13[[#This Row],[基準在庫枚数(=搬送周期*日量/収容数)'[枚']]],0)</f>
        <v>1</v>
      </c>
      <c r="O32" s="101">
        <v>463</v>
      </c>
      <c r="Q32" s="101">
        <f>ROUNDUP((テーブル13[[#This Row],[基準日量数(7月日量max)(月間生産台数21000台)]]/テーブル13[[#This Row],[収容数]])*テーブル13[[#This Row],[基準在庫日数(7/24地点)]]+3,0)</f>
        <v>4</v>
      </c>
      <c r="R3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33" spans="2:18">
      <c r="B33" s="115" t="s">
        <v>291</v>
      </c>
      <c r="C33" s="115">
        <v>500</v>
      </c>
      <c r="D33" s="116" t="s">
        <v>230</v>
      </c>
      <c r="E33" s="116">
        <f>VLOOKUP(テーブル13[[#This Row],[品番]],'[1]XR10_手配運用情報230712 1Y'!$B$11:$AA$567,26,FALSE)</f>
        <v>0.54</v>
      </c>
      <c r="F33" s="113">
        <f>VLOOKUP(D33,'搬送LT（0705）'!$B$4:$O$9,9,FALSE)</f>
        <v>24</v>
      </c>
      <c r="G33" s="101">
        <v>4</v>
      </c>
      <c r="H33" s="101">
        <f>VLOOKUP(テーブル13[[#This Row],[使用工程]],'搬送LT（0705）'!$B$4:$O$9,5,FALSE)</f>
        <v>1236</v>
      </c>
      <c r="I33" s="120">
        <f>ROUNDUP(VLOOKUP(テーブル13[[#This Row],[使用工程]],'搬送LT（0705）'!$B$4:$O$9,12,FALSE),2)</f>
        <v>0.03</v>
      </c>
      <c r="J33" s="120">
        <f>テーブル13[[#This Row],[基準在庫日数(7/24地点)]]-0.03+テーブル13[[#This Row],[搬送LT(見直し)]]</f>
        <v>0.54</v>
      </c>
      <c r="K33" s="127">
        <f>VLOOKUP(テーブル13[[#This Row],[使用工程]],'搬送LT（0705）'!$B$4:$O$9,13,FALSE)</f>
        <v>1.7928633594429939E-2</v>
      </c>
      <c r="L33" s="124">
        <f>VLOOKUP(テーブル13[[#This Row],[使用工程]],'搬送LT（0705）'!$B$4:$O$9,14,FALSE)</f>
        <v>0</v>
      </c>
      <c r="M33" s="112">
        <f>(テーブル13[[#This Row],[基準日量数(7月日量max)(月間生産台数21000台)]]/テーブル13[[#This Row],[収容数]])*テーブル13[[#This Row],[基準在庫枚数(日数変換)]]</f>
        <v>4.9805744125326373E-2</v>
      </c>
      <c r="N33" s="112">
        <f>ROUNDUP(テーブル13[[#This Row],[基準在庫枚数(=搬送周期*日量/収容数)'[枚']]],0)</f>
        <v>1</v>
      </c>
      <c r="O33" s="101">
        <v>1389</v>
      </c>
      <c r="Q33" s="101">
        <f>ROUNDUP((テーブル13[[#This Row],[基準日量数(7月日量max)(月間生産台数21000台)]]/テーブル13[[#This Row],[収容数]])*テーブル13[[#This Row],[基準在庫日数(7/24地点)]]+3,0)</f>
        <v>5</v>
      </c>
      <c r="R3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34" spans="2:18">
      <c r="B34" s="115" t="s">
        <v>292</v>
      </c>
      <c r="C34" s="115">
        <v>500</v>
      </c>
      <c r="D34" s="116" t="s">
        <v>230</v>
      </c>
      <c r="E34" s="116">
        <f>VLOOKUP(テーブル13[[#This Row],[品番]],'[1]XR10_手配運用情報230712 1Y'!$B$11:$AA$567,26,FALSE)</f>
        <v>0.81</v>
      </c>
      <c r="F34" s="113">
        <f>VLOOKUP(D34,'搬送LT（0705）'!$B$4:$O$9,9,FALSE)</f>
        <v>24</v>
      </c>
      <c r="G34" s="101">
        <v>104</v>
      </c>
      <c r="H34" s="101">
        <f>VLOOKUP(テーブル13[[#This Row],[使用工程]],'搬送LT（0705）'!$B$4:$O$9,5,FALSE)</f>
        <v>1236</v>
      </c>
      <c r="I34" s="120">
        <f>ROUNDUP(VLOOKUP(テーブル13[[#This Row],[使用工程]],'搬送LT（0705）'!$B$4:$O$9,12,FALSE),2)</f>
        <v>0.03</v>
      </c>
      <c r="J34" s="120">
        <f>テーブル13[[#This Row],[基準在庫日数(7/24地点)]]-0.03+テーブル13[[#This Row],[搬送LT(見直し)]]</f>
        <v>0.81</v>
      </c>
      <c r="K34" s="127">
        <f>VLOOKUP(テーブル13[[#This Row],[使用工程]],'搬送LT（0705）'!$B$4:$O$9,13,FALSE)</f>
        <v>1.7928633594429939E-2</v>
      </c>
      <c r="L34" s="124">
        <f>VLOOKUP(テーブル13[[#This Row],[使用工程]],'搬送LT（0705）'!$B$4:$O$9,14,FALSE)</f>
        <v>0</v>
      </c>
      <c r="M34" s="112">
        <f>(テーブル13[[#This Row],[基準日量数(7月日量max)(月間生産台数21000台)]]/テーブル13[[#This Row],[収容数]])*テーブル13[[#This Row],[基準在庫枚数(日数変換)]]</f>
        <v>3.9227850304612712E-2</v>
      </c>
      <c r="N34" s="112">
        <f>ROUNDUP(テーブル13[[#This Row],[基準在庫枚数(=搬送周期*日量/収容数)'[枚']]],0)</f>
        <v>1</v>
      </c>
      <c r="O34" s="101">
        <v>1094</v>
      </c>
      <c r="Q34" s="101">
        <f>ROUNDUP((テーブル13[[#This Row],[基準日量数(7月日量max)(月間生産台数21000台)]]/テーブル13[[#This Row],[収容数]])*テーブル13[[#This Row],[基準在庫日数(7/24地点)]]+3,0)</f>
        <v>5</v>
      </c>
      <c r="R3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35" spans="2:18">
      <c r="B35" s="115" t="s">
        <v>293</v>
      </c>
      <c r="C35" s="115">
        <v>1000</v>
      </c>
      <c r="D35" s="116" t="s">
        <v>230</v>
      </c>
      <c r="E35" s="116">
        <f>VLOOKUP(テーブル13[[#This Row],[品番]],'[1]XR10_手配運用情報230712 1Y'!$B$11:$AA$567,26,FALSE)</f>
        <v>0.8</v>
      </c>
      <c r="F35" s="113">
        <f>VLOOKUP(D35,'搬送LT（0705）'!$B$4:$O$9,9,FALSE)</f>
        <v>24</v>
      </c>
      <c r="G35" s="101">
        <v>105</v>
      </c>
      <c r="H35" s="101">
        <f>VLOOKUP(テーブル13[[#This Row],[使用工程]],'搬送LT（0705）'!$B$4:$O$9,5,FALSE)</f>
        <v>1236</v>
      </c>
      <c r="I35" s="120">
        <f>ROUNDUP(VLOOKUP(テーブル13[[#This Row],[使用工程]],'搬送LT（0705）'!$B$4:$O$9,12,FALSE),2)</f>
        <v>0.03</v>
      </c>
      <c r="J35" s="120">
        <f>テーブル13[[#This Row],[基準在庫日数(7/24地点)]]-0.03+テーブル13[[#This Row],[搬送LT(見直し)]]</f>
        <v>0.8</v>
      </c>
      <c r="K35" s="127">
        <f>VLOOKUP(テーブル13[[#This Row],[使用工程]],'搬送LT（0705）'!$B$4:$O$9,13,FALSE)</f>
        <v>1.7928633594429939E-2</v>
      </c>
      <c r="L35" s="124">
        <f>VLOOKUP(テーブル13[[#This Row],[使用工程]],'搬送LT（0705）'!$B$4:$O$9,14,FALSE)</f>
        <v>0</v>
      </c>
      <c r="M35" s="112">
        <f>(テーブル13[[#This Row],[基準日量数(7月日量max)(月間生産台数21000台)]]/テーブル13[[#This Row],[収容数]])*テーブル13[[#This Row],[基準在庫枚数(日数変換)]]</f>
        <v>1.9613925152306356E-2</v>
      </c>
      <c r="N35" s="112">
        <f>ROUNDUP(テーブル13[[#This Row],[基準在庫枚数(=搬送周期*日量/収容数)'[枚']]],0)</f>
        <v>1</v>
      </c>
      <c r="O35" s="101">
        <v>1094</v>
      </c>
      <c r="Q35" s="101">
        <f>ROUNDUP((テーブル13[[#This Row],[基準日量数(7月日量max)(月間生産台数21000台)]]/テーブル13[[#This Row],[収容数]])*テーブル13[[#This Row],[基準在庫日数(7/24地点)]]+3,0)</f>
        <v>4</v>
      </c>
      <c r="R3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36" spans="2:18">
      <c r="B36" s="115" t="s">
        <v>294</v>
      </c>
      <c r="C36" s="115">
        <v>1500</v>
      </c>
      <c r="D36" s="116" t="s">
        <v>230</v>
      </c>
      <c r="E36" s="116">
        <f>VLOOKUP(テーブル13[[#This Row],[品番]],'[1]XR10_手配運用情報230712 1Y'!$B$11:$AA$567,26,FALSE)</f>
        <v>0.51</v>
      </c>
      <c r="F36" s="113">
        <f>VLOOKUP(D36,'搬送LT（0705）'!$B$4:$O$9,9,FALSE)</f>
        <v>24</v>
      </c>
      <c r="G36" s="101">
        <v>17</v>
      </c>
      <c r="H36" s="101">
        <f>VLOOKUP(テーブル13[[#This Row],[使用工程]],'搬送LT（0705）'!$B$4:$O$9,5,FALSE)</f>
        <v>1236</v>
      </c>
      <c r="I36" s="120">
        <f>ROUNDUP(VLOOKUP(テーブル13[[#This Row],[使用工程]],'搬送LT（0705）'!$B$4:$O$9,12,FALSE),2)</f>
        <v>0.03</v>
      </c>
      <c r="J36" s="120">
        <f>テーブル13[[#This Row],[基準在庫日数(7/24地点)]]-0.03+テーブル13[[#This Row],[搬送LT(見直し)]]</f>
        <v>0.51</v>
      </c>
      <c r="K36" s="127">
        <f>VLOOKUP(テーブル13[[#This Row],[使用工程]],'搬送LT（0705）'!$B$4:$O$9,13,FALSE)</f>
        <v>1.7928633594429939E-2</v>
      </c>
      <c r="L36" s="124">
        <f>VLOOKUP(テーブル13[[#This Row],[使用工程]],'搬送LT（0705）'!$B$4:$O$9,14,FALSE)</f>
        <v>0</v>
      </c>
      <c r="M36" s="112">
        <f>(テーブル13[[#This Row],[基準日量数(7月日量max)(月間生産台数21000台)]]/テーブル13[[#This Row],[収容数]])*テーブル13[[#This Row],[基準在庫枚数(日数変換)]]</f>
        <v>0.19613925152306352</v>
      </c>
      <c r="N36" s="112">
        <f>ROUNDUP(テーブル13[[#This Row],[基準在庫枚数(=搬送周期*日量/収容数)'[枚']]],0)</f>
        <v>1</v>
      </c>
      <c r="O36" s="101">
        <v>16410</v>
      </c>
      <c r="Q36" s="101">
        <f>ROUNDUP((テーブル13[[#This Row],[基準日量数(7月日量max)(月間生産台数21000台)]]/テーブル13[[#This Row],[収容数]])*テーブル13[[#This Row],[基準在庫日数(7/24地点)]]+3,0)</f>
        <v>9</v>
      </c>
      <c r="R3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37" spans="2:18">
      <c r="B37" s="115">
        <v>9011606048</v>
      </c>
      <c r="C37" s="115">
        <v>3000</v>
      </c>
      <c r="D37" s="116" t="s">
        <v>230</v>
      </c>
      <c r="E37" s="116">
        <f>VLOOKUP(テーブル13[[#This Row],[品番]],'[1]XR10_手配運用情報230712 1Y'!$B$11:$AA$567,26,FALSE)</f>
        <v>0.61</v>
      </c>
      <c r="F37" s="113">
        <f>VLOOKUP(D37,'搬送LT（0705）'!$B$4:$O$9,9,FALSE)</f>
        <v>24</v>
      </c>
      <c r="G37" s="101">
        <v>87</v>
      </c>
      <c r="H37" s="101">
        <f>VLOOKUP(テーブル13[[#This Row],[使用工程]],'搬送LT（0705）'!$B$4:$O$9,5,FALSE)</f>
        <v>1236</v>
      </c>
      <c r="I37" s="120">
        <f>ROUNDUP(VLOOKUP(テーブル13[[#This Row],[使用工程]],'搬送LT（0705）'!$B$4:$O$9,12,FALSE),2)</f>
        <v>0.03</v>
      </c>
      <c r="J37" s="120">
        <f>テーブル13[[#This Row],[基準在庫日数(7/24地点)]]-0.03+テーブル13[[#This Row],[搬送LT(見直し)]]</f>
        <v>0.61</v>
      </c>
      <c r="K37" s="127">
        <f>VLOOKUP(テーブル13[[#This Row],[使用工程]],'搬送LT（0705）'!$B$4:$O$9,13,FALSE)</f>
        <v>1.7928633594429939E-2</v>
      </c>
      <c r="L37" s="124">
        <f>VLOOKUP(テーブル13[[#This Row],[使用工程]],'搬送LT（0705）'!$B$4:$O$9,14,FALSE)</f>
        <v>0</v>
      </c>
      <c r="M37" s="112">
        <f>(テーブル13[[#This Row],[基準日量数(7月日量max)(月間生産台数21000台)]]/テーブル13[[#This Row],[収容数]])*テーブル13[[#This Row],[基準在庫枚数(日数変換)]]</f>
        <v>5.9284015085581667E-3</v>
      </c>
      <c r="N37" s="112">
        <f>ROUNDUP(テーブル13[[#This Row],[基準在庫枚数(=搬送周期*日量/収容数)'[枚']]],0)</f>
        <v>1</v>
      </c>
      <c r="O37" s="101">
        <v>992</v>
      </c>
      <c r="Q37" s="101">
        <f>ROUNDUP((テーブル13[[#This Row],[基準日量数(7月日量max)(月間生産台数21000台)]]/テーブル13[[#This Row],[収容数]])*テーブル13[[#This Row],[基準在庫日数(7/24地点)]]+3,0)</f>
        <v>4</v>
      </c>
      <c r="R3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38" spans="2:18">
      <c r="B38" s="115" t="s">
        <v>295</v>
      </c>
      <c r="C38" s="115">
        <v>200</v>
      </c>
      <c r="D38" s="116" t="s">
        <v>229</v>
      </c>
      <c r="E38" s="116">
        <f>VLOOKUP(テーブル13[[#This Row],[品番]],'[1]XR10_手配運用情報230712 1Y'!$B$11:$AA$567,26,FALSE)</f>
        <v>0.54</v>
      </c>
      <c r="F38" s="113">
        <f>VLOOKUP(D38,'搬送LT（0705）'!$B$4:$O$9,9,FALSE)</f>
        <v>24</v>
      </c>
      <c r="G38" s="101">
        <v>119</v>
      </c>
      <c r="H38" s="101">
        <f>VLOOKUP(テーブル13[[#This Row],[使用工程]],'搬送LT（0705）'!$B$4:$O$9,5,FALSE)</f>
        <v>1236</v>
      </c>
      <c r="I38" s="120">
        <f>ROUNDUP(VLOOKUP(テーブル13[[#This Row],[使用工程]],'搬送LT（0705）'!$B$4:$O$9,12,FALSE),2)</f>
        <v>0.03</v>
      </c>
      <c r="J38" s="120">
        <f>テーブル13[[#This Row],[基準在庫日数(7/24地点)]]-0.03+テーブル13[[#This Row],[搬送LT(見直し)]]</f>
        <v>0.54</v>
      </c>
      <c r="K38" s="127">
        <f>VLOOKUP(テーブル13[[#This Row],[使用工程]],'搬送LT（0705）'!$B$4:$O$9,13,FALSE)</f>
        <v>1.7928633594429939E-2</v>
      </c>
      <c r="L38" s="124">
        <f>VLOOKUP(テーブル13[[#This Row],[使用工程]],'搬送LT（0705）'!$B$4:$O$9,14,FALSE)</f>
        <v>0</v>
      </c>
      <c r="M38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38" s="112">
        <f>ROUNDUP(テーブル13[[#This Row],[基準在庫枚数(=搬送周期*日量/収容数)'[枚']]],0)</f>
        <v>1</v>
      </c>
      <c r="O38" s="101">
        <v>926</v>
      </c>
      <c r="Q38" s="101">
        <f>ROUNDUP((テーブル13[[#This Row],[基準日量数(7月日量max)(月間生産台数21000台)]]/テーブル13[[#This Row],[収容数]])*テーブル13[[#This Row],[基準在庫日数(7/24地点)]]+3,0)</f>
        <v>6</v>
      </c>
      <c r="R3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39" spans="2:18">
      <c r="B39" s="115">
        <v>9093003179</v>
      </c>
      <c r="C39" s="115">
        <v>500</v>
      </c>
      <c r="D39" s="116" t="s">
        <v>229</v>
      </c>
      <c r="E39" s="116">
        <f>VLOOKUP(テーブル13[[#This Row],[品番]],'[1]XR10_手配運用情報230712 1Y'!$B$11:$AA$567,26,FALSE)</f>
        <v>0.5</v>
      </c>
      <c r="F39" s="113">
        <f>VLOOKUP(D39,'搬送LT（0705）'!$B$4:$O$9,9,FALSE)</f>
        <v>24</v>
      </c>
      <c r="G39" s="101">
        <v>21</v>
      </c>
      <c r="H39" s="101">
        <f>VLOOKUP(テーブル13[[#This Row],[使用工程]],'搬送LT（0705）'!$B$4:$O$9,5,FALSE)</f>
        <v>1236</v>
      </c>
      <c r="I39" s="120">
        <f>ROUNDUP(VLOOKUP(テーブル13[[#This Row],[使用工程]],'搬送LT（0705）'!$B$4:$O$9,12,FALSE),2)</f>
        <v>0.03</v>
      </c>
      <c r="J39" s="120">
        <f>テーブル13[[#This Row],[基準在庫日数(7/24地点)]]-0.03+テーブル13[[#This Row],[搬送LT(見直し)]]</f>
        <v>0.5</v>
      </c>
      <c r="K39" s="127">
        <f>VLOOKUP(テーブル13[[#This Row],[使用工程]],'搬送LT（0705）'!$B$4:$O$9,13,FALSE)</f>
        <v>1.7928633594429939E-2</v>
      </c>
      <c r="L39" s="124">
        <f>VLOOKUP(テーブル13[[#This Row],[使用工程]],'搬送LT（0705）'!$B$4:$O$9,14,FALSE)</f>
        <v>0</v>
      </c>
      <c r="M39" s="112">
        <f>(テーブル13[[#This Row],[基準日量数(7月日量max)(月間生産台数21000台)]]/テーブル13[[#This Row],[収容数]])*テーブル13[[#This Row],[基準在庫枚数(日数変換)]]</f>
        <v>3.9227850304612712E-2</v>
      </c>
      <c r="N39" s="112">
        <f>ROUNDUP(テーブル13[[#This Row],[基準在庫枚数(=搬送周期*日量/収容数)'[枚']]],0)</f>
        <v>1</v>
      </c>
      <c r="O39" s="101">
        <v>1094</v>
      </c>
      <c r="Q39" s="101">
        <f>ROUNDUP((テーブル13[[#This Row],[基準日量数(7月日量max)(月間生産台数21000台)]]/テーブル13[[#This Row],[収容数]])*テーブル13[[#This Row],[基準在庫日数(7/24地点)]]+3,0)</f>
        <v>5</v>
      </c>
      <c r="R3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40" spans="2:18">
      <c r="B40" s="115" t="s">
        <v>296</v>
      </c>
      <c r="C40" s="115">
        <v>500</v>
      </c>
      <c r="D40" s="116" t="s">
        <v>229</v>
      </c>
      <c r="E40" s="116">
        <f>VLOOKUP(テーブル13[[#This Row],[品番]],'[1]XR10_手配運用情報230712 1Y'!$B$11:$AA$567,26,FALSE)</f>
        <v>0.81</v>
      </c>
      <c r="F40" s="113">
        <f>VLOOKUP(D40,'搬送LT（0705）'!$B$4:$O$9,9,FALSE)</f>
        <v>24</v>
      </c>
      <c r="G40" s="101">
        <v>103</v>
      </c>
      <c r="H40" s="101">
        <f>VLOOKUP(テーブル13[[#This Row],[使用工程]],'搬送LT（0705）'!$B$4:$O$9,5,FALSE)</f>
        <v>1236</v>
      </c>
      <c r="I40" s="120">
        <f>ROUNDUP(VLOOKUP(テーブル13[[#This Row],[使用工程]],'搬送LT（0705）'!$B$4:$O$9,12,FALSE),2)</f>
        <v>0.03</v>
      </c>
      <c r="J40" s="120">
        <f>テーブル13[[#This Row],[基準在庫日数(7/24地点)]]-0.03+テーブル13[[#This Row],[搬送LT(見直し)]]</f>
        <v>0.81</v>
      </c>
      <c r="K40" s="127">
        <f>VLOOKUP(テーブル13[[#This Row],[使用工程]],'搬送LT（0705）'!$B$4:$O$9,13,FALSE)</f>
        <v>1.7928633594429939E-2</v>
      </c>
      <c r="L40" s="124">
        <f>VLOOKUP(テーブル13[[#This Row],[使用工程]],'搬送LT（0705）'!$B$4:$O$9,14,FALSE)</f>
        <v>0</v>
      </c>
      <c r="M40" s="112">
        <f>(テーブル13[[#This Row],[基準日量数(7月日量max)(月間生産台数21000台)]]/テーブル13[[#This Row],[収容数]])*テーブル13[[#This Row],[基準在庫枚数(日数変換)]]</f>
        <v>8.8567449956483899E-3</v>
      </c>
      <c r="N40" s="112">
        <f>ROUNDUP(テーブル13[[#This Row],[基準在庫枚数(=搬送周期*日量/収容数)'[枚']]],0)</f>
        <v>1</v>
      </c>
      <c r="O40" s="101">
        <v>247</v>
      </c>
      <c r="Q40" s="101">
        <f>ROUNDUP((テーブル13[[#This Row],[基準日量数(7月日量max)(月間生産台数21000台)]]/テーブル13[[#This Row],[収容数]])*テーブル13[[#This Row],[基準在庫日数(7/24地点)]]+3,0)</f>
        <v>4</v>
      </c>
      <c r="R4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41" spans="2:18">
      <c r="B41" s="115" t="s">
        <v>297</v>
      </c>
      <c r="C41" s="115">
        <v>500</v>
      </c>
      <c r="D41" s="116" t="s">
        <v>229</v>
      </c>
      <c r="E41" s="116">
        <f>VLOOKUP(テーブル13[[#This Row],[品番]],'[1]XR10_手配運用情報230712 1Y'!$B$11:$AA$567,26,FALSE)</f>
        <v>0.78</v>
      </c>
      <c r="F41" s="113">
        <f>VLOOKUP(D41,'搬送LT（0705）'!$B$4:$O$9,9,FALSE)</f>
        <v>24</v>
      </c>
      <c r="G41" s="101">
        <v>106</v>
      </c>
      <c r="H41" s="101">
        <f>VLOOKUP(テーブル13[[#This Row],[使用工程]],'搬送LT（0705）'!$B$4:$O$9,5,FALSE)</f>
        <v>1236</v>
      </c>
      <c r="I41" s="120">
        <f>ROUNDUP(VLOOKUP(テーブル13[[#This Row],[使用工程]],'搬送LT（0705）'!$B$4:$O$9,12,FALSE),2)</f>
        <v>0.03</v>
      </c>
      <c r="J41" s="120">
        <f>テーブル13[[#This Row],[基準在庫日数(7/24地点)]]-0.03+テーブル13[[#This Row],[搬送LT(見直し)]]</f>
        <v>0.78</v>
      </c>
      <c r="K41" s="127">
        <f>VLOOKUP(テーブル13[[#This Row],[使用工程]],'搬送LT（0705）'!$B$4:$O$9,13,FALSE)</f>
        <v>1.7928633594429939E-2</v>
      </c>
      <c r="L41" s="124">
        <f>VLOOKUP(テーブル13[[#This Row],[使用工程]],'搬送LT（0705）'!$B$4:$O$9,14,FALSE)</f>
        <v>0</v>
      </c>
      <c r="M41" s="112">
        <f>(テーブル13[[#This Row],[基準日量数(7月日量max)(月間生産台数21000台)]]/テーブル13[[#This Row],[収容数]])*テーブル13[[#This Row],[基準在庫枚数(日数変換)]]</f>
        <v>7.7451697127937334E-3</v>
      </c>
      <c r="N41" s="112">
        <f>ROUNDUP(テーブル13[[#This Row],[基準在庫枚数(=搬送周期*日量/収容数)'[枚']]],0)</f>
        <v>1</v>
      </c>
      <c r="O41" s="101">
        <v>216</v>
      </c>
      <c r="Q41" s="101">
        <f>ROUNDUP((テーブル13[[#This Row],[基準日量数(7月日量max)(月間生産台数21000台)]]/テーブル13[[#This Row],[収容数]])*テーブル13[[#This Row],[基準在庫日数(7/24地点)]]+3,0)</f>
        <v>4</v>
      </c>
      <c r="R4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42" spans="2:18">
      <c r="B42" s="115" t="s">
        <v>298</v>
      </c>
      <c r="C42" s="115">
        <v>500</v>
      </c>
      <c r="D42" s="116" t="s">
        <v>229</v>
      </c>
      <c r="E42" s="116">
        <f>VLOOKUP(テーブル13[[#This Row],[品番]],'[1]XR10_手配運用情報230712 1Y'!$B$11:$AA$567,26,FALSE)</f>
        <v>0.72</v>
      </c>
      <c r="F42" s="113">
        <f>VLOOKUP(D42,'搬送LT（0705）'!$B$4:$O$9,9,FALSE)</f>
        <v>24</v>
      </c>
      <c r="G42" s="101">
        <v>107</v>
      </c>
      <c r="H42" s="101">
        <f>VLOOKUP(テーブル13[[#This Row],[使用工程]],'搬送LT（0705）'!$B$4:$O$9,5,FALSE)</f>
        <v>1236</v>
      </c>
      <c r="I42" s="120">
        <f>ROUNDUP(VLOOKUP(テーブル13[[#This Row],[使用工程]],'搬送LT（0705）'!$B$4:$O$9,12,FALSE),2)</f>
        <v>0.03</v>
      </c>
      <c r="J42" s="120">
        <f>テーブル13[[#This Row],[基準在庫日数(7/24地点)]]-0.03+テーブル13[[#This Row],[搬送LT(見直し)]]</f>
        <v>0.72</v>
      </c>
      <c r="K42" s="127">
        <f>VLOOKUP(テーブル13[[#This Row],[使用工程]],'搬送LT（0705）'!$B$4:$O$9,13,FALSE)</f>
        <v>1.7928633594429939E-2</v>
      </c>
      <c r="L42" s="124">
        <f>VLOOKUP(テーブル13[[#This Row],[使用工程]],'搬送LT（0705）'!$B$4:$O$9,14,FALSE)</f>
        <v>0</v>
      </c>
      <c r="M42" s="112">
        <f>(テーブル13[[#This Row],[基準日量数(7月日量max)(月間生産台数21000台)]]/テーブル13[[#This Row],[収容数]])*テーブル13[[#This Row],[基準在庫枚数(日数変換)]]</f>
        <v>7.9603133159268924E-3</v>
      </c>
      <c r="N42" s="112">
        <f>ROUNDUP(テーブル13[[#This Row],[基準在庫枚数(=搬送周期*日量/収容数)'[枚']]],0)</f>
        <v>1</v>
      </c>
      <c r="O42" s="101">
        <v>222</v>
      </c>
      <c r="Q42" s="101">
        <f>ROUNDUP((テーブル13[[#This Row],[基準日量数(7月日量max)(月間生産台数21000台)]]/テーブル13[[#This Row],[収容数]])*テーブル13[[#This Row],[基準在庫日数(7/24地点)]]+3,0)</f>
        <v>4</v>
      </c>
      <c r="R4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43" spans="2:18">
      <c r="B43" s="115" t="s">
        <v>299</v>
      </c>
      <c r="C43" s="115">
        <v>500</v>
      </c>
      <c r="D43" s="116" t="s">
        <v>229</v>
      </c>
      <c r="E43" s="116">
        <f>VLOOKUP(テーブル13[[#This Row],[品番]],'[1]XR10_手配運用情報230712 1Y'!$B$11:$AA$567,26,FALSE)</f>
        <v>0.82</v>
      </c>
      <c r="F43" s="113">
        <f>VLOOKUP(D43,'搬送LT（0705）'!$B$4:$O$9,9,FALSE)</f>
        <v>24</v>
      </c>
      <c r="G43" s="101">
        <v>108</v>
      </c>
      <c r="H43" s="101">
        <f>VLOOKUP(テーブル13[[#This Row],[使用工程]],'搬送LT（0705）'!$B$4:$O$9,5,FALSE)</f>
        <v>1236</v>
      </c>
      <c r="I43" s="120">
        <f>ROUNDUP(VLOOKUP(テーブル13[[#This Row],[使用工程]],'搬送LT（0705）'!$B$4:$O$9,12,FALSE),2)</f>
        <v>0.03</v>
      </c>
      <c r="J43" s="120">
        <f>テーブル13[[#This Row],[基準在庫日数(7/24地点)]]-0.03+テーブル13[[#This Row],[搬送LT(見直し)]]</f>
        <v>0.82</v>
      </c>
      <c r="K43" s="127">
        <f>VLOOKUP(テーブル13[[#This Row],[使用工程]],'搬送LT（0705）'!$B$4:$O$9,13,FALSE)</f>
        <v>1.7928633594429939E-2</v>
      </c>
      <c r="L43" s="124">
        <f>VLOOKUP(テーブル13[[#This Row],[使用工程]],'搬送LT（0705）'!$B$4:$O$9,14,FALSE)</f>
        <v>0</v>
      </c>
      <c r="M43" s="112">
        <f>(テーブル13[[#This Row],[基準日量数(7月日量max)(月間生産台数21000台)]]/テーブル13[[#This Row],[収容数]])*テーブル13[[#This Row],[基準在庫枚数(日数変換)]]</f>
        <v>1.0147606614447344E-2</v>
      </c>
      <c r="N43" s="112">
        <f>ROUNDUP(テーブル13[[#This Row],[基準在庫枚数(=搬送周期*日量/収容数)'[枚']]],0)</f>
        <v>1</v>
      </c>
      <c r="O43" s="101">
        <v>283</v>
      </c>
      <c r="Q43" s="101">
        <f>ROUNDUP((テーブル13[[#This Row],[基準日量数(7月日量max)(月間生産台数21000台)]]/テーブル13[[#This Row],[収容数]])*テーブル13[[#This Row],[基準在庫日数(7/24地点)]]+3,0)</f>
        <v>4</v>
      </c>
      <c r="R4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44" spans="2:18">
      <c r="B44" s="115" t="s">
        <v>300</v>
      </c>
      <c r="C44" s="115">
        <v>800</v>
      </c>
      <c r="D44" s="116" t="s">
        <v>229</v>
      </c>
      <c r="E44" s="116">
        <f>VLOOKUP(テーブル13[[#This Row],[品番]],'[1]XR10_手配運用情報230712 1Y'!$B$11:$AA$567,26,FALSE)</f>
        <v>0.52</v>
      </c>
      <c r="F44" s="113">
        <f>VLOOKUP(D44,'搬送LT（0705）'!$B$4:$O$9,9,FALSE)</f>
        <v>24</v>
      </c>
      <c r="G44" s="101">
        <v>14</v>
      </c>
      <c r="H44" s="101">
        <f>VLOOKUP(テーブル13[[#This Row],[使用工程]],'搬送LT（0705）'!$B$4:$O$9,5,FALSE)</f>
        <v>1236</v>
      </c>
      <c r="I44" s="120">
        <f>ROUNDUP(VLOOKUP(テーブル13[[#This Row],[使用工程]],'搬送LT（0705）'!$B$4:$O$9,12,FALSE),2)</f>
        <v>0.03</v>
      </c>
      <c r="J44" s="120">
        <f>テーブル13[[#This Row],[基準在庫日数(7/24地点)]]-0.03+テーブル13[[#This Row],[搬送LT(見直し)]]</f>
        <v>0.52</v>
      </c>
      <c r="K44" s="127">
        <f>VLOOKUP(テーブル13[[#This Row],[使用工程]],'搬送LT（0705）'!$B$4:$O$9,13,FALSE)</f>
        <v>1.7928633594429939E-2</v>
      </c>
      <c r="L44" s="124">
        <f>VLOOKUP(テーブル13[[#This Row],[使用工程]],'搬送LT（0705）'!$B$4:$O$9,14,FALSE)</f>
        <v>0</v>
      </c>
      <c r="M44" s="112">
        <f>(テーブル13[[#This Row],[基準日量数(7月日量max)(月間生産台数21000台)]]/テーブル13[[#This Row],[収容数]])*テーブル13[[#This Row],[基準在庫枚数(日数変換)]]</f>
        <v>7.3552219321148818E-2</v>
      </c>
      <c r="N44" s="112">
        <f>ROUNDUP(テーブル13[[#This Row],[基準在庫枚数(=搬送周期*日量/収容数)'[枚']]],0)</f>
        <v>1</v>
      </c>
      <c r="O44" s="101">
        <v>3282</v>
      </c>
      <c r="Q44" s="101">
        <f>ROUNDUP((テーブル13[[#This Row],[基準日量数(7月日量max)(月間生産台数21000台)]]/テーブル13[[#This Row],[収容数]])*テーブル13[[#This Row],[基準在庫日数(7/24地点)]]+3,0)</f>
        <v>6</v>
      </c>
      <c r="R4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45" spans="2:18">
      <c r="B45" s="115" t="s">
        <v>301</v>
      </c>
      <c r="C45" s="115">
        <v>1000</v>
      </c>
      <c r="D45" s="116" t="s">
        <v>229</v>
      </c>
      <c r="E45" s="116">
        <f>VLOOKUP(テーブル13[[#This Row],[品番]],'[1]XR10_手配運用情報230712 1Y'!$B$11:$AA$567,26,FALSE)</f>
        <v>0.57999999999999996</v>
      </c>
      <c r="F45" s="113">
        <f>VLOOKUP(D45,'搬送LT（0705）'!$B$4:$O$9,9,FALSE)</f>
        <v>24</v>
      </c>
      <c r="G45" s="101">
        <v>118</v>
      </c>
      <c r="H45" s="101">
        <f>VLOOKUP(テーブル13[[#This Row],[使用工程]],'搬送LT（0705）'!$B$4:$O$9,5,FALSE)</f>
        <v>1236</v>
      </c>
      <c r="I45" s="120">
        <f>ROUNDUP(VLOOKUP(テーブル13[[#This Row],[使用工程]],'搬送LT（0705）'!$B$4:$O$9,12,FALSE),2)</f>
        <v>0.03</v>
      </c>
      <c r="J45" s="120">
        <f>テーブル13[[#This Row],[基準在庫日数(7/24地点)]]-0.03+テーブル13[[#This Row],[搬送LT(見直し)]]</f>
        <v>0.57999999999999996</v>
      </c>
      <c r="K45" s="127">
        <f>VLOOKUP(テーブル13[[#This Row],[使用工程]],'搬送LT（0705）'!$B$4:$O$9,13,FALSE)</f>
        <v>1.7928633594429939E-2</v>
      </c>
      <c r="L45" s="124">
        <f>VLOOKUP(テーブル13[[#This Row],[使用工程]],'搬送LT（0705）'!$B$4:$O$9,14,FALSE)</f>
        <v>0</v>
      </c>
      <c r="M45" s="112">
        <f>(テーブル13[[#This Row],[基準日量数(7月日量max)(月間生産台数21000台)]]/テーブル13[[#This Row],[収容数]])*テーブル13[[#This Row],[基準在庫枚数(日数変換)]]</f>
        <v>2.2841079199303744E-2</v>
      </c>
      <c r="N45" s="112">
        <f>ROUNDUP(テーブル13[[#This Row],[基準在庫枚数(=搬送周期*日量/収容数)'[枚']]],0)</f>
        <v>1</v>
      </c>
      <c r="O45" s="101">
        <v>1274</v>
      </c>
      <c r="Q45" s="101">
        <f>ROUNDUP((テーブル13[[#This Row],[基準日量数(7月日量max)(月間生産台数21000台)]]/テーブル13[[#This Row],[収容数]])*テーブル13[[#This Row],[基準在庫日数(7/24地点)]]+3,0)</f>
        <v>4</v>
      </c>
      <c r="R4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46" spans="2:18">
      <c r="B46" s="115" t="s">
        <v>302</v>
      </c>
      <c r="C46" s="115">
        <v>1200</v>
      </c>
      <c r="D46" s="116" t="s">
        <v>229</v>
      </c>
      <c r="E46" s="116">
        <f>VLOOKUP(テーブル13[[#This Row],[品番]],'[1]XR10_手配運用情報230712 1Y'!$B$11:$AA$567,26,FALSE)</f>
        <v>0.52</v>
      </c>
      <c r="F46" s="113">
        <f>VLOOKUP(D46,'搬送LT（0705）'!$B$4:$O$9,9,FALSE)</f>
        <v>24</v>
      </c>
      <c r="G46" s="101">
        <v>16</v>
      </c>
      <c r="H46" s="101">
        <f>VLOOKUP(テーブル13[[#This Row],[使用工程]],'搬送LT（0705）'!$B$4:$O$9,5,FALSE)</f>
        <v>1236</v>
      </c>
      <c r="I46" s="120">
        <f>ROUNDUP(VLOOKUP(テーブル13[[#This Row],[使用工程]],'搬送LT（0705）'!$B$4:$O$9,12,FALSE),2)</f>
        <v>0.03</v>
      </c>
      <c r="J46" s="120">
        <f>テーブル13[[#This Row],[基準在庫日数(7/24地点)]]-0.03+テーブル13[[#This Row],[搬送LT(見直し)]]</f>
        <v>0.52</v>
      </c>
      <c r="K46" s="127">
        <f>VLOOKUP(テーブル13[[#This Row],[使用工程]],'搬送LT（0705）'!$B$4:$O$9,13,FALSE)</f>
        <v>1.7928633594429939E-2</v>
      </c>
      <c r="L46" s="124">
        <f>VLOOKUP(テーブル13[[#This Row],[使用工程]],'搬送LT（0705）'!$B$4:$O$9,14,FALSE)</f>
        <v>0</v>
      </c>
      <c r="M46" s="112">
        <f>(テーブル13[[#This Row],[基準日量数(7月日量max)(月間生産台数21000台)]]/テーブル13[[#This Row],[収容数]])*テーブル13[[#This Row],[基準在庫枚数(日数変換)]]</f>
        <v>0.13755744125326372</v>
      </c>
      <c r="N46" s="112">
        <f>ROUNDUP(テーブル13[[#This Row],[基準在庫枚数(=搬送周期*日量/収容数)'[枚']]],0)</f>
        <v>1</v>
      </c>
      <c r="O46" s="101">
        <v>9207</v>
      </c>
      <c r="Q46" s="101">
        <f>ROUNDUP((テーブル13[[#This Row],[基準日量数(7月日量max)(月間生産台数21000台)]]/テーブル13[[#This Row],[収容数]])*テーブル13[[#This Row],[基準在庫日数(7/24地点)]]+3,0)</f>
        <v>7</v>
      </c>
      <c r="R4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47" spans="2:18">
      <c r="B47" s="115" t="s">
        <v>303</v>
      </c>
      <c r="C47" s="115">
        <v>1300</v>
      </c>
      <c r="D47" s="116" t="s">
        <v>229</v>
      </c>
      <c r="E47" s="116">
        <f>VLOOKUP(テーブル13[[#This Row],[品番]],'[1]XR10_手配運用情報230712 1Y'!$B$11:$AA$567,26,FALSE)</f>
        <v>0.52</v>
      </c>
      <c r="F47" s="113">
        <f>VLOOKUP(D47,'搬送LT（0705）'!$B$4:$O$9,9,FALSE)</f>
        <v>24</v>
      </c>
      <c r="G47" s="101">
        <v>18</v>
      </c>
      <c r="H47" s="101">
        <f>VLOOKUP(テーブル13[[#This Row],[使用工程]],'搬送LT（0705）'!$B$4:$O$9,5,FALSE)</f>
        <v>1236</v>
      </c>
      <c r="I47" s="120">
        <f>ROUNDUP(VLOOKUP(テーブル13[[#This Row],[使用工程]],'搬送LT（0705）'!$B$4:$O$9,12,FALSE),2)</f>
        <v>0.03</v>
      </c>
      <c r="J47" s="120">
        <f>テーブル13[[#This Row],[基準在庫日数(7/24地点)]]-0.03+テーブル13[[#This Row],[搬送LT(見直し)]]</f>
        <v>0.52</v>
      </c>
      <c r="K47" s="127">
        <f>VLOOKUP(テーブル13[[#This Row],[使用工程]],'搬送LT（0705）'!$B$4:$O$9,13,FALSE)</f>
        <v>1.7928633594429939E-2</v>
      </c>
      <c r="L47" s="124">
        <f>VLOOKUP(テーブル13[[#This Row],[使用工程]],'搬送LT（0705）'!$B$4:$O$9,14,FALSE)</f>
        <v>0</v>
      </c>
      <c r="M47" s="112">
        <f>(テーブル13[[#This Row],[基準日量数(7月日量max)(月間生産台数21000台)]]/テーブル13[[#This Row],[収容数]])*テーブル13[[#This Row],[基準在庫枚数(日数変換)]]</f>
        <v>4.5221530427796745E-2</v>
      </c>
      <c r="N47" s="112">
        <f>ROUNDUP(テーブル13[[#This Row],[基準在庫枚数(=搬送周期*日量/収容数)'[枚']]],0)</f>
        <v>1</v>
      </c>
      <c r="O47" s="101">
        <v>3279</v>
      </c>
      <c r="Q47" s="101">
        <f>ROUNDUP((テーブル13[[#This Row],[基準日量数(7月日量max)(月間生産台数21000台)]]/テーブル13[[#This Row],[収容数]])*テーブル13[[#This Row],[基準在庫日数(7/24地点)]]+3,0)</f>
        <v>5</v>
      </c>
      <c r="R4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48" spans="2:18">
      <c r="B48" s="115" t="s">
        <v>304</v>
      </c>
      <c r="C48" s="115">
        <v>2000</v>
      </c>
      <c r="D48" s="116" t="s">
        <v>229</v>
      </c>
      <c r="E48" s="116">
        <f>VLOOKUP(テーブル13[[#This Row],[品番]],'[1]XR10_手配運用情報230712 1Y'!$B$11:$AA$567,26,FALSE)</f>
        <v>0.53</v>
      </c>
      <c r="F48" s="113">
        <f>VLOOKUP(D48,'搬送LT（0705）'!$B$4:$O$9,9,FALSE)</f>
        <v>24</v>
      </c>
      <c r="G48" s="101">
        <v>15</v>
      </c>
      <c r="H48" s="101">
        <f>VLOOKUP(テーブル13[[#This Row],[使用工程]],'搬送LT（0705）'!$B$4:$O$9,5,FALSE)</f>
        <v>1236</v>
      </c>
      <c r="I48" s="120">
        <f>ROUNDUP(VLOOKUP(テーブル13[[#This Row],[使用工程]],'搬送LT（0705）'!$B$4:$O$9,12,FALSE),2)</f>
        <v>0.03</v>
      </c>
      <c r="J48" s="120">
        <f>テーブル13[[#This Row],[基準在庫日数(7/24地点)]]-0.03+テーブル13[[#This Row],[搬送LT(見直し)]]</f>
        <v>0.53</v>
      </c>
      <c r="K48" s="127">
        <f>VLOOKUP(テーブル13[[#This Row],[使用工程]],'搬送LT（0705）'!$B$4:$O$9,13,FALSE)</f>
        <v>1.7928633594429939E-2</v>
      </c>
      <c r="L48" s="124">
        <f>VLOOKUP(テーブル13[[#This Row],[使用工程]],'搬送LT（0705）'!$B$4:$O$9,14,FALSE)</f>
        <v>0</v>
      </c>
      <c r="M48" s="112">
        <f>(テーブル13[[#This Row],[基準日量数(7月日量max)(月間生産台数21000台)]]/テーブル13[[#This Row],[収容数]])*テーブル13[[#This Row],[基準在庫枚数(日数変換)]]</f>
        <v>5.8787989556135768E-2</v>
      </c>
      <c r="N48" s="112">
        <f>ROUNDUP(テーブル13[[#This Row],[基準在庫枚数(=搬送周期*日量/収容数)'[枚']]],0)</f>
        <v>1</v>
      </c>
      <c r="O48" s="101">
        <v>6558</v>
      </c>
      <c r="Q48" s="101">
        <f>ROUNDUP((テーブル13[[#This Row],[基準日量数(7月日量max)(月間生産台数21000台)]]/テーブル13[[#This Row],[収容数]])*テーブル13[[#This Row],[基準在庫日数(7/24地点)]]+3,0)</f>
        <v>5</v>
      </c>
      <c r="R4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49" spans="2:18">
      <c r="B49" s="115" t="s">
        <v>305</v>
      </c>
      <c r="C49" s="115">
        <v>18</v>
      </c>
      <c r="D49" s="116" t="s">
        <v>228</v>
      </c>
      <c r="E49" s="116">
        <f>VLOOKUP(テーブル13[[#This Row],[品番]],'[1]XR10_手配運用情報230712 1Y'!$B$11:$AA$567,26,FALSE)</f>
        <v>0.85</v>
      </c>
      <c r="F49" s="113">
        <f>VLOOKUP(D49,'搬送LT（0705）'!$B$4:$O$9,9,FALSE)</f>
        <v>18</v>
      </c>
      <c r="G49" s="101">
        <v>98</v>
      </c>
      <c r="H49" s="101">
        <f>VLOOKUP(テーブル13[[#This Row],[使用工程]],'搬送LT（0705）'!$B$4:$O$9,5,FALSE)</f>
        <v>927</v>
      </c>
      <c r="I49" s="120">
        <f>ROUNDUP(VLOOKUP(テーブル13[[#This Row],[使用工程]],'搬送LT（0705）'!$B$4:$O$9,12,FALSE),2)</f>
        <v>0.03</v>
      </c>
      <c r="J49" s="120">
        <f>テーブル13[[#This Row],[基準在庫日数(7/24地点)]]-0.03+テーブル13[[#This Row],[搬送LT(見直し)]]</f>
        <v>0.85</v>
      </c>
      <c r="K49" s="127">
        <f>VLOOKUP(テーブル13[[#This Row],[使用工程]],'搬送LT（0705）'!$B$4:$O$9,13,FALSE)</f>
        <v>1.3446475195822455E-2</v>
      </c>
      <c r="L49" s="124">
        <f>VLOOKUP(テーブル13[[#This Row],[使用工程]],'搬送LT（0705）'!$B$4:$O$9,14,FALSE)</f>
        <v>0</v>
      </c>
      <c r="M49" s="112">
        <f>(テーブル13[[#This Row],[基準日量数(7月日量max)(月間生産台数21000台)]]/テーブル13[[#This Row],[収容数]])*テーブル13[[#This Row],[基準在庫枚数(日数変換)]]</f>
        <v>0.81724688134609813</v>
      </c>
      <c r="N49" s="112">
        <f>ROUNDUP(テーブル13[[#This Row],[基準在庫枚数(=搬送周期*日量/収容数)'[枚']]],0)</f>
        <v>1</v>
      </c>
      <c r="O49" s="101">
        <v>1094</v>
      </c>
      <c r="Q49" s="101">
        <f>ROUNDUP((テーブル13[[#This Row],[基準日量数(7月日量max)(月間生産台数21000台)]]/テーブル13[[#This Row],[収容数]])*テーブル13[[#This Row],[基準在庫日数(7/24地点)]]+3,0)</f>
        <v>55</v>
      </c>
      <c r="R4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53</v>
      </c>
    </row>
    <row r="50" spans="2:18">
      <c r="B50" s="115" t="s">
        <v>306</v>
      </c>
      <c r="C50" s="115">
        <v>24</v>
      </c>
      <c r="D50" s="116" t="s">
        <v>228</v>
      </c>
      <c r="E50" s="116">
        <f>VLOOKUP(テーブル13[[#This Row],[品番]],'[1]XR10_手配運用情報230712 1Y'!$B$11:$AA$567,26,FALSE)</f>
        <v>0.81</v>
      </c>
      <c r="F50" s="113">
        <f>VLOOKUP(D50,'搬送LT（0705）'!$B$4:$O$9,9,FALSE)</f>
        <v>18</v>
      </c>
      <c r="G50" s="101">
        <v>101</v>
      </c>
      <c r="H50" s="101">
        <f>VLOOKUP(テーブル13[[#This Row],[使用工程]],'搬送LT（0705）'!$B$4:$O$9,5,FALSE)</f>
        <v>927</v>
      </c>
      <c r="I50" s="120">
        <f>ROUNDUP(VLOOKUP(テーブル13[[#This Row],[使用工程]],'搬送LT（0705）'!$B$4:$O$9,12,FALSE),2)</f>
        <v>0.03</v>
      </c>
      <c r="J50" s="120">
        <f>テーブル13[[#This Row],[基準在庫日数(7/24地点)]]-0.03+テーブル13[[#This Row],[搬送LT(見直し)]]</f>
        <v>0.81</v>
      </c>
      <c r="K50" s="127">
        <f>VLOOKUP(テーブル13[[#This Row],[使用工程]],'搬送LT（0705）'!$B$4:$O$9,13,FALSE)</f>
        <v>1.3446475195822455E-2</v>
      </c>
      <c r="L50" s="124">
        <f>VLOOKUP(テーブル13[[#This Row],[使用工程]],'搬送LT（0705）'!$B$4:$O$9,14,FALSE)</f>
        <v>0</v>
      </c>
      <c r="M50" s="112">
        <f>(テーブル13[[#This Row],[基準日量数(7月日量max)(月間生産台数21000台)]]/テーブル13[[#This Row],[収容数]])*テーブル13[[#This Row],[基準在庫枚数(日数変換)]]</f>
        <v>0.25940491731940823</v>
      </c>
      <c r="N50" s="112">
        <f>ROUNDUP(テーブル13[[#This Row],[基準在庫枚数(=搬送周期*日量/収容数)'[枚']]],0)</f>
        <v>1</v>
      </c>
      <c r="O50" s="101">
        <v>463</v>
      </c>
      <c r="Q50" s="101">
        <f>ROUNDUP((テーブル13[[#This Row],[基準日量数(7月日量max)(月間生産台数21000台)]]/テーブル13[[#This Row],[収容数]])*テーブル13[[#This Row],[基準在庫日数(7/24地点)]]+3,0)</f>
        <v>19</v>
      </c>
      <c r="R5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17</v>
      </c>
    </row>
    <row r="51" spans="2:18">
      <c r="B51" s="115" t="s">
        <v>307</v>
      </c>
      <c r="C51" s="115">
        <v>40</v>
      </c>
      <c r="D51" s="116" t="s">
        <v>228</v>
      </c>
      <c r="E51" s="116">
        <f>VLOOKUP(テーブル13[[#This Row],[品番]],'[1]XR10_手配運用情報230712 1Y'!$B$11:$AA$567,26,FALSE)</f>
        <v>0.56999999999999995</v>
      </c>
      <c r="F51" s="113">
        <f>VLOOKUP(D51,'搬送LT（0705）'!$B$4:$O$9,9,FALSE)</f>
        <v>18</v>
      </c>
      <c r="G51" s="101">
        <v>74</v>
      </c>
      <c r="H51" s="101">
        <f>VLOOKUP(テーブル13[[#This Row],[使用工程]],'搬送LT（0705）'!$B$4:$O$9,5,FALSE)</f>
        <v>927</v>
      </c>
      <c r="I51" s="120">
        <f>ROUNDUP(VLOOKUP(テーブル13[[#This Row],[使用工程]],'搬送LT（0705）'!$B$4:$O$9,12,FALSE),2)</f>
        <v>0.03</v>
      </c>
      <c r="J51" s="120">
        <f>テーブル13[[#This Row],[基準在庫日数(7/24地点)]]-0.03+テーブル13[[#This Row],[搬送LT(見直し)]]</f>
        <v>0.56999999999999995</v>
      </c>
      <c r="K51" s="127">
        <f>VLOOKUP(テーブル13[[#This Row],[使用工程]],'搬送LT（0705）'!$B$4:$O$9,13,FALSE)</f>
        <v>1.3446475195822455E-2</v>
      </c>
      <c r="L51" s="124">
        <f>VLOOKUP(テーブル13[[#This Row],[使用工程]],'搬送LT（0705）'!$B$4:$O$9,14,FALSE)</f>
        <v>0</v>
      </c>
      <c r="M51" s="112">
        <f>(テーブル13[[#This Row],[基準日量数(7月日量max)(月間生産台数21000台)]]/テーブル13[[#This Row],[収容数]])*テーブル13[[#This Row],[基準在庫枚数(日数変換)]]</f>
        <v>0.15564295039164491</v>
      </c>
      <c r="N51" s="112">
        <f>ROUNDUP(テーブル13[[#This Row],[基準在庫枚数(=搬送周期*日量/収容数)'[枚']]],0)</f>
        <v>1</v>
      </c>
      <c r="O51" s="101">
        <v>463</v>
      </c>
      <c r="Q51" s="101">
        <f>ROUNDUP((テーブル13[[#This Row],[基準日量数(7月日量max)(月間生産台数21000台)]]/テーブル13[[#This Row],[収容数]])*テーブル13[[#This Row],[基準在庫日数(7/24地点)]]+3,0)</f>
        <v>10</v>
      </c>
      <c r="R5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</v>
      </c>
    </row>
    <row r="52" spans="2:18">
      <c r="B52" s="115" t="s">
        <v>308</v>
      </c>
      <c r="C52" s="115">
        <v>46</v>
      </c>
      <c r="D52" s="116" t="s">
        <v>228</v>
      </c>
      <c r="E52" s="116">
        <f>VLOOKUP(テーブル13[[#This Row],[品番]],'[1]XR10_手配運用情報230712 1Y'!$B$11:$AA$567,26,FALSE)</f>
        <v>0.89</v>
      </c>
      <c r="F52" s="113">
        <f>VLOOKUP(D52,'搬送LT（0705）'!$B$4:$O$9,9,FALSE)</f>
        <v>18</v>
      </c>
      <c r="G52" s="101">
        <v>48</v>
      </c>
      <c r="H52" s="101">
        <f>VLOOKUP(テーブル13[[#This Row],[使用工程]],'搬送LT（0705）'!$B$4:$O$9,5,FALSE)</f>
        <v>927</v>
      </c>
      <c r="I52" s="120">
        <f>ROUNDUP(VLOOKUP(テーブル13[[#This Row],[使用工程]],'搬送LT（0705）'!$B$4:$O$9,12,FALSE),2)</f>
        <v>0.03</v>
      </c>
      <c r="J52" s="120">
        <f>テーブル13[[#This Row],[基準在庫日数(7/24地点)]]-0.03+テーブル13[[#This Row],[搬送LT(見直し)]]</f>
        <v>0.89</v>
      </c>
      <c r="K52" s="127">
        <f>VLOOKUP(テーブル13[[#This Row],[使用工程]],'搬送LT（0705）'!$B$4:$O$9,13,FALSE)</f>
        <v>1.3446475195822455E-2</v>
      </c>
      <c r="L52" s="124">
        <f>VLOOKUP(テーブル13[[#This Row],[使用工程]],'搬送LT（0705）'!$B$4:$O$9,14,FALSE)</f>
        <v>0</v>
      </c>
      <c r="M52" s="112">
        <f>(テーブル13[[#This Row],[基準日量数(7月日量max)(月間生産台数21000台)]]/テーブル13[[#This Row],[収容数]])*テーブル13[[#This Row],[基準在庫枚数(日数変換)]]</f>
        <v>0.13534169599273471</v>
      </c>
      <c r="N52" s="112">
        <f>ROUNDUP(テーブル13[[#This Row],[基準在庫枚数(=搬送周期*日量/収容数)'[枚']]],0)</f>
        <v>1</v>
      </c>
      <c r="O52" s="101">
        <v>463</v>
      </c>
      <c r="Q52" s="101">
        <f>ROUNDUP((テーブル13[[#This Row],[基準日量数(7月日量max)(月間生産台数21000台)]]/テーブル13[[#This Row],[収容数]])*テーブル13[[#This Row],[基準在庫日数(7/24地点)]]+3,0)</f>
        <v>12</v>
      </c>
      <c r="R5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10</v>
      </c>
    </row>
    <row r="53" spans="2:18">
      <c r="B53" s="115" t="s">
        <v>309</v>
      </c>
      <c r="C53" s="115">
        <v>50</v>
      </c>
      <c r="D53" s="116" t="s">
        <v>228</v>
      </c>
      <c r="E53" s="116">
        <f>VLOOKUP(テーブル13[[#This Row],[品番]],'[1]XR10_手配運用情報230712 1Y'!$B$11:$AA$567,26,FALSE)</f>
        <v>0.85</v>
      </c>
      <c r="F53" s="113">
        <f>VLOOKUP(D53,'搬送LT（0705）'!$B$4:$O$9,9,FALSE)</f>
        <v>18</v>
      </c>
      <c r="G53" s="101">
        <v>95</v>
      </c>
      <c r="H53" s="101">
        <f>VLOOKUP(テーブル13[[#This Row],[使用工程]],'搬送LT（0705）'!$B$4:$O$9,5,FALSE)</f>
        <v>927</v>
      </c>
      <c r="I53" s="120">
        <f>ROUNDUP(VLOOKUP(テーブル13[[#This Row],[使用工程]],'搬送LT（0705）'!$B$4:$O$9,12,FALSE),2)</f>
        <v>0.03</v>
      </c>
      <c r="J53" s="120">
        <f>テーブル13[[#This Row],[基準在庫日数(7/24地点)]]-0.03+テーブル13[[#This Row],[搬送LT(見直し)]]</f>
        <v>0.85</v>
      </c>
      <c r="K53" s="127">
        <f>VLOOKUP(テーブル13[[#This Row],[使用工程]],'搬送LT（0705）'!$B$4:$O$9,13,FALSE)</f>
        <v>1.3446475195822455E-2</v>
      </c>
      <c r="L53" s="124">
        <f>VLOOKUP(テーブル13[[#This Row],[使用工程]],'搬送LT（0705）'!$B$4:$O$9,14,FALSE)</f>
        <v>0</v>
      </c>
      <c r="M53" s="112">
        <f>(テーブル13[[#This Row],[基準日量数(7月日量max)(月間生産台数21000台)]]/テーブル13[[#This Row],[収容数]])*テーブル13[[#This Row],[基準在庫枚数(日数変換)]]</f>
        <v>0.12451436031331593</v>
      </c>
      <c r="N53" s="112">
        <f>ROUNDUP(テーブル13[[#This Row],[基準在庫枚数(=搬送周期*日量/収容数)'[枚']]],0)</f>
        <v>1</v>
      </c>
      <c r="O53" s="101">
        <v>463</v>
      </c>
      <c r="Q53" s="101">
        <f>ROUNDUP((テーブル13[[#This Row],[基準日量数(7月日量max)(月間生産台数21000台)]]/テーブル13[[#This Row],[収容数]])*テーブル13[[#This Row],[基準在庫日数(7/24地点)]]+3,0)</f>
        <v>11</v>
      </c>
      <c r="R5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</v>
      </c>
    </row>
    <row r="54" spans="2:18">
      <c r="B54" s="115" t="s">
        <v>310</v>
      </c>
      <c r="C54" s="115">
        <v>50</v>
      </c>
      <c r="D54" s="116" t="s">
        <v>228</v>
      </c>
      <c r="E54" s="116">
        <f>VLOOKUP(テーブル13[[#This Row],[品番]],'[1]XR10_手配運用情報230712 1Y'!$B$11:$AA$567,26,FALSE)</f>
        <v>0.87</v>
      </c>
      <c r="F54" s="113">
        <f>VLOOKUP(D54,'搬送LT（0705）'!$B$4:$O$9,9,FALSE)</f>
        <v>18</v>
      </c>
      <c r="G54" s="101">
        <v>96</v>
      </c>
      <c r="H54" s="101">
        <f>VLOOKUP(テーブル13[[#This Row],[使用工程]],'搬送LT（0705）'!$B$4:$O$9,5,FALSE)</f>
        <v>927</v>
      </c>
      <c r="I54" s="120">
        <f>ROUNDUP(VLOOKUP(テーブル13[[#This Row],[使用工程]],'搬送LT（0705）'!$B$4:$O$9,12,FALSE),2)</f>
        <v>0.03</v>
      </c>
      <c r="J54" s="120">
        <f>テーブル13[[#This Row],[基準在庫日数(7/24地点)]]-0.03+テーブル13[[#This Row],[搬送LT(見直し)]]</f>
        <v>0.87</v>
      </c>
      <c r="K54" s="127">
        <f>VLOOKUP(テーブル13[[#This Row],[使用工程]],'搬送LT（0705）'!$B$4:$O$9,13,FALSE)</f>
        <v>1.3446475195822455E-2</v>
      </c>
      <c r="L54" s="124">
        <f>VLOOKUP(テーブル13[[#This Row],[使用工程]],'搬送LT（0705）'!$B$4:$O$9,14,FALSE)</f>
        <v>0</v>
      </c>
      <c r="M54" s="112">
        <f>(テーブル13[[#This Row],[基準日量数(7月日量max)(月間生産台数21000台)]]/テーブル13[[#This Row],[収容数]])*テーブル13[[#This Row],[基準在庫枚数(日数変換)]]</f>
        <v>0.17130809399477809</v>
      </c>
      <c r="N54" s="112">
        <f>ROUNDUP(テーブル13[[#This Row],[基準在庫枚数(=搬送周期*日量/収容数)'[枚']]],0)</f>
        <v>1</v>
      </c>
      <c r="O54" s="101">
        <v>637</v>
      </c>
      <c r="Q54" s="101">
        <f>ROUNDUP((テーブル13[[#This Row],[基準日量数(7月日量max)(月間生産台数21000台)]]/テーブル13[[#This Row],[収容数]])*テーブル13[[#This Row],[基準在庫日数(7/24地点)]]+3,0)</f>
        <v>15</v>
      </c>
      <c r="R5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13</v>
      </c>
    </row>
    <row r="55" spans="2:18">
      <c r="B55" s="115" t="s">
        <v>311</v>
      </c>
      <c r="C55" s="115">
        <v>60</v>
      </c>
      <c r="D55" s="116" t="s">
        <v>228</v>
      </c>
      <c r="E55" s="116">
        <f>VLOOKUP(テーブル13[[#This Row],[品番]],'[1]XR10_手配運用情報230712 1Y'!$B$11:$AA$567,26,FALSE)</f>
        <v>0.49</v>
      </c>
      <c r="F55" s="113">
        <f>VLOOKUP(D55,'搬送LT（0705）'!$B$4:$O$9,9,FALSE)</f>
        <v>18</v>
      </c>
      <c r="G55" s="101">
        <v>144</v>
      </c>
      <c r="H55" s="101">
        <f>VLOOKUP(テーブル13[[#This Row],[使用工程]],'搬送LT（0705）'!$B$4:$O$9,5,FALSE)</f>
        <v>927</v>
      </c>
      <c r="I55" s="120">
        <f>ROUNDUP(VLOOKUP(テーブル13[[#This Row],[使用工程]],'搬送LT（0705）'!$B$4:$O$9,12,FALSE),2)</f>
        <v>0.03</v>
      </c>
      <c r="J55" s="120">
        <f>テーブル13[[#This Row],[基準在庫日数(7/24地点)]]-0.03+テーブル13[[#This Row],[搬送LT(見直し)]]</f>
        <v>0.49</v>
      </c>
      <c r="K55" s="127">
        <f>VLOOKUP(テーブル13[[#This Row],[使用工程]],'搬送LT（0705）'!$B$4:$O$9,13,FALSE)</f>
        <v>1.3446475195822455E-2</v>
      </c>
      <c r="L55" s="124">
        <f>VLOOKUP(テーブル13[[#This Row],[使用工程]],'搬送LT（0705）'!$B$4:$O$9,14,FALSE)</f>
        <v>0</v>
      </c>
      <c r="M55" s="112">
        <f>(テーブル13[[#This Row],[基準日量数(7月日量max)(月間生産台数21000台)]]/テーブル13[[#This Row],[収容数]])*テーブル13[[#This Row],[基準在庫枚数(日数変換)]]</f>
        <v>0.14275674499564842</v>
      </c>
      <c r="N55" s="112">
        <f>ROUNDUP(テーブル13[[#This Row],[基準在庫枚数(=搬送周期*日量/収容数)'[枚']]],0)</f>
        <v>1</v>
      </c>
      <c r="O55" s="101">
        <v>637</v>
      </c>
      <c r="Q55" s="101">
        <f>ROUNDUP((テーブル13[[#This Row],[基準日量数(7月日量max)(月間生産台数21000台)]]/テーブル13[[#This Row],[収容数]])*テーブル13[[#This Row],[基準在庫日数(7/24地点)]]+3,0)</f>
        <v>9</v>
      </c>
      <c r="R5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56" spans="2:18">
      <c r="B56" s="115" t="s">
        <v>312</v>
      </c>
      <c r="C56" s="115">
        <v>70</v>
      </c>
      <c r="D56" s="116" t="s">
        <v>228</v>
      </c>
      <c r="E56" s="116">
        <f>VLOOKUP(テーブル13[[#This Row],[品番]],'[1]XR10_手配運用情報230712 1Y'!$B$11:$AA$567,26,FALSE)</f>
        <v>0.5</v>
      </c>
      <c r="F56" s="113">
        <f>VLOOKUP(D56,'搬送LT（0705）'!$B$4:$O$9,9,FALSE)</f>
        <v>18</v>
      </c>
      <c r="G56" s="101">
        <v>142</v>
      </c>
      <c r="H56" s="101">
        <f>VLOOKUP(テーブル13[[#This Row],[使用工程]],'搬送LT（0705）'!$B$4:$O$9,5,FALSE)</f>
        <v>927</v>
      </c>
      <c r="I56" s="120">
        <f>ROUNDUP(VLOOKUP(テーブル13[[#This Row],[使用工程]],'搬送LT（0705）'!$B$4:$O$9,12,FALSE),2)</f>
        <v>0.03</v>
      </c>
      <c r="J56" s="120">
        <f>テーブル13[[#This Row],[基準在庫日数(7/24地点)]]-0.03+テーブル13[[#This Row],[搬送LT(見直し)]]</f>
        <v>0.5</v>
      </c>
      <c r="K56" s="127">
        <f>VLOOKUP(テーブル13[[#This Row],[使用工程]],'搬送LT（0705）'!$B$4:$O$9,13,FALSE)</f>
        <v>1.3446475195822455E-2</v>
      </c>
      <c r="L56" s="124">
        <f>VLOOKUP(テーブル13[[#This Row],[使用工程]],'搬送LT（0705）'!$B$4:$O$9,14,FALSE)</f>
        <v>0</v>
      </c>
      <c r="M56" s="112">
        <f>(テーブル13[[#This Row],[基準日量数(7月日量max)(月間生産台数21000台)]]/テーブル13[[#This Row],[収容数]])*テーブル13[[#This Row],[基準在庫枚数(日数変換)]]</f>
        <v>8.8938828795225661E-2</v>
      </c>
      <c r="N56" s="112">
        <f>ROUNDUP(テーブル13[[#This Row],[基準在庫枚数(=搬送周期*日量/収容数)'[枚']]],0)</f>
        <v>1</v>
      </c>
      <c r="O56" s="101">
        <v>463</v>
      </c>
      <c r="Q56" s="101">
        <f>ROUNDUP((テーブル13[[#This Row],[基準日量数(7月日量max)(月間生産台数21000台)]]/テーブル13[[#This Row],[収容数]])*テーブル13[[#This Row],[基準在庫日数(7/24地点)]]+3,0)</f>
        <v>7</v>
      </c>
      <c r="R5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57" spans="2:18">
      <c r="B57" s="115" t="s">
        <v>313</v>
      </c>
      <c r="C57" s="115">
        <v>90</v>
      </c>
      <c r="D57" s="116" t="s">
        <v>228</v>
      </c>
      <c r="E57" s="116">
        <f>VLOOKUP(テーブル13[[#This Row],[品番]],'[1]XR10_手配運用情報230712 1Y'!$B$11:$AA$567,26,FALSE)</f>
        <v>0.64</v>
      </c>
      <c r="F57" s="113">
        <f>VLOOKUP(D57,'搬送LT（0705）'!$B$4:$O$9,9,FALSE)</f>
        <v>18</v>
      </c>
      <c r="G57" s="101">
        <v>47</v>
      </c>
      <c r="H57" s="101">
        <f>VLOOKUP(テーブル13[[#This Row],[使用工程]],'搬送LT（0705）'!$B$4:$O$9,5,FALSE)</f>
        <v>927</v>
      </c>
      <c r="I57" s="120">
        <f>ROUNDUP(VLOOKUP(テーブル13[[#This Row],[使用工程]],'搬送LT（0705）'!$B$4:$O$9,12,FALSE),2)</f>
        <v>0.03</v>
      </c>
      <c r="J57" s="120">
        <f>テーブル13[[#This Row],[基準在庫日数(7/24地点)]]-0.03+テーブル13[[#This Row],[搬送LT(見直し)]]</f>
        <v>0.64</v>
      </c>
      <c r="K57" s="127">
        <f>VLOOKUP(テーブル13[[#This Row],[使用工程]],'搬送LT（0705）'!$B$4:$O$9,13,FALSE)</f>
        <v>1.3446475195822455E-2</v>
      </c>
      <c r="L57" s="124">
        <f>VLOOKUP(テーブル13[[#This Row],[使用工程]],'搬送LT（0705）'!$B$4:$O$9,14,FALSE)</f>
        <v>0</v>
      </c>
      <c r="M57" s="112">
        <f>(テーブル13[[#This Row],[基準日量数(7月日量max)(月間生産台数21000台)]]/テーブル13[[#This Row],[収容数]])*テーブル13[[#This Row],[基準在庫枚数(日数変換)]]</f>
        <v>0.1634493762692196</v>
      </c>
      <c r="N57" s="112">
        <f>ROUNDUP(テーブル13[[#This Row],[基準在庫枚数(=搬送周期*日量/収容数)'[枚']]],0)</f>
        <v>1</v>
      </c>
      <c r="O57" s="101">
        <v>1094</v>
      </c>
      <c r="Q57" s="101">
        <f>ROUNDUP((テーブル13[[#This Row],[基準日量数(7月日量max)(月間生産台数21000台)]]/テーブル13[[#This Row],[収容数]])*テーブル13[[#This Row],[基準在庫日数(7/24地点)]]+3,0)</f>
        <v>11</v>
      </c>
      <c r="R5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</v>
      </c>
    </row>
    <row r="58" spans="2:18">
      <c r="B58" s="115" t="s">
        <v>314</v>
      </c>
      <c r="C58" s="115">
        <v>100</v>
      </c>
      <c r="D58" s="116" t="s">
        <v>228</v>
      </c>
      <c r="E58" s="116">
        <f>VLOOKUP(テーブル13[[#This Row],[品番]],'[1]XR10_手配運用情報230712 1Y'!$B$11:$AA$567,26,FALSE)</f>
        <v>0.6</v>
      </c>
      <c r="F58" s="113">
        <f>VLOOKUP(D58,'搬送LT（0705）'!$B$4:$O$9,9,FALSE)</f>
        <v>18</v>
      </c>
      <c r="G58" s="101">
        <v>46</v>
      </c>
      <c r="H58" s="101">
        <f>VLOOKUP(テーブル13[[#This Row],[使用工程]],'搬送LT（0705）'!$B$4:$O$9,5,FALSE)</f>
        <v>927</v>
      </c>
      <c r="I58" s="120">
        <f>ROUNDUP(VLOOKUP(テーブル13[[#This Row],[使用工程]],'搬送LT（0705）'!$B$4:$O$9,12,FALSE),2)</f>
        <v>0.03</v>
      </c>
      <c r="J58" s="120">
        <f>テーブル13[[#This Row],[基準在庫日数(7/24地点)]]-0.03+テーブル13[[#This Row],[搬送LT(見直し)]]</f>
        <v>0.6</v>
      </c>
      <c r="K58" s="127">
        <f>VLOOKUP(テーブル13[[#This Row],[使用工程]],'搬送LT（0705）'!$B$4:$O$9,13,FALSE)</f>
        <v>1.3446475195822455E-2</v>
      </c>
      <c r="L58" s="124">
        <f>VLOOKUP(テーブル13[[#This Row],[使用工程]],'搬送LT（0705）'!$B$4:$O$9,14,FALSE)</f>
        <v>0</v>
      </c>
      <c r="M58" s="112">
        <f>(テーブル13[[#This Row],[基準日量数(7月日量max)(月間生産台数21000台)]]/テーブル13[[#This Row],[収容数]])*テーブル13[[#This Row],[基準在庫枚数(日数変換)]]</f>
        <v>6.2257180156657967E-2</v>
      </c>
      <c r="N58" s="112">
        <f>ROUNDUP(テーブル13[[#This Row],[基準在庫枚数(=搬送周期*日量/収容数)'[枚']]],0)</f>
        <v>1</v>
      </c>
      <c r="O58" s="101">
        <v>463</v>
      </c>
      <c r="Q58" s="101">
        <f>ROUNDUP((テーブル13[[#This Row],[基準日量数(7月日量max)(月間生産台数21000台)]]/テーブル13[[#This Row],[収容数]])*テーブル13[[#This Row],[基準在庫日数(7/24地点)]]+3,0)</f>
        <v>6</v>
      </c>
      <c r="R5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59" spans="2:18">
      <c r="B59" s="115" t="s">
        <v>315</v>
      </c>
      <c r="C59" s="115">
        <v>100</v>
      </c>
      <c r="D59" s="116" t="s">
        <v>228</v>
      </c>
      <c r="E59" s="116">
        <f>VLOOKUP(テーブル13[[#This Row],[品番]],'[1]XR10_手配運用情報230712 1Y'!$B$11:$AA$567,26,FALSE)</f>
        <v>0.75</v>
      </c>
      <c r="F59" s="113">
        <f>VLOOKUP(D59,'搬送LT（0705）'!$B$4:$O$9,9,FALSE)</f>
        <v>18</v>
      </c>
      <c r="G59" s="101">
        <v>52</v>
      </c>
      <c r="H59" s="101">
        <f>VLOOKUP(テーブル13[[#This Row],[使用工程]],'搬送LT（0705）'!$B$4:$O$9,5,FALSE)</f>
        <v>927</v>
      </c>
      <c r="I59" s="120">
        <f>ROUNDUP(VLOOKUP(テーブル13[[#This Row],[使用工程]],'搬送LT（0705）'!$B$4:$O$9,12,FALSE),2)</f>
        <v>0.03</v>
      </c>
      <c r="J59" s="120">
        <f>テーブル13[[#This Row],[基準在庫日数(7/24地点)]]-0.03+テーブル13[[#This Row],[搬送LT(見直し)]]</f>
        <v>0.75</v>
      </c>
      <c r="K59" s="127">
        <f>VLOOKUP(テーブル13[[#This Row],[使用工程]],'搬送LT（0705）'!$B$4:$O$9,13,FALSE)</f>
        <v>1.3446475195822455E-2</v>
      </c>
      <c r="L59" s="124">
        <f>VLOOKUP(テーブル13[[#This Row],[使用工程]],'搬送LT（0705）'!$B$4:$O$9,14,FALSE)</f>
        <v>0</v>
      </c>
      <c r="M59" s="112">
        <f>(テーブル13[[#This Row],[基準日量数(7月日量max)(月間生産台数21000台)]]/テーブル13[[#This Row],[収容数]])*テーブル13[[#This Row],[基準在庫枚数(日数変換)]]</f>
        <v>6.2257180156657967E-2</v>
      </c>
      <c r="N59" s="112">
        <f>ROUNDUP(テーブル13[[#This Row],[基準在庫枚数(=搬送周期*日量/収容数)'[枚']]],0)</f>
        <v>1</v>
      </c>
      <c r="O59" s="101">
        <v>463</v>
      </c>
      <c r="Q59" s="101">
        <f>ROUNDUP((テーブル13[[#This Row],[基準日量数(7月日量max)(月間生産台数21000台)]]/テーブル13[[#This Row],[収容数]])*テーブル13[[#This Row],[基準在庫日数(7/24地点)]]+3,0)</f>
        <v>7</v>
      </c>
      <c r="R5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60" spans="2:18">
      <c r="B60" s="115" t="s">
        <v>316</v>
      </c>
      <c r="C60" s="115">
        <v>100</v>
      </c>
      <c r="D60" s="116" t="s">
        <v>228</v>
      </c>
      <c r="E60" s="116">
        <f>VLOOKUP(テーブル13[[#This Row],[品番]],'[1]XR10_手配運用情報230712 1Y'!$B$11:$AA$567,26,FALSE)</f>
        <v>0.9</v>
      </c>
      <c r="F60" s="113">
        <f>VLOOKUP(D60,'搬送LT（0705）'!$B$4:$O$9,9,FALSE)</f>
        <v>18</v>
      </c>
      <c r="G60" s="101">
        <v>91</v>
      </c>
      <c r="H60" s="101">
        <f>VLOOKUP(テーブル13[[#This Row],[使用工程]],'搬送LT（0705）'!$B$4:$O$9,5,FALSE)</f>
        <v>927</v>
      </c>
      <c r="I60" s="120">
        <f>ROUNDUP(VLOOKUP(テーブル13[[#This Row],[使用工程]],'搬送LT（0705）'!$B$4:$O$9,12,FALSE),2)</f>
        <v>0.03</v>
      </c>
      <c r="J60" s="120">
        <f>テーブル13[[#This Row],[基準在庫日数(7/24地点)]]-0.03+テーブル13[[#This Row],[搬送LT(見直し)]]</f>
        <v>0.9</v>
      </c>
      <c r="K60" s="127">
        <f>VLOOKUP(テーブル13[[#This Row],[使用工程]],'搬送LT（0705）'!$B$4:$O$9,13,FALSE)</f>
        <v>1.3446475195822455E-2</v>
      </c>
      <c r="L60" s="124">
        <f>VLOOKUP(テーブル13[[#This Row],[使用工程]],'搬送LT（0705）'!$B$4:$O$9,14,FALSE)</f>
        <v>0</v>
      </c>
      <c r="M60" s="112">
        <f>(テーブル13[[#This Row],[基準日量数(7月日量max)(月間生産台数21000台)]]/テーブル13[[#This Row],[収容数]])*テーブル13[[#This Row],[基準在庫枚数(日数変換)]]</f>
        <v>6.2257180156657967E-2</v>
      </c>
      <c r="N60" s="112">
        <f>ROUNDUP(テーブル13[[#This Row],[基準在庫枚数(=搬送周期*日量/収容数)'[枚']]],0)</f>
        <v>1</v>
      </c>
      <c r="O60" s="101">
        <v>463</v>
      </c>
      <c r="Q60" s="101">
        <f>ROUNDUP((テーブル13[[#This Row],[基準日量数(7月日量max)(月間生産台数21000台)]]/テーブル13[[#This Row],[収容数]])*テーブル13[[#This Row],[基準在庫日数(7/24地点)]]+3,0)</f>
        <v>8</v>
      </c>
      <c r="R6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61" spans="2:18">
      <c r="B61" s="115" t="s">
        <v>317</v>
      </c>
      <c r="C61" s="115">
        <v>100</v>
      </c>
      <c r="D61" s="116" t="s">
        <v>228</v>
      </c>
      <c r="E61" s="116">
        <f>VLOOKUP(テーブル13[[#This Row],[品番]],'[1]XR10_手配運用情報230712 1Y'!$B$11:$AA$567,26,FALSE)</f>
        <v>0.57999999999999996</v>
      </c>
      <c r="F61" s="113">
        <f>VLOOKUP(D61,'搬送LT（0705）'!$B$4:$O$9,9,FALSE)</f>
        <v>18</v>
      </c>
      <c r="G61" s="101">
        <v>137</v>
      </c>
      <c r="H61" s="101">
        <f>VLOOKUP(テーブル13[[#This Row],[使用工程]],'搬送LT（0705）'!$B$4:$O$9,5,FALSE)</f>
        <v>927</v>
      </c>
      <c r="I61" s="120">
        <f>ROUNDUP(VLOOKUP(テーブル13[[#This Row],[使用工程]],'搬送LT（0705）'!$B$4:$O$9,12,FALSE),2)</f>
        <v>0.03</v>
      </c>
      <c r="J61" s="120">
        <f>テーブル13[[#This Row],[基準在庫日数(7/24地点)]]-0.03+テーブル13[[#This Row],[搬送LT(見直し)]]</f>
        <v>0.57999999999999996</v>
      </c>
      <c r="K61" s="127">
        <f>VLOOKUP(テーブル13[[#This Row],[使用工程]],'搬送LT（0705）'!$B$4:$O$9,13,FALSE)</f>
        <v>1.3446475195822455E-2</v>
      </c>
      <c r="L61" s="124">
        <f>VLOOKUP(テーブル13[[#This Row],[使用工程]],'搬送LT（0705）'!$B$4:$O$9,14,FALSE)</f>
        <v>0</v>
      </c>
      <c r="M61" s="112">
        <f>(テーブル13[[#This Row],[基準日量数(7月日量max)(月間生産台数21000台)]]/テーブル13[[#This Row],[収容数]])*テーブル13[[#This Row],[基準在庫枚数(日数変換)]]</f>
        <v>8.5654046997389044E-2</v>
      </c>
      <c r="N61" s="112">
        <f>ROUNDUP(テーブル13[[#This Row],[基準在庫枚数(=搬送周期*日量/収容数)'[枚']]],0)</f>
        <v>1</v>
      </c>
      <c r="O61" s="101">
        <v>637</v>
      </c>
      <c r="Q61" s="101">
        <f>ROUNDUP((テーブル13[[#This Row],[基準日量数(7月日量max)(月間生産台数21000台)]]/テーブル13[[#This Row],[収容数]])*テーブル13[[#This Row],[基準在庫日数(7/24地点)]]+3,0)</f>
        <v>7</v>
      </c>
      <c r="R6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62" spans="2:18">
      <c r="B62" s="115" t="s">
        <v>318</v>
      </c>
      <c r="C62" s="115">
        <v>200</v>
      </c>
      <c r="D62" s="116" t="s">
        <v>228</v>
      </c>
      <c r="E62" s="116">
        <f>VLOOKUP(テーブル13[[#This Row],[品番]],'[1]XR10_手配運用情報230712 1Y'!$B$11:$AA$567,26,FALSE)</f>
        <v>0.78</v>
      </c>
      <c r="F62" s="113">
        <f>VLOOKUP(D62,'搬送LT（0705）'!$B$4:$O$9,9,FALSE)</f>
        <v>18</v>
      </c>
      <c r="G62" s="101">
        <v>110</v>
      </c>
      <c r="H62" s="101">
        <f>VLOOKUP(テーブル13[[#This Row],[使用工程]],'搬送LT（0705）'!$B$4:$O$9,5,FALSE)</f>
        <v>927</v>
      </c>
      <c r="I62" s="120">
        <f>ROUNDUP(VLOOKUP(テーブル13[[#This Row],[使用工程]],'搬送LT（0705）'!$B$4:$O$9,12,FALSE),2)</f>
        <v>0.03</v>
      </c>
      <c r="J62" s="120">
        <f>テーブル13[[#This Row],[基準在庫日数(7/24地点)]]-0.03+テーブル13[[#This Row],[搬送LT(見直し)]]</f>
        <v>0.78</v>
      </c>
      <c r="K62" s="127">
        <f>VLOOKUP(テーブル13[[#This Row],[使用工程]],'搬送LT（0705）'!$B$4:$O$9,13,FALSE)</f>
        <v>1.3446475195822455E-2</v>
      </c>
      <c r="L62" s="124">
        <f>VLOOKUP(テーブル13[[#This Row],[使用工程]],'搬送LT（0705）'!$B$4:$O$9,14,FALSE)</f>
        <v>0</v>
      </c>
      <c r="M62" s="112">
        <f>(テーブル13[[#This Row],[基準日量数(7月日量max)(月間生産台数21000台)]]/テーブル13[[#This Row],[収容数]])*テーブル13[[#This Row],[基準在庫枚数(日数変換)]]</f>
        <v>3.1128590078328983E-2</v>
      </c>
      <c r="N62" s="112">
        <f>ROUNDUP(テーブル13[[#This Row],[基準在庫枚数(=搬送周期*日量/収容数)'[枚']]],0)</f>
        <v>1</v>
      </c>
      <c r="O62" s="101">
        <v>463</v>
      </c>
      <c r="Q62" s="101">
        <f>ROUNDUP((テーブル13[[#This Row],[基準日量数(7月日量max)(月間生産台数21000台)]]/テーブル13[[#This Row],[収容数]])*テーブル13[[#This Row],[基準在庫日数(7/24地点)]]+3,0)</f>
        <v>5</v>
      </c>
      <c r="R6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63" spans="2:18">
      <c r="B63" s="115" t="s">
        <v>319</v>
      </c>
      <c r="C63" s="115">
        <v>200</v>
      </c>
      <c r="D63" s="116" t="s">
        <v>228</v>
      </c>
      <c r="E63" s="116">
        <f>VLOOKUP(テーブル13[[#This Row],[品番]],'[1]XR10_手配運用情報230712 1Y'!$B$11:$AA$567,26,FALSE)</f>
        <v>0.66</v>
      </c>
      <c r="F63" s="113">
        <f>VLOOKUP(D63,'搬送LT（0705）'!$B$4:$O$9,9,FALSE)</f>
        <v>18</v>
      </c>
      <c r="G63" s="101">
        <v>148</v>
      </c>
      <c r="H63" s="101">
        <f>VLOOKUP(テーブル13[[#This Row],[使用工程]],'搬送LT（0705）'!$B$4:$O$9,5,FALSE)</f>
        <v>927</v>
      </c>
      <c r="I63" s="120">
        <f>ROUNDUP(VLOOKUP(テーブル13[[#This Row],[使用工程]],'搬送LT（0705）'!$B$4:$O$9,12,FALSE),2)</f>
        <v>0.03</v>
      </c>
      <c r="J63" s="120">
        <f>テーブル13[[#This Row],[基準在庫日数(7/24地点)]]-0.03+テーブル13[[#This Row],[搬送LT(見直し)]]</f>
        <v>0.66</v>
      </c>
      <c r="K63" s="127">
        <f>VLOOKUP(テーブル13[[#This Row],[使用工程]],'搬送LT（0705）'!$B$4:$O$9,13,FALSE)</f>
        <v>1.3446475195822455E-2</v>
      </c>
      <c r="L63" s="124">
        <f>VLOOKUP(テーブル13[[#This Row],[使用工程]],'搬送LT（0705）'!$B$4:$O$9,14,FALSE)</f>
        <v>0</v>
      </c>
      <c r="M63" s="112">
        <f>(テーブル13[[#This Row],[基準日量数(7月日量max)(月間生産台数21000台)]]/テーブル13[[#This Row],[収容数]])*テーブル13[[#This Row],[基準在庫枚数(日数変換)]]</f>
        <v>3.1128590078328983E-2</v>
      </c>
      <c r="N63" s="112">
        <f>ROUNDUP(テーブル13[[#This Row],[基準在庫枚数(=搬送周期*日量/収容数)'[枚']]],0)</f>
        <v>1</v>
      </c>
      <c r="O63" s="101">
        <v>463</v>
      </c>
      <c r="Q63" s="101">
        <f>ROUNDUP((テーブル13[[#This Row],[基準日量数(7月日量max)(月間生産台数21000台)]]/テーブル13[[#This Row],[収容数]])*テーブル13[[#This Row],[基準在庫日数(7/24地点)]]+3,0)</f>
        <v>5</v>
      </c>
      <c r="R6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64" spans="2:18">
      <c r="B64" s="115" t="s">
        <v>320</v>
      </c>
      <c r="C64" s="115">
        <v>300</v>
      </c>
      <c r="D64" s="116" t="s">
        <v>228</v>
      </c>
      <c r="E64" s="116">
        <f>VLOOKUP(テーブル13[[#This Row],[品番]],'[1]XR10_手配運用情報230712 1Y'!$B$11:$AA$567,26,FALSE)</f>
        <v>0.53</v>
      </c>
      <c r="F64" s="113">
        <f>VLOOKUP(D64,'搬送LT（0705）'!$B$4:$O$9,9,FALSE)</f>
        <v>18</v>
      </c>
      <c r="G64" s="101">
        <v>9</v>
      </c>
      <c r="H64" s="101">
        <f>VLOOKUP(テーブル13[[#This Row],[使用工程]],'搬送LT（0705）'!$B$4:$O$9,5,FALSE)</f>
        <v>927</v>
      </c>
      <c r="I64" s="120">
        <f>ROUNDUP(VLOOKUP(テーブル13[[#This Row],[使用工程]],'搬送LT（0705）'!$B$4:$O$9,12,FALSE),2)</f>
        <v>0.03</v>
      </c>
      <c r="J64" s="120">
        <f>テーブル13[[#This Row],[基準在庫日数(7/24地点)]]-0.03+テーブル13[[#This Row],[搬送LT(見直し)]]</f>
        <v>0.53</v>
      </c>
      <c r="K64" s="127">
        <f>VLOOKUP(テーブル13[[#This Row],[使用工程]],'搬送LT（0705）'!$B$4:$O$9,13,FALSE)</f>
        <v>1.3446475195822455E-2</v>
      </c>
      <c r="L64" s="124">
        <f>VLOOKUP(テーブル13[[#This Row],[使用工程]],'搬送LT（0705）'!$B$4:$O$9,14,FALSE)</f>
        <v>0</v>
      </c>
      <c r="M64" s="112">
        <f>(テーブル13[[#This Row],[基準日量数(7月日量max)(月間生産台数21000台)]]/テーブル13[[#This Row],[収容数]])*テーブル13[[#This Row],[基準在庫枚数(日数変換)]]</f>
        <v>0.10376196692776328</v>
      </c>
      <c r="N64" s="112">
        <f>ROUNDUP(テーブル13[[#This Row],[基準在庫枚数(=搬送周期*日量/収容数)'[枚']]],0)</f>
        <v>1</v>
      </c>
      <c r="O64" s="101">
        <v>2315</v>
      </c>
      <c r="Q64" s="101">
        <f>ROUNDUP((テーブル13[[#This Row],[基準日量数(7月日量max)(月間生産台数21000台)]]/テーブル13[[#This Row],[収容数]])*テーブル13[[#This Row],[基準在庫日数(7/24地点)]]+3,0)</f>
        <v>8</v>
      </c>
      <c r="R6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65" spans="2:18">
      <c r="B65" s="115" t="s">
        <v>321</v>
      </c>
      <c r="C65" s="115">
        <v>300</v>
      </c>
      <c r="D65" s="116" t="s">
        <v>228</v>
      </c>
      <c r="E65" s="116">
        <f>VLOOKUP(テーブル13[[#This Row],[品番]],'[1]XR10_手配運用情報230712 1Y'!$B$11:$AA$567,26,FALSE)</f>
        <v>0.56999999999999995</v>
      </c>
      <c r="F65" s="113">
        <f>VLOOKUP(D65,'搬送LT（0705）'!$B$4:$O$9,9,FALSE)</f>
        <v>18</v>
      </c>
      <c r="G65" s="101">
        <v>72</v>
      </c>
      <c r="H65" s="101">
        <f>VLOOKUP(テーブル13[[#This Row],[使用工程]],'搬送LT（0705）'!$B$4:$O$9,5,FALSE)</f>
        <v>927</v>
      </c>
      <c r="I65" s="120">
        <f>ROUNDUP(VLOOKUP(テーブル13[[#This Row],[使用工程]],'搬送LT（0705）'!$B$4:$O$9,12,FALSE),2)</f>
        <v>0.03</v>
      </c>
      <c r="J65" s="120">
        <f>テーブル13[[#This Row],[基準在庫日数(7/24地点)]]-0.03+テーブル13[[#This Row],[搬送LT(見直し)]]</f>
        <v>0.56999999999999995</v>
      </c>
      <c r="K65" s="127">
        <f>VLOOKUP(テーブル13[[#This Row],[使用工程]],'搬送LT（0705）'!$B$4:$O$9,13,FALSE)</f>
        <v>1.3446475195822455E-2</v>
      </c>
      <c r="L65" s="124">
        <f>VLOOKUP(テーブル13[[#This Row],[使用工程]],'搬送LT（0705）'!$B$4:$O$9,14,FALSE)</f>
        <v>0</v>
      </c>
      <c r="M65" s="112">
        <f>(テーブル13[[#This Row],[基準日量数(7月日量max)(月間生産台数21000台)]]/テーブル13[[#This Row],[収容数]])*テーブル13[[#This Row],[基準在庫枚数(日数変換)]]</f>
        <v>2.8551348999129682E-2</v>
      </c>
      <c r="N65" s="112">
        <f>ROUNDUP(テーブル13[[#This Row],[基準在庫枚数(=搬送周期*日量/収容数)'[枚']]],0)</f>
        <v>1</v>
      </c>
      <c r="O65" s="101">
        <v>637</v>
      </c>
      <c r="Q65" s="101">
        <f>ROUNDUP((テーブル13[[#This Row],[基準日量数(7月日量max)(月間生産台数21000台)]]/テーブル13[[#This Row],[収容数]])*テーブル13[[#This Row],[基準在庫日数(7/24地点)]]+3,0)</f>
        <v>5</v>
      </c>
      <c r="R6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66" spans="2:18">
      <c r="B66" s="115">
        <v>9034118090</v>
      </c>
      <c r="C66" s="115">
        <v>300</v>
      </c>
      <c r="D66" s="116" t="s">
        <v>228</v>
      </c>
      <c r="E66" s="116">
        <f>VLOOKUP(テーブル13[[#This Row],[品番]],'[1]XR10_手配運用情報230712 1Y'!$B$11:$AA$567,26,FALSE)</f>
        <v>0.54</v>
      </c>
      <c r="F66" s="113">
        <f>VLOOKUP(D66,'搬送LT（0705）'!$B$4:$O$9,9,FALSE)</f>
        <v>18</v>
      </c>
      <c r="G66" s="101">
        <v>90</v>
      </c>
      <c r="H66" s="101">
        <f>VLOOKUP(テーブル13[[#This Row],[使用工程]],'搬送LT（0705）'!$B$4:$O$9,5,FALSE)</f>
        <v>927</v>
      </c>
      <c r="I66" s="120">
        <f>ROUNDUP(VLOOKUP(テーブル13[[#This Row],[使用工程]],'搬送LT（0705）'!$B$4:$O$9,12,FALSE),2)</f>
        <v>0.03</v>
      </c>
      <c r="J66" s="120">
        <f>テーブル13[[#This Row],[基準在庫日数(7/24地点)]]-0.03+テーブル13[[#This Row],[搬送LT(見直し)]]</f>
        <v>0.54</v>
      </c>
      <c r="K66" s="127">
        <f>VLOOKUP(テーブル13[[#This Row],[使用工程]],'搬送LT（0705）'!$B$4:$O$9,13,FALSE)</f>
        <v>1.3446475195822455E-2</v>
      </c>
      <c r="L66" s="124">
        <f>VLOOKUP(テーブル13[[#This Row],[使用工程]],'搬送LT（0705）'!$B$4:$O$9,14,FALSE)</f>
        <v>0</v>
      </c>
      <c r="M66" s="112">
        <f>(テーブル13[[#This Row],[基準日量数(7月日量max)(月間生産台数21000台)]]/テーブル13[[#This Row],[収容数]])*テーブル13[[#This Row],[基準在庫枚数(日数変換)]]</f>
        <v>4.9034812880765881E-2</v>
      </c>
      <c r="N66" s="112">
        <f>ROUNDUP(テーブル13[[#This Row],[基準在庫枚数(=搬送周期*日量/収容数)'[枚']]],0)</f>
        <v>1</v>
      </c>
      <c r="O66" s="101">
        <v>1094</v>
      </c>
      <c r="Q66" s="101">
        <f>ROUNDUP((テーブル13[[#This Row],[基準日量数(7月日量max)(月間生産台数21000台)]]/テーブル13[[#This Row],[収容数]])*テーブル13[[#This Row],[基準在庫日数(7/24地点)]]+3,0)</f>
        <v>5</v>
      </c>
      <c r="R6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67" spans="2:18">
      <c r="B67" s="115" t="s">
        <v>322</v>
      </c>
      <c r="C67" s="115">
        <v>400</v>
      </c>
      <c r="D67" s="116" t="s">
        <v>228</v>
      </c>
      <c r="E67" s="116">
        <f>VLOOKUP(テーブル13[[#This Row],[品番]],'[1]XR10_手配運用情報230712 1Y'!$B$11:$AA$567,26,FALSE)</f>
        <v>0.62</v>
      </c>
      <c r="F67" s="113">
        <f>VLOOKUP(D67,'搬送LT（0705）'!$B$4:$O$9,9,FALSE)</f>
        <v>18</v>
      </c>
      <c r="G67" s="101">
        <v>81</v>
      </c>
      <c r="H67" s="101">
        <f>VLOOKUP(テーブル13[[#This Row],[使用工程]],'搬送LT（0705）'!$B$4:$O$9,5,FALSE)</f>
        <v>927</v>
      </c>
      <c r="I67" s="120">
        <f>ROUNDUP(VLOOKUP(テーブル13[[#This Row],[使用工程]],'搬送LT（0705）'!$B$4:$O$9,12,FALSE),2)</f>
        <v>0.03</v>
      </c>
      <c r="J67" s="120">
        <f>テーブル13[[#This Row],[基準在庫日数(7/24地点)]]-0.03+テーブル13[[#This Row],[搬送LT(見直し)]]</f>
        <v>0.62</v>
      </c>
      <c r="K67" s="127">
        <f>VLOOKUP(テーブル13[[#This Row],[使用工程]],'搬送LT（0705）'!$B$4:$O$9,13,FALSE)</f>
        <v>1.3446475195822455E-2</v>
      </c>
      <c r="L67" s="124">
        <f>VLOOKUP(テーブル13[[#This Row],[使用工程]],'搬送LT（0705）'!$B$4:$O$9,14,FALSE)</f>
        <v>0</v>
      </c>
      <c r="M67" s="112">
        <f>(テーブル13[[#This Row],[基準日量数(7月日量max)(月間生産台数21000台)]]/テーブル13[[#This Row],[収容数]])*テーブル13[[#This Row],[基準在庫枚数(日数変換)]]</f>
        <v>4.2827023498694522E-2</v>
      </c>
      <c r="N67" s="112">
        <f>ROUNDUP(テーブル13[[#This Row],[基準在庫枚数(=搬送周期*日量/収容数)'[枚']]],0)</f>
        <v>1</v>
      </c>
      <c r="O67" s="101">
        <v>1274</v>
      </c>
      <c r="Q67" s="101">
        <f>ROUNDUP((テーブル13[[#This Row],[基準日量数(7月日量max)(月間生産台数21000台)]]/テーブル13[[#This Row],[収容数]])*テーブル13[[#This Row],[基準在庫日数(7/24地点)]]+3,0)</f>
        <v>5</v>
      </c>
      <c r="R6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68" spans="2:18">
      <c r="B68" s="115" t="s">
        <v>323</v>
      </c>
      <c r="C68" s="115">
        <v>400</v>
      </c>
      <c r="D68" s="116" t="s">
        <v>228</v>
      </c>
      <c r="E68" s="116">
        <f>VLOOKUP(テーブル13[[#This Row],[品番]],'[1]XR10_手配運用情報230712 1Y'!$B$11:$AA$567,26,FALSE)</f>
        <v>0.54</v>
      </c>
      <c r="F68" s="113">
        <f>VLOOKUP(D68,'搬送LT（0705）'!$B$4:$O$9,9,FALSE)</f>
        <v>18</v>
      </c>
      <c r="G68" s="101">
        <v>113</v>
      </c>
      <c r="H68" s="101">
        <f>VLOOKUP(テーブル13[[#This Row],[使用工程]],'搬送LT（0705）'!$B$4:$O$9,5,FALSE)</f>
        <v>927</v>
      </c>
      <c r="I68" s="120">
        <f>ROUNDUP(VLOOKUP(テーブル13[[#This Row],[使用工程]],'搬送LT（0705）'!$B$4:$O$9,12,FALSE),2)</f>
        <v>0.03</v>
      </c>
      <c r="J68" s="120">
        <f>テーブル13[[#This Row],[基準在庫日数(7/24地点)]]-0.03+テーブル13[[#This Row],[搬送LT(見直し)]]</f>
        <v>0.54</v>
      </c>
      <c r="K68" s="127">
        <f>VLOOKUP(テーブル13[[#This Row],[使用工程]],'搬送LT（0705）'!$B$4:$O$9,13,FALSE)</f>
        <v>1.3446475195822455E-2</v>
      </c>
      <c r="L68" s="124">
        <f>VLOOKUP(テーブル13[[#This Row],[使用工程]],'搬送LT（0705）'!$B$4:$O$9,14,FALSE)</f>
        <v>0</v>
      </c>
      <c r="M68" s="112">
        <f>(テーブル13[[#This Row],[基準日量数(7月日量max)(月間生産台数21000台)]]/テーブル13[[#This Row],[収容数]])*テーブル13[[#This Row],[基準在庫枚数(日数変換)]]</f>
        <v>1.5564295039164492E-2</v>
      </c>
      <c r="N68" s="112">
        <f>ROUNDUP(テーブル13[[#This Row],[基準在庫枚数(=搬送周期*日量/収容数)'[枚']]],0)</f>
        <v>1</v>
      </c>
      <c r="O68" s="101">
        <v>463</v>
      </c>
      <c r="Q68" s="101">
        <f>ROUNDUP((テーブル13[[#This Row],[基準日量数(7月日量max)(月間生産台数21000台)]]/テーブル13[[#This Row],[収容数]])*テーブル13[[#This Row],[基準在庫日数(7/24地点)]]+3,0)</f>
        <v>4</v>
      </c>
      <c r="R6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69" spans="2:18">
      <c r="B69" s="115" t="s">
        <v>324</v>
      </c>
      <c r="C69" s="115">
        <v>500</v>
      </c>
      <c r="D69" s="116" t="s">
        <v>228</v>
      </c>
      <c r="E69" s="116">
        <f>VLOOKUP(テーブル13[[#This Row],[品番]],'[1]XR10_手配運用情報230712 1Y'!$B$11:$AA$567,26,FALSE)</f>
        <v>0.54</v>
      </c>
      <c r="F69" s="113">
        <f>VLOOKUP(D69,'搬送LT（0705）'!$B$4:$O$9,9,FALSE)</f>
        <v>18</v>
      </c>
      <c r="G69" s="101">
        <v>8</v>
      </c>
      <c r="H69" s="101">
        <f>VLOOKUP(テーブル13[[#This Row],[使用工程]],'搬送LT（0705）'!$B$4:$O$9,5,FALSE)</f>
        <v>927</v>
      </c>
      <c r="I69" s="120">
        <f>ROUNDUP(VLOOKUP(テーブル13[[#This Row],[使用工程]],'搬送LT（0705）'!$B$4:$O$9,12,FALSE),2)</f>
        <v>0.03</v>
      </c>
      <c r="J69" s="120">
        <f>テーブル13[[#This Row],[基準在庫日数(7/24地点)]]-0.03+テーブル13[[#This Row],[搬送LT(見直し)]]</f>
        <v>0.54</v>
      </c>
      <c r="K69" s="127">
        <f>VLOOKUP(テーブル13[[#This Row],[使用工程]],'搬送LT（0705）'!$B$4:$O$9,13,FALSE)</f>
        <v>1.3446475195822455E-2</v>
      </c>
      <c r="L69" s="124">
        <f>VLOOKUP(テーブル13[[#This Row],[使用工程]],'搬送LT（0705）'!$B$4:$O$9,14,FALSE)</f>
        <v>0</v>
      </c>
      <c r="M69" s="112">
        <f>(テーブル13[[#This Row],[基準日量数(7月日量max)(月間生産台数21000台)]]/テーブル13[[#This Row],[収容数]])*テーブル13[[#This Row],[基準在庫枚数(日数変換)]]</f>
        <v>1.1153851174934726</v>
      </c>
      <c r="N69" s="112">
        <f>ROUNDUP(テーブル13[[#This Row],[基準在庫枚数(=搬送周期*日量/収容数)'[枚']]],0)</f>
        <v>2</v>
      </c>
      <c r="O69" s="101">
        <v>41475</v>
      </c>
      <c r="Q69" s="101">
        <f>ROUNDUP((テーブル13[[#This Row],[基準日量数(7月日量max)(月間生産台数21000台)]]/テーブル13[[#This Row],[収容数]])*テーブル13[[#This Row],[基準在庫日数(7/24地点)]]+3,0)</f>
        <v>48</v>
      </c>
      <c r="R6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47</v>
      </c>
    </row>
    <row r="70" spans="2:18">
      <c r="B70" s="115" t="s">
        <v>325</v>
      </c>
      <c r="C70" s="115">
        <v>500</v>
      </c>
      <c r="D70" s="116" t="s">
        <v>228</v>
      </c>
      <c r="E70" s="116">
        <f>VLOOKUP(テーブル13[[#This Row],[品番]],'[1]XR10_手配運用情報230712 1Y'!$B$11:$AA$567,26,FALSE)</f>
        <v>0.59</v>
      </c>
      <c r="F70" s="113">
        <f>VLOOKUP(D70,'搬送LT（0705）'!$B$4:$O$9,9,FALSE)</f>
        <v>18</v>
      </c>
      <c r="G70" s="101">
        <v>102</v>
      </c>
      <c r="H70" s="101">
        <f>VLOOKUP(テーブル13[[#This Row],[使用工程]],'搬送LT（0705）'!$B$4:$O$9,5,FALSE)</f>
        <v>927</v>
      </c>
      <c r="I70" s="120">
        <f>ROUNDUP(VLOOKUP(テーブル13[[#This Row],[使用工程]],'搬送LT（0705）'!$B$4:$O$9,12,FALSE),2)</f>
        <v>0.03</v>
      </c>
      <c r="J70" s="120">
        <f>テーブル13[[#This Row],[基準在庫日数(7/24地点)]]-0.03+テーブル13[[#This Row],[搬送LT(見直し)]]</f>
        <v>0.59</v>
      </c>
      <c r="K70" s="127">
        <f>VLOOKUP(テーブル13[[#This Row],[使用工程]],'搬送LT（0705）'!$B$4:$O$9,13,FALSE)</f>
        <v>1.3446475195822455E-2</v>
      </c>
      <c r="L70" s="124">
        <f>VLOOKUP(テーブル13[[#This Row],[使用工程]],'搬送LT（0705）'!$B$4:$O$9,14,FALSE)</f>
        <v>0</v>
      </c>
      <c r="M70" s="112">
        <f>(テーブル13[[#This Row],[基準日量数(7月日量max)(月間生産台数21000台)]]/テーブル13[[#This Row],[収容数]])*テーブル13[[#This Row],[基準在庫枚数(日数変換)]]</f>
        <v>0.10063342036553526</v>
      </c>
      <c r="N70" s="112">
        <f>ROUNDUP(テーブル13[[#This Row],[基準在庫枚数(=搬送周期*日量/収容数)'[枚']]],0)</f>
        <v>1</v>
      </c>
      <c r="O70" s="101">
        <v>3742</v>
      </c>
      <c r="Q70" s="101">
        <f>ROUNDUP((テーブル13[[#This Row],[基準日量数(7月日量max)(月間生産台数21000台)]]/テーブル13[[#This Row],[収容数]])*テーブル13[[#This Row],[基準在庫日数(7/24地点)]]+3,0)</f>
        <v>8</v>
      </c>
      <c r="R7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71" spans="2:18">
      <c r="B71" s="115" t="s">
        <v>326</v>
      </c>
      <c r="C71" s="115">
        <v>500</v>
      </c>
      <c r="D71" s="116" t="s">
        <v>228</v>
      </c>
      <c r="E71" s="116">
        <f>VLOOKUP(テーブル13[[#This Row],[品番]],'[1]XR10_手配運用情報230712 1Y'!$B$11:$AA$567,26,FALSE)</f>
        <v>0.78</v>
      </c>
      <c r="F71" s="113">
        <f>VLOOKUP(D71,'搬送LT（0705）'!$B$4:$O$9,9,FALSE)</f>
        <v>18</v>
      </c>
      <c r="G71" s="101">
        <v>111</v>
      </c>
      <c r="H71" s="101">
        <f>VLOOKUP(テーブル13[[#This Row],[使用工程]],'搬送LT（0705）'!$B$4:$O$9,5,FALSE)</f>
        <v>927</v>
      </c>
      <c r="I71" s="120">
        <f>ROUNDUP(VLOOKUP(テーブル13[[#This Row],[使用工程]],'搬送LT（0705）'!$B$4:$O$9,12,FALSE),2)</f>
        <v>0.03</v>
      </c>
      <c r="J71" s="120">
        <f>テーブル13[[#This Row],[基準在庫日数(7/24地点)]]-0.03+テーブル13[[#This Row],[搬送LT(見直し)]]</f>
        <v>0.78</v>
      </c>
      <c r="K71" s="127">
        <f>VLOOKUP(テーブル13[[#This Row],[使用工程]],'搬送LT（0705）'!$B$4:$O$9,13,FALSE)</f>
        <v>1.3446475195822455E-2</v>
      </c>
      <c r="L71" s="124">
        <f>VLOOKUP(テーブル13[[#This Row],[使用工程]],'搬送LT（0705）'!$B$4:$O$9,14,FALSE)</f>
        <v>0</v>
      </c>
      <c r="M71" s="112">
        <f>(テーブル13[[#This Row],[基準日量数(7月日量max)(月間生産台数21000台)]]/テーブル13[[#This Row],[収容数]])*テーブル13[[#This Row],[基準在庫枚数(日数変換)]]</f>
        <v>1.2451436031331593E-2</v>
      </c>
      <c r="N71" s="112">
        <f>ROUNDUP(テーブル13[[#This Row],[基準在庫枚数(=搬送周期*日量/収容数)'[枚']]],0)</f>
        <v>1</v>
      </c>
      <c r="O71" s="101">
        <v>463</v>
      </c>
      <c r="Q71" s="101">
        <f>ROUNDUP((テーブル13[[#This Row],[基準日量数(7月日量max)(月間生産台数21000台)]]/テーブル13[[#This Row],[収容数]])*テーブル13[[#This Row],[基準在庫日数(7/24地点)]]+3,0)</f>
        <v>4</v>
      </c>
      <c r="R7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2" spans="2:18">
      <c r="B72" s="115" t="s">
        <v>327</v>
      </c>
      <c r="C72" s="115">
        <v>600</v>
      </c>
      <c r="D72" s="116" t="s">
        <v>228</v>
      </c>
      <c r="E72" s="116">
        <f>VLOOKUP(テーブル13[[#This Row],[品番]],'[1]XR10_手配運用情報230712 1Y'!$B$11:$AA$567,26,FALSE)</f>
        <v>0.63</v>
      </c>
      <c r="F72" s="113">
        <f>VLOOKUP(D72,'搬送LT（0705）'!$B$4:$O$9,9,FALSE)</f>
        <v>18</v>
      </c>
      <c r="G72" s="101">
        <v>100</v>
      </c>
      <c r="H72" s="101">
        <f>VLOOKUP(テーブル13[[#This Row],[使用工程]],'搬送LT（0705）'!$B$4:$O$9,5,FALSE)</f>
        <v>927</v>
      </c>
      <c r="I72" s="120">
        <f>ROUNDUP(VLOOKUP(テーブル13[[#This Row],[使用工程]],'搬送LT（0705）'!$B$4:$O$9,12,FALSE),2)</f>
        <v>0.03</v>
      </c>
      <c r="J72" s="120">
        <f>テーブル13[[#This Row],[基準在庫日数(7/24地点)]]-0.03+テーブル13[[#This Row],[搬送LT(見直し)]]</f>
        <v>0.63</v>
      </c>
      <c r="K72" s="127">
        <f>VLOOKUP(テーブル13[[#This Row],[使用工程]],'搬送LT（0705）'!$B$4:$O$9,13,FALSE)</f>
        <v>1.3446475195822455E-2</v>
      </c>
      <c r="L72" s="124">
        <f>VLOOKUP(テーブル13[[#This Row],[使用工程]],'搬送LT（0705）'!$B$4:$O$9,14,FALSE)</f>
        <v>0</v>
      </c>
      <c r="M72" s="112">
        <f>(テーブル13[[#This Row],[基準日量数(7月日量max)(月間生産台数21000台)]]/テーブル13[[#This Row],[収容数]])*テーブル13[[#This Row],[基準在庫枚数(日数変換)]]</f>
        <v>1.0376196692776327E-2</v>
      </c>
      <c r="N72" s="112">
        <f>ROUNDUP(テーブル13[[#This Row],[基準在庫枚数(=搬送周期*日量/収容数)'[枚']]],0)</f>
        <v>1</v>
      </c>
      <c r="O72" s="101">
        <v>463</v>
      </c>
      <c r="Q72" s="101">
        <f>ROUNDUP((テーブル13[[#This Row],[基準日量数(7月日量max)(月間生産台数21000台)]]/テーブル13[[#This Row],[収容数]])*テーブル13[[#This Row],[基準在庫日数(7/24地点)]]+3,0)</f>
        <v>4</v>
      </c>
      <c r="R7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3" spans="2:18">
      <c r="B73" s="115">
        <v>9167180618</v>
      </c>
      <c r="C73" s="115">
        <v>1000</v>
      </c>
      <c r="D73" s="116" t="s">
        <v>228</v>
      </c>
      <c r="E73" s="116">
        <f>VLOOKUP(テーブル13[[#This Row],[品番]],'[1]XR10_手配運用情報230712 1Y'!$B$11:$AA$567,26,FALSE)</f>
        <v>0.53</v>
      </c>
      <c r="F73" s="113">
        <f>VLOOKUP(D73,'搬送LT（0705）'!$B$4:$O$9,9,FALSE)</f>
        <v>18</v>
      </c>
      <c r="G73" s="101">
        <v>25</v>
      </c>
      <c r="H73" s="101">
        <f>VLOOKUP(テーブル13[[#This Row],[使用工程]],'搬送LT（0705）'!$B$4:$O$9,5,FALSE)</f>
        <v>927</v>
      </c>
      <c r="I73" s="120">
        <f>ROUNDUP(VLOOKUP(テーブル13[[#This Row],[使用工程]],'搬送LT（0705）'!$B$4:$O$9,12,FALSE),2)</f>
        <v>0.03</v>
      </c>
      <c r="J73" s="120">
        <f>テーブル13[[#This Row],[基準在庫日数(7/24地点)]]-0.03+テーブル13[[#This Row],[搬送LT(見直し)]]</f>
        <v>0.53</v>
      </c>
      <c r="K73" s="127">
        <f>VLOOKUP(テーブル13[[#This Row],[使用工程]],'搬送LT（0705）'!$B$4:$O$9,13,FALSE)</f>
        <v>1.3446475195822455E-2</v>
      </c>
      <c r="L73" s="124">
        <f>VLOOKUP(テーブル13[[#This Row],[使用工程]],'搬送LT（0705）'!$B$4:$O$9,14,FALSE)</f>
        <v>0</v>
      </c>
      <c r="M73" s="112">
        <f>(テーブル13[[#This Row],[基準日量数(7月日量max)(月間生産台数21000台)]]/テーブル13[[#This Row],[収容数]])*テーブル13[[#This Row],[基準在庫枚数(日数変換)]]</f>
        <v>4.4131331592689296E-2</v>
      </c>
      <c r="N73" s="112">
        <f>ROUNDUP(テーブル13[[#This Row],[基準在庫枚数(=搬送周期*日量/収容数)'[枚']]],0)</f>
        <v>1</v>
      </c>
      <c r="O73" s="101">
        <v>3282</v>
      </c>
      <c r="Q73" s="101">
        <f>ROUNDUP((テーブル13[[#This Row],[基準日量数(7月日量max)(月間生産台数21000台)]]/テーブル13[[#This Row],[収容数]])*テーブル13[[#This Row],[基準在庫日数(7/24地点)]]+3,0)</f>
        <v>5</v>
      </c>
      <c r="R7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74" spans="2:18">
      <c r="B74" s="115" t="s">
        <v>328</v>
      </c>
      <c r="C74" s="115">
        <v>1000</v>
      </c>
      <c r="D74" s="116" t="s">
        <v>228</v>
      </c>
      <c r="E74" s="116">
        <f>VLOOKUP(テーブル13[[#This Row],[品番]],'[1]XR10_手配運用情報230712 1Y'!$B$11:$AA$567,26,FALSE)</f>
        <v>0.66</v>
      </c>
      <c r="F74" s="113">
        <f>VLOOKUP(D74,'搬送LT（0705）'!$B$4:$O$9,9,FALSE)</f>
        <v>18</v>
      </c>
      <c r="G74" s="101">
        <v>73</v>
      </c>
      <c r="H74" s="101">
        <f>VLOOKUP(テーブル13[[#This Row],[使用工程]],'搬送LT（0705）'!$B$4:$O$9,5,FALSE)</f>
        <v>927</v>
      </c>
      <c r="I74" s="120">
        <f>ROUNDUP(VLOOKUP(テーブル13[[#This Row],[使用工程]],'搬送LT（0705）'!$B$4:$O$9,12,FALSE),2)</f>
        <v>0.03</v>
      </c>
      <c r="J74" s="120">
        <f>テーブル13[[#This Row],[基準在庫日数(7/24地点)]]-0.03+テーブル13[[#This Row],[搬送LT(見直し)]]</f>
        <v>0.66</v>
      </c>
      <c r="K74" s="127">
        <f>VLOOKUP(テーブル13[[#This Row],[使用工程]],'搬送LT（0705）'!$B$4:$O$9,13,FALSE)</f>
        <v>1.3446475195822455E-2</v>
      </c>
      <c r="L74" s="124">
        <f>VLOOKUP(テーブル13[[#This Row],[使用工程]],'搬送LT（0705）'!$B$4:$O$9,14,FALSE)</f>
        <v>0</v>
      </c>
      <c r="M74" s="112">
        <f>(テーブル13[[#This Row],[基準日量数(7月日量max)(月間生産台数21000台)]]/テーブル13[[#This Row],[収容数]])*テーブル13[[#This Row],[基準在庫枚数(日数変換)]]</f>
        <v>6.2257180156657967E-3</v>
      </c>
      <c r="N74" s="112">
        <f>ROUNDUP(テーブル13[[#This Row],[基準在庫枚数(=搬送周期*日量/収容数)'[枚']]],0)</f>
        <v>1</v>
      </c>
      <c r="O74" s="101">
        <v>463</v>
      </c>
      <c r="Q74" s="101">
        <f>ROUNDUP((テーブル13[[#This Row],[基準日量数(7月日量max)(月間生産台数21000台)]]/テーブル13[[#This Row],[収容数]])*テーブル13[[#This Row],[基準在庫日数(7/24地点)]]+3,0)</f>
        <v>4</v>
      </c>
      <c r="R7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5" spans="2:18">
      <c r="B75" s="115" t="s">
        <v>329</v>
      </c>
      <c r="C75" s="115">
        <v>1000</v>
      </c>
      <c r="D75" s="116" t="s">
        <v>228</v>
      </c>
      <c r="E75" s="116">
        <f>VLOOKUP(テーブル13[[#This Row],[品番]],'[1]XR10_手配運用情報230712 1Y'!$B$11:$AA$567,26,FALSE)</f>
        <v>0.61</v>
      </c>
      <c r="F75" s="113">
        <f>VLOOKUP(D75,'搬送LT（0705）'!$B$4:$O$9,9,FALSE)</f>
        <v>18</v>
      </c>
      <c r="G75" s="101">
        <v>77</v>
      </c>
      <c r="H75" s="101">
        <f>VLOOKUP(テーブル13[[#This Row],[使用工程]],'搬送LT（0705）'!$B$4:$O$9,5,FALSE)</f>
        <v>927</v>
      </c>
      <c r="I75" s="120">
        <f>ROUNDUP(VLOOKUP(テーブル13[[#This Row],[使用工程]],'搬送LT（0705）'!$B$4:$O$9,12,FALSE),2)</f>
        <v>0.03</v>
      </c>
      <c r="J75" s="120">
        <f>テーブル13[[#This Row],[基準在庫日数(7/24地点)]]-0.03+テーブル13[[#This Row],[搬送LT(見直し)]]</f>
        <v>0.61</v>
      </c>
      <c r="K75" s="127">
        <f>VLOOKUP(テーブル13[[#This Row],[使用工程]],'搬送LT（0705）'!$B$4:$O$9,13,FALSE)</f>
        <v>1.3446475195822455E-2</v>
      </c>
      <c r="L75" s="124">
        <f>VLOOKUP(テーブル13[[#This Row],[使用工程]],'搬送LT（0705）'!$B$4:$O$9,14,FALSE)</f>
        <v>0</v>
      </c>
      <c r="M75" s="112">
        <f>(テーブル13[[#This Row],[基準日量数(7月日量max)(月間生産台数21000台)]]/テーブル13[[#This Row],[収容数]])*テーブル13[[#This Row],[基準在庫枚数(日数変換)]]</f>
        <v>1.4710443864229766E-2</v>
      </c>
      <c r="N75" s="112">
        <f>ROUNDUP(テーブル13[[#This Row],[基準在庫枚数(=搬送周期*日量/収容数)'[枚']]],0)</f>
        <v>1</v>
      </c>
      <c r="O75" s="101">
        <v>1094</v>
      </c>
      <c r="Q75" s="101">
        <f>ROUNDUP((テーブル13[[#This Row],[基準日量数(7月日量max)(月間生産台数21000台)]]/テーブル13[[#This Row],[収容数]])*テーブル13[[#This Row],[基準在庫日数(7/24地点)]]+3,0)</f>
        <v>4</v>
      </c>
      <c r="R7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6" spans="2:18">
      <c r="B76" s="115">
        <v>9014860027</v>
      </c>
      <c r="C76" s="115">
        <v>2000</v>
      </c>
      <c r="D76" s="116" t="s">
        <v>228</v>
      </c>
      <c r="E76" s="116">
        <f>VLOOKUP(テーブル13[[#This Row],[品番]],'[1]XR10_手配運用情報230712 1Y'!$B$11:$AA$567,26,FALSE)</f>
        <v>0.56000000000000005</v>
      </c>
      <c r="F76" s="113">
        <f>VLOOKUP(D76,'搬送LT（0705）'!$B$4:$O$9,9,FALSE)</f>
        <v>18</v>
      </c>
      <c r="G76" s="101">
        <v>13</v>
      </c>
      <c r="H76" s="101">
        <f>VLOOKUP(テーブル13[[#This Row],[使用工程]],'搬送LT（0705）'!$B$4:$O$9,5,FALSE)</f>
        <v>927</v>
      </c>
      <c r="I76" s="120">
        <f>ROUNDUP(VLOOKUP(テーブル13[[#This Row],[使用工程]],'搬送LT（0705）'!$B$4:$O$9,12,FALSE),2)</f>
        <v>0.03</v>
      </c>
      <c r="J76" s="120">
        <f>テーブル13[[#This Row],[基準在庫日数(7/24地点)]]-0.03+テーブル13[[#This Row],[搬送LT(見直し)]]</f>
        <v>0.56000000000000005</v>
      </c>
      <c r="K76" s="127">
        <f>VLOOKUP(テーブル13[[#This Row],[使用工程]],'搬送LT（0705）'!$B$4:$O$9,13,FALSE)</f>
        <v>1.3446475195822455E-2</v>
      </c>
      <c r="L76" s="124">
        <f>VLOOKUP(テーブル13[[#This Row],[使用工程]],'搬送LT（0705）'!$B$4:$O$9,14,FALSE)</f>
        <v>0</v>
      </c>
      <c r="M76" s="112">
        <f>(テーブル13[[#This Row],[基準日量数(7月日量max)(月間生産台数21000台)]]/テーブル13[[#This Row],[収容数]])*テーブル13[[#This Row],[基準在庫枚数(日数変換)]]</f>
        <v>3.1128590078328983E-3</v>
      </c>
      <c r="N76" s="112">
        <f>ROUNDUP(テーブル13[[#This Row],[基準在庫枚数(=搬送周期*日量/収容数)'[枚']]],0)</f>
        <v>1</v>
      </c>
      <c r="O76" s="101">
        <v>463</v>
      </c>
      <c r="Q76" s="101">
        <f>ROUNDUP((テーブル13[[#This Row],[基準日量数(7月日量max)(月間生産台数21000台)]]/テーブル13[[#This Row],[収容数]])*テーブル13[[#This Row],[基準在庫日数(7/24地点)]]+3,0)</f>
        <v>4</v>
      </c>
      <c r="R7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7" spans="2:18">
      <c r="B77" s="115" t="s">
        <v>330</v>
      </c>
      <c r="C77" s="115">
        <v>2000</v>
      </c>
      <c r="D77" s="116" t="s">
        <v>228</v>
      </c>
      <c r="E77" s="116">
        <f>VLOOKUP(テーブル13[[#This Row],[品番]],'[1]XR10_手配運用情報230712 1Y'!$B$11:$AA$567,26,FALSE)</f>
        <v>0.56000000000000005</v>
      </c>
      <c r="F77" s="113">
        <f>VLOOKUP(D77,'搬送LT（0705）'!$B$4:$O$9,9,FALSE)</f>
        <v>18</v>
      </c>
      <c r="G77" s="101">
        <v>114</v>
      </c>
      <c r="H77" s="101">
        <f>VLOOKUP(テーブル13[[#This Row],[使用工程]],'搬送LT（0705）'!$B$4:$O$9,5,FALSE)</f>
        <v>927</v>
      </c>
      <c r="I77" s="120">
        <f>ROUNDUP(VLOOKUP(テーブル13[[#This Row],[使用工程]],'搬送LT（0705）'!$B$4:$O$9,12,FALSE),2)</f>
        <v>0.03</v>
      </c>
      <c r="J77" s="120">
        <f>テーブル13[[#This Row],[基準在庫日数(7/24地点)]]-0.03+テーブル13[[#This Row],[搬送LT(見直し)]]</f>
        <v>0.56000000000000005</v>
      </c>
      <c r="K77" s="127">
        <f>VLOOKUP(テーブル13[[#This Row],[使用工程]],'搬送LT（0705）'!$B$4:$O$9,13,FALSE)</f>
        <v>1.3446475195822455E-2</v>
      </c>
      <c r="L77" s="124">
        <f>VLOOKUP(テーブル13[[#This Row],[使用工程]],'搬送LT（0705）'!$B$4:$O$9,14,FALSE)</f>
        <v>0</v>
      </c>
      <c r="M77" s="112">
        <f>(テーブル13[[#This Row],[基準日量数(7月日量max)(月間生産台数21000台)]]/テーブル13[[#This Row],[収容数]])*テーブル13[[#This Row],[基準在庫枚数(日数変換)]]</f>
        <v>3.8732571801566584E-2</v>
      </c>
      <c r="N77" s="112">
        <f>ROUNDUP(テーブル13[[#This Row],[基準在庫枚数(=搬送周期*日量/収容数)'[枚']]],0)</f>
        <v>1</v>
      </c>
      <c r="O77" s="101">
        <v>5761</v>
      </c>
      <c r="Q77" s="101">
        <f>ROUNDUP((テーブル13[[#This Row],[基準日量数(7月日量max)(月間生産台数21000台)]]/テーブル13[[#This Row],[収容数]])*テーブル13[[#This Row],[基準在庫日数(7/24地点)]]+3,0)</f>
        <v>5</v>
      </c>
      <c r="R7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78" spans="2:18">
      <c r="B78" s="115">
        <v>9025006027</v>
      </c>
      <c r="C78" s="115">
        <v>2000</v>
      </c>
      <c r="D78" s="116" t="s">
        <v>228</v>
      </c>
      <c r="E78" s="116">
        <f>VLOOKUP(テーブル13[[#This Row],[品番]],'[1]XR10_手配運用情報230712 1Y'!$B$11:$AA$567,26,FALSE)</f>
        <v>0.62</v>
      </c>
      <c r="F78" s="113">
        <f>VLOOKUP(D78,'搬送LT（0705）'!$B$4:$O$9,9,FALSE)</f>
        <v>18</v>
      </c>
      <c r="G78" s="101">
        <v>132</v>
      </c>
      <c r="H78" s="101">
        <f>VLOOKUP(テーブル13[[#This Row],[使用工程]],'搬送LT（0705）'!$B$4:$O$9,5,FALSE)</f>
        <v>927</v>
      </c>
      <c r="I78" s="120">
        <f>ROUNDUP(VLOOKUP(テーブル13[[#This Row],[使用工程]],'搬送LT（0705）'!$B$4:$O$9,12,FALSE),2)</f>
        <v>0.03</v>
      </c>
      <c r="J78" s="120">
        <f>テーブル13[[#This Row],[基準在庫日数(7/24地点)]]-0.03+テーブル13[[#This Row],[搬送LT(見直し)]]</f>
        <v>0.62</v>
      </c>
      <c r="K78" s="127">
        <f>VLOOKUP(テーブル13[[#This Row],[使用工程]],'搬送LT（0705）'!$B$4:$O$9,13,FALSE)</f>
        <v>1.3446475195822455E-2</v>
      </c>
      <c r="L78" s="124">
        <f>VLOOKUP(テーブル13[[#This Row],[使用工程]],'搬送LT（0705）'!$B$4:$O$9,14,FALSE)</f>
        <v>0</v>
      </c>
      <c r="M78" s="112">
        <f>(テーブル13[[#This Row],[基準日量数(7月日量max)(月間生産台数21000台)]]/テーブル13[[#This Row],[収容数]])*テーブル13[[#This Row],[基準在庫枚数(日数変換)]]</f>
        <v>7.355221932114883E-3</v>
      </c>
      <c r="N78" s="112">
        <f>ROUNDUP(テーブル13[[#This Row],[基準在庫枚数(=搬送周期*日量/収容数)'[枚']]],0)</f>
        <v>1</v>
      </c>
      <c r="O78" s="101">
        <v>1094</v>
      </c>
      <c r="Q78" s="101">
        <f>ROUNDUP((テーブル13[[#This Row],[基準日量数(7月日量max)(月間生産台数21000台)]]/テーブル13[[#This Row],[収容数]])*テーブル13[[#This Row],[基準在庫日数(7/24地点)]]+3,0)</f>
        <v>4</v>
      </c>
      <c r="R7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79" spans="2:18">
      <c r="B79" s="115" t="s">
        <v>331</v>
      </c>
      <c r="C79" s="115">
        <v>40</v>
      </c>
      <c r="D79" s="116" t="s">
        <v>227</v>
      </c>
      <c r="E79" s="116">
        <f>VLOOKUP(テーブル13[[#This Row],[品番]],'[1]XR10_手配運用情報230712 1Y'!$B$11:$AA$567,26,FALSE)</f>
        <v>0.57999999999999996</v>
      </c>
      <c r="F79" s="113">
        <f>VLOOKUP(D79,'搬送LT（0705）'!$B$4:$O$9,9,FALSE)</f>
        <v>36</v>
      </c>
      <c r="G79" s="101">
        <v>139</v>
      </c>
      <c r="H79" s="101">
        <f>VLOOKUP(テーブル13[[#This Row],[使用工程]],'搬送LT（0705）'!$B$4:$O$9,5,FALSE)</f>
        <v>1854</v>
      </c>
      <c r="I79" s="119">
        <f>ROUNDUP(VLOOKUP(テーブル13[[#This Row],[使用工程]],'搬送LT（0705）'!$B$4:$O$9,12,FALSE),2)</f>
        <v>0.05</v>
      </c>
      <c r="J79" s="119">
        <f>テーブル13[[#This Row],[基準在庫日数(7/24地点)]]-0.03+テーブル13[[#This Row],[搬送LT(見直し)]]</f>
        <v>0.6</v>
      </c>
      <c r="K79" s="127">
        <f>VLOOKUP(テーブル13[[#This Row],[使用工程]],'搬送LT（0705）'!$B$4:$O$9,13,FALSE)</f>
        <v>2.689295039164491E-2</v>
      </c>
      <c r="L79" s="124">
        <f>VLOOKUP(テーブル13[[#This Row],[使用工程]],'搬送LT（0705）'!$B$4:$O$9,14,FALSE)</f>
        <v>0</v>
      </c>
      <c r="M79" s="112">
        <f>(テーブル13[[#This Row],[基準日量数(7月日量max)(月間生産台数21000台)]]/テーブル13[[#This Row],[収容数]])*テーブル13[[#This Row],[基準在庫枚数(日数変換)]]</f>
        <v>0.73552219321148837</v>
      </c>
      <c r="N79" s="112">
        <f>ROUNDUP(テーブル13[[#This Row],[基準在庫枚数(=搬送周期*日量/収容数)'[枚']]],0)</f>
        <v>1</v>
      </c>
      <c r="O79" s="101">
        <v>1094</v>
      </c>
      <c r="Q79" s="101">
        <f>ROUNDUP((テーブル13[[#This Row],[基準日量数(7月日量max)(月間生産台数21000台)]]/テーブル13[[#This Row],[収容数]])*テーブル13[[#This Row],[基準在庫日数(7/24地点)]]+3,0)</f>
        <v>19</v>
      </c>
      <c r="R7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18</v>
      </c>
    </row>
    <row r="80" spans="2:18">
      <c r="B80" s="115">
        <v>9036340085</v>
      </c>
      <c r="C80" s="115">
        <v>80</v>
      </c>
      <c r="D80" s="116" t="s">
        <v>227</v>
      </c>
      <c r="E80" s="116">
        <f>VLOOKUP(テーブル13[[#This Row],[品番]],'[1]XR10_手配運用情報230712 1Y'!$B$11:$AA$567,26,FALSE)</f>
        <v>0.76</v>
      </c>
      <c r="F80" s="113">
        <f>VLOOKUP(D80,'搬送LT（0705）'!$B$4:$O$9,9,FALSE)</f>
        <v>36</v>
      </c>
      <c r="G80" s="101">
        <v>128</v>
      </c>
      <c r="H80" s="101">
        <f>VLOOKUP(テーブル13[[#This Row],[使用工程]],'搬送LT（0705）'!$B$4:$O$9,5,FALSE)</f>
        <v>1854</v>
      </c>
      <c r="I80" s="119">
        <f>ROUNDUP(VLOOKUP(テーブル13[[#This Row],[使用工程]],'搬送LT（0705）'!$B$4:$O$9,12,FALSE),2)</f>
        <v>0.05</v>
      </c>
      <c r="J80" s="119">
        <f>テーブル13[[#This Row],[基準在庫日数(7/24地点)]]-0.03+テーブル13[[#This Row],[搬送LT(見直し)]]</f>
        <v>0.78</v>
      </c>
      <c r="K80" s="127">
        <f>VLOOKUP(テーブル13[[#This Row],[使用工程]],'搬送LT（0705）'!$B$4:$O$9,13,FALSE)</f>
        <v>2.689295039164491E-2</v>
      </c>
      <c r="L80" s="124">
        <f>VLOOKUP(テーブル13[[#This Row],[使用工程]],'搬送LT（0705）'!$B$4:$O$9,14,FALSE)</f>
        <v>0</v>
      </c>
      <c r="M80" s="112">
        <f>(テーブル13[[#This Row],[基準日量数(7月日量max)(月間生産台数21000台)]]/テーブル13[[#This Row],[収容数]])*テーブル13[[#This Row],[基準在庫枚数(日数変換)]]</f>
        <v>0</v>
      </c>
      <c r="N80" s="112">
        <f>ROUNDUP(テーブル13[[#This Row],[基準在庫枚数(=搬送周期*日量/収容数)'[枚']]],0)</f>
        <v>0</v>
      </c>
      <c r="O80" s="101">
        <v>0</v>
      </c>
      <c r="Q80" s="101">
        <f>ROUNDUP((テーブル13[[#This Row],[基準日量数(7月日量max)(月間生産台数21000台)]]/テーブル13[[#This Row],[収容数]])*テーブル13[[#This Row],[基準在庫日数(7/24地点)]]+3,0)</f>
        <v>3</v>
      </c>
      <c r="R8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0</v>
      </c>
    </row>
    <row r="81" spans="2:18">
      <c r="B81" s="115" t="s">
        <v>332</v>
      </c>
      <c r="C81" s="115">
        <v>100</v>
      </c>
      <c r="D81" s="116" t="s">
        <v>227</v>
      </c>
      <c r="E81" s="116">
        <f>VLOOKUP(テーブル13[[#This Row],[品番]],'[1]XR10_手配運用情報230712 1Y'!$B$11:$AA$567,26,FALSE)</f>
        <v>0.71</v>
      </c>
      <c r="F81" s="113">
        <f>VLOOKUP(D81,'搬送LT（0705）'!$B$4:$O$9,9,FALSE)</f>
        <v>36</v>
      </c>
      <c r="G81" s="101">
        <v>133</v>
      </c>
      <c r="H81" s="101">
        <f>VLOOKUP(テーブル13[[#This Row],[使用工程]],'搬送LT（0705）'!$B$4:$O$9,5,FALSE)</f>
        <v>1854</v>
      </c>
      <c r="I81" s="119">
        <f>ROUNDUP(VLOOKUP(テーブル13[[#This Row],[使用工程]],'搬送LT（0705）'!$B$4:$O$9,12,FALSE),2)</f>
        <v>0.05</v>
      </c>
      <c r="J81" s="119">
        <f>テーブル13[[#This Row],[基準在庫日数(7/24地点)]]-0.03+テーブル13[[#This Row],[搬送LT(見直し)]]</f>
        <v>0.73</v>
      </c>
      <c r="K81" s="127">
        <f>VLOOKUP(テーブル13[[#This Row],[使用工程]],'搬送LT（0705）'!$B$4:$O$9,13,FALSE)</f>
        <v>2.689295039164491E-2</v>
      </c>
      <c r="L81" s="124">
        <f>VLOOKUP(テーブル13[[#This Row],[使用工程]],'搬送LT（0705）'!$B$4:$O$9,14,FALSE)</f>
        <v>0</v>
      </c>
      <c r="M81" s="112">
        <f>(テーブル13[[#This Row],[基準日量数(7月日量max)(月間生産台数21000台)]]/テーブル13[[#This Row],[収容数]])*テーブル13[[#This Row],[基準在庫枚数(日数変換)]]</f>
        <v>0.12451436031331593</v>
      </c>
      <c r="N81" s="112">
        <f>ROUNDUP(テーブル13[[#This Row],[基準在庫枚数(=搬送周期*日量/収容数)'[枚']]],0)</f>
        <v>1</v>
      </c>
      <c r="O81" s="101">
        <v>463</v>
      </c>
      <c r="Q81" s="101">
        <f>ROUNDUP((テーブル13[[#This Row],[基準日量数(7月日量max)(月間生産台数21000台)]]/テーブル13[[#This Row],[収容数]])*テーブル13[[#This Row],[基準在庫日数(7/24地点)]]+3,0)</f>
        <v>7</v>
      </c>
      <c r="R8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82" spans="2:18">
      <c r="B82" s="115" t="s">
        <v>333</v>
      </c>
      <c r="C82" s="115">
        <v>100</v>
      </c>
      <c r="D82" s="116" t="s">
        <v>227</v>
      </c>
      <c r="E82" s="116">
        <f>VLOOKUP(テーブル13[[#This Row],[品番]],'[1]XR10_手配運用情報230712 1Y'!$B$11:$AA$567,26,FALSE)</f>
        <v>0.73</v>
      </c>
      <c r="F82" s="113">
        <f>VLOOKUP(D82,'搬送LT（0705）'!$B$4:$O$9,9,FALSE)</f>
        <v>36</v>
      </c>
      <c r="G82" s="101">
        <v>134</v>
      </c>
      <c r="H82" s="101">
        <f>VLOOKUP(テーブル13[[#This Row],[使用工程]],'搬送LT（0705）'!$B$4:$O$9,5,FALSE)</f>
        <v>1854</v>
      </c>
      <c r="I82" s="119">
        <f>ROUNDUP(VLOOKUP(テーブル13[[#This Row],[使用工程]],'搬送LT（0705）'!$B$4:$O$9,12,FALSE),2)</f>
        <v>0.05</v>
      </c>
      <c r="J82" s="119">
        <f>テーブル13[[#This Row],[基準在庫日数(7/24地点)]]-0.03+テーブル13[[#This Row],[搬送LT(見直し)]]</f>
        <v>0.75</v>
      </c>
      <c r="K82" s="127">
        <f>VLOOKUP(テーブル13[[#This Row],[使用工程]],'搬送LT（0705）'!$B$4:$O$9,13,FALSE)</f>
        <v>2.689295039164491E-2</v>
      </c>
      <c r="L82" s="124">
        <f>VLOOKUP(テーブル13[[#This Row],[使用工程]],'搬送LT（0705）'!$B$4:$O$9,14,FALSE)</f>
        <v>0</v>
      </c>
      <c r="M82" s="112">
        <f>(テーブル13[[#This Row],[基準日量数(7月日量max)(月間生産台数21000台)]]/テーブル13[[#This Row],[収容数]])*テーブル13[[#This Row],[基準在庫枚数(日数変換)]]</f>
        <v>0.12451436031331593</v>
      </c>
      <c r="N82" s="112">
        <f>ROUNDUP(テーブル13[[#This Row],[基準在庫枚数(=搬送周期*日量/収容数)'[枚']]],0)</f>
        <v>1</v>
      </c>
      <c r="O82" s="101">
        <v>463</v>
      </c>
      <c r="Q82" s="101">
        <f>ROUNDUP((テーブル13[[#This Row],[基準日量数(7月日量max)(月間生産台数21000台)]]/テーブル13[[#This Row],[収容数]])*テーブル13[[#This Row],[基準在庫日数(7/24地点)]]+3,0)</f>
        <v>7</v>
      </c>
      <c r="R8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83" spans="2:18">
      <c r="B83" s="115" t="s">
        <v>334</v>
      </c>
      <c r="C83" s="115">
        <v>100</v>
      </c>
      <c r="D83" s="116" t="s">
        <v>227</v>
      </c>
      <c r="E83" s="116">
        <f>VLOOKUP(テーブル13[[#This Row],[品番]],'[1]XR10_手配運用情報230712 1Y'!$B$11:$AA$567,26,FALSE)</f>
        <v>0.71</v>
      </c>
      <c r="F83" s="113">
        <f>VLOOKUP(D83,'搬送LT（0705）'!$B$4:$O$9,9,FALSE)</f>
        <v>36</v>
      </c>
      <c r="G83" s="101">
        <v>135</v>
      </c>
      <c r="H83" s="101">
        <f>VLOOKUP(テーブル13[[#This Row],[使用工程]],'搬送LT（0705）'!$B$4:$O$9,5,FALSE)</f>
        <v>1854</v>
      </c>
      <c r="I83" s="119">
        <f>ROUNDUP(VLOOKUP(テーブル13[[#This Row],[使用工程]],'搬送LT（0705）'!$B$4:$O$9,12,FALSE),2)</f>
        <v>0.05</v>
      </c>
      <c r="J83" s="119">
        <f>テーブル13[[#This Row],[基準在庫日数(7/24地点)]]-0.03+テーブル13[[#This Row],[搬送LT(見直し)]]</f>
        <v>0.73</v>
      </c>
      <c r="K83" s="127">
        <f>VLOOKUP(テーブル13[[#This Row],[使用工程]],'搬送LT（0705）'!$B$4:$O$9,13,FALSE)</f>
        <v>2.689295039164491E-2</v>
      </c>
      <c r="L83" s="124">
        <f>VLOOKUP(テーブル13[[#This Row],[使用工程]],'搬送LT（0705）'!$B$4:$O$9,14,FALSE)</f>
        <v>0</v>
      </c>
      <c r="M83" s="112">
        <f>(テーブル13[[#This Row],[基準日量数(7月日量max)(月間生産台数21000台)]]/テーブル13[[#This Row],[収容数]])*テーブル13[[#This Row],[基準在庫枚数(日数変換)]]</f>
        <v>0.17130809399477809</v>
      </c>
      <c r="N83" s="112">
        <f>ROUNDUP(テーブル13[[#This Row],[基準在庫枚数(=搬送周期*日量/収容数)'[枚']]],0)</f>
        <v>1</v>
      </c>
      <c r="O83" s="101">
        <v>637</v>
      </c>
      <c r="Q83" s="101">
        <f>ROUNDUP((テーブル13[[#This Row],[基準日量数(7月日量max)(月間生産台数21000台)]]/テーブル13[[#This Row],[収容数]])*テーブル13[[#This Row],[基準在庫日数(7/24地点)]]+3,0)</f>
        <v>8</v>
      </c>
      <c r="R8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84" spans="2:18">
      <c r="B84" s="115" t="s">
        <v>335</v>
      </c>
      <c r="C84" s="115">
        <v>200</v>
      </c>
      <c r="D84" s="116" t="s">
        <v>227</v>
      </c>
      <c r="E84" s="116">
        <f>VLOOKUP(テーブル13[[#This Row],[品番]],'[1]XR10_手配運用情報230712 1Y'!$B$11:$AA$567,26,FALSE)</f>
        <v>0.54</v>
      </c>
      <c r="F84" s="113">
        <f>VLOOKUP(D84,'搬送LT（0705）'!$B$4:$O$9,9,FALSE)</f>
        <v>36</v>
      </c>
      <c r="G84" s="101">
        <v>10</v>
      </c>
      <c r="H84" s="101">
        <f>VLOOKUP(テーブル13[[#This Row],[使用工程]],'搬送LT（0705）'!$B$4:$O$9,5,FALSE)</f>
        <v>1854</v>
      </c>
      <c r="I84" s="119">
        <f>ROUNDUP(VLOOKUP(テーブル13[[#This Row],[使用工程]],'搬送LT（0705）'!$B$4:$O$9,12,FALSE),2)</f>
        <v>0.05</v>
      </c>
      <c r="J84" s="119">
        <f>テーブル13[[#This Row],[基準在庫日数(7/24地点)]]-0.03+テーブル13[[#This Row],[搬送LT(見直し)]]</f>
        <v>0.56000000000000005</v>
      </c>
      <c r="K84" s="127">
        <f>VLOOKUP(テーブル13[[#This Row],[使用工程]],'搬送LT（0705）'!$B$4:$O$9,13,FALSE)</f>
        <v>2.689295039164491E-2</v>
      </c>
      <c r="L84" s="124">
        <f>VLOOKUP(テーブル13[[#This Row],[使用工程]],'搬送LT（0705）'!$B$4:$O$9,14,FALSE)</f>
        <v>0</v>
      </c>
      <c r="M84" s="112">
        <f>(テーブル13[[#This Row],[基準日量数(7月日量max)(月間生産台数21000台)]]/テーブル13[[#This Row],[収容数]])*テーブル13[[#This Row],[基準在庫枚数(日数変換)]]</f>
        <v>2.0126684073107053</v>
      </c>
      <c r="N84" s="112">
        <f>ROUNDUP(テーブル13[[#This Row],[基準在庫枚数(=搬送周期*日量/収容数)'[枚']]],0)</f>
        <v>3</v>
      </c>
      <c r="O84" s="101">
        <v>14968</v>
      </c>
      <c r="Q84" s="101">
        <f>ROUNDUP((テーブル13[[#This Row],[基準日量数(7月日量max)(月間生産台数21000台)]]/テーブル13[[#This Row],[収容数]])*テーブル13[[#This Row],[基準在庫日数(7/24地点)]]+3,0)</f>
        <v>44</v>
      </c>
      <c r="R8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45</v>
      </c>
    </row>
    <row r="85" spans="2:18">
      <c r="B85" s="115" t="s">
        <v>336</v>
      </c>
      <c r="C85" s="115">
        <v>300</v>
      </c>
      <c r="D85" s="116" t="s">
        <v>227</v>
      </c>
      <c r="E85" s="116">
        <f>VLOOKUP(テーブル13[[#This Row],[品番]],'[1]XR10_手配運用情報230712 1Y'!$B$11:$AA$567,26,FALSE)</f>
        <v>0.57999999999999996</v>
      </c>
      <c r="F85" s="113">
        <f>VLOOKUP(D85,'搬送LT（0705）'!$B$4:$O$9,9,FALSE)</f>
        <v>36</v>
      </c>
      <c r="G85" s="101">
        <v>75</v>
      </c>
      <c r="H85" s="101">
        <f>VLOOKUP(テーブル13[[#This Row],[使用工程]],'搬送LT（0705）'!$B$4:$O$9,5,FALSE)</f>
        <v>1854</v>
      </c>
      <c r="I85" s="119">
        <f>ROUNDUP(VLOOKUP(テーブル13[[#This Row],[使用工程]],'搬送LT（0705）'!$B$4:$O$9,12,FALSE),2)</f>
        <v>0.05</v>
      </c>
      <c r="J85" s="119">
        <f>テーブル13[[#This Row],[基準在庫日数(7/24地点)]]-0.03+テーブル13[[#This Row],[搬送LT(見直し)]]</f>
        <v>0.6</v>
      </c>
      <c r="K85" s="127">
        <f>VLOOKUP(テーブル13[[#This Row],[使用工程]],'搬送LT（0705）'!$B$4:$O$9,13,FALSE)</f>
        <v>2.689295039164491E-2</v>
      </c>
      <c r="L85" s="124">
        <f>VLOOKUP(テーブル13[[#This Row],[使用工程]],'搬送LT（0705）'!$B$4:$O$9,14,FALSE)</f>
        <v>0</v>
      </c>
      <c r="M85" s="112">
        <f>(テーブル13[[#This Row],[基準日量数(7月日量max)(月間生産台数21000台)]]/テーブル13[[#This Row],[収容数]])*テーブル13[[#This Row],[基準在庫枚数(日数変換)]]</f>
        <v>0.20752393385552656</v>
      </c>
      <c r="N85" s="112">
        <f>ROUNDUP(テーブル13[[#This Row],[基準在庫枚数(=搬送周期*日量/収容数)'[枚']]],0)</f>
        <v>1</v>
      </c>
      <c r="O85" s="101">
        <v>2315</v>
      </c>
      <c r="Q85" s="101">
        <f>ROUNDUP((テーブル13[[#This Row],[基準日量数(7月日量max)(月間生産台数21000台)]]/テーブル13[[#This Row],[収容数]])*テーブル13[[#This Row],[基準在庫日数(7/24地点)]]+3,0)</f>
        <v>8</v>
      </c>
      <c r="R8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86" spans="2:18">
      <c r="B86" s="115" t="s">
        <v>337</v>
      </c>
      <c r="C86" s="115">
        <v>500</v>
      </c>
      <c r="D86" s="116" t="s">
        <v>227</v>
      </c>
      <c r="E86" s="116">
        <f>VLOOKUP(テーブル13[[#This Row],[品番]],'[1]XR10_手配運用情報230712 1Y'!$B$11:$AA$567,26,FALSE)</f>
        <v>0.52</v>
      </c>
      <c r="F86" s="113">
        <f>VLOOKUP(D86,'搬送LT（0705）'!$B$4:$O$9,9,FALSE)</f>
        <v>36</v>
      </c>
      <c r="G86" s="101">
        <v>5</v>
      </c>
      <c r="H86" s="101">
        <f>VLOOKUP(テーブル13[[#This Row],[使用工程]],'搬送LT（0705）'!$B$4:$O$9,5,FALSE)</f>
        <v>1854</v>
      </c>
      <c r="I86" s="119">
        <f>ROUNDUP(VLOOKUP(テーブル13[[#This Row],[使用工程]],'搬送LT（0705）'!$B$4:$O$9,12,FALSE),2)</f>
        <v>0.05</v>
      </c>
      <c r="J86" s="119">
        <f>テーブル13[[#This Row],[基準在庫日数(7/24地点)]]-0.03+テーブル13[[#This Row],[搬送LT(見直し)]]</f>
        <v>0.54</v>
      </c>
      <c r="K86" s="127">
        <f>VLOOKUP(テーブル13[[#This Row],[使用工程]],'搬送LT（0705）'!$B$4:$O$9,13,FALSE)</f>
        <v>2.689295039164491E-2</v>
      </c>
      <c r="L86" s="124">
        <f>VLOOKUP(テーブル13[[#This Row],[使用工程]],'搬送LT（0705）'!$B$4:$O$9,14,FALSE)</f>
        <v>0</v>
      </c>
      <c r="M86" s="112">
        <f>(テーブル13[[#This Row],[基準日量数(7月日量max)(月間生産台数21000台)]]/テーブル13[[#This Row],[収容数]])*テーブル13[[#This Row],[基準在庫枚数(日数変換)]]</f>
        <v>0.26962872062663185</v>
      </c>
      <c r="N86" s="112">
        <f>ROUNDUP(テーブル13[[#This Row],[基準在庫枚数(=搬送周期*日量/収容数)'[枚']]],0)</f>
        <v>1</v>
      </c>
      <c r="O86" s="101">
        <v>5013</v>
      </c>
      <c r="Q86" s="101">
        <f>ROUNDUP((テーブル13[[#This Row],[基準日量数(7月日量max)(月間生産台数21000台)]]/テーブル13[[#This Row],[収容数]])*テーブル13[[#This Row],[基準在庫日数(7/24地点)]]+3,0)</f>
        <v>9</v>
      </c>
      <c r="R8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87" spans="2:18">
      <c r="B87" s="115">
        <v>9155180640</v>
      </c>
      <c r="C87" s="115">
        <v>1000</v>
      </c>
      <c r="D87" s="116" t="s">
        <v>227</v>
      </c>
      <c r="E87" s="116">
        <f>VLOOKUP(テーブル13[[#This Row],[品番]],'[1]XR10_手配運用情報230712 1Y'!$B$11:$AA$567,26,FALSE)</f>
        <v>0.54</v>
      </c>
      <c r="F87" s="113">
        <f>VLOOKUP(D87,'搬送LT（0705）'!$B$4:$O$9,9,FALSE)</f>
        <v>36</v>
      </c>
      <c r="G87" s="101">
        <v>23</v>
      </c>
      <c r="H87" s="101">
        <f>VLOOKUP(テーブル13[[#This Row],[使用工程]],'搬送LT（0705）'!$B$4:$O$9,5,FALSE)</f>
        <v>1854</v>
      </c>
      <c r="I87" s="119">
        <f>ROUNDUP(VLOOKUP(テーブル13[[#This Row],[使用工程]],'搬送LT（0705）'!$B$4:$O$9,12,FALSE),2)</f>
        <v>0.05</v>
      </c>
      <c r="J87" s="119">
        <f>テーブル13[[#This Row],[基準在庫日数(7/24地点)]]-0.03+テーブル13[[#This Row],[搬送LT(見直し)]]</f>
        <v>0.56000000000000005</v>
      </c>
      <c r="K87" s="127">
        <f>VLOOKUP(テーブル13[[#This Row],[使用工程]],'搬送LT（0705）'!$B$4:$O$9,13,FALSE)</f>
        <v>2.689295039164491E-2</v>
      </c>
      <c r="L87" s="124">
        <f>VLOOKUP(テーブル13[[#This Row],[使用工程]],'搬送LT（0705）'!$B$4:$O$9,14,FALSE)</f>
        <v>0</v>
      </c>
      <c r="M87" s="112">
        <f>(テーブル13[[#This Row],[基準日量数(7月日量max)(月間生産台数21000台)]]/テーブル13[[#This Row],[収容数]])*テーブル13[[#This Row],[基準在庫枚数(日数変換)]]</f>
        <v>5.8841775456919064E-2</v>
      </c>
      <c r="N87" s="112">
        <f>ROUNDUP(テーブル13[[#This Row],[基準在庫枚数(=搬送周期*日量/収容数)'[枚']]],0)</f>
        <v>1</v>
      </c>
      <c r="O87" s="101">
        <v>2188</v>
      </c>
      <c r="Q87" s="101">
        <f>ROUNDUP((テーブル13[[#This Row],[基準日量数(7月日量max)(月間生産台数21000台)]]/テーブル13[[#This Row],[収容数]])*テーブル13[[#This Row],[基準在庫日数(7/24地点)]]+3,0)</f>
        <v>5</v>
      </c>
      <c r="R8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88" spans="2:18">
      <c r="B88" s="115" t="s">
        <v>338</v>
      </c>
      <c r="C88" s="115">
        <v>1000</v>
      </c>
      <c r="D88" s="116" t="s">
        <v>227</v>
      </c>
      <c r="E88" s="116">
        <f>VLOOKUP(テーブル13[[#This Row],[品番]],'[1]XR10_手配運用情報230712 1Y'!$B$11:$AA$567,26,FALSE)</f>
        <v>0.54</v>
      </c>
      <c r="F88" s="113">
        <f>VLOOKUP(D88,'搬送LT（0705）'!$B$4:$O$9,9,FALSE)</f>
        <v>36</v>
      </c>
      <c r="G88" s="101">
        <v>117</v>
      </c>
      <c r="H88" s="101">
        <f>VLOOKUP(テーブル13[[#This Row],[使用工程]],'搬送LT（0705）'!$B$4:$O$9,5,FALSE)</f>
        <v>1854</v>
      </c>
      <c r="I88" s="119">
        <f>ROUNDUP(VLOOKUP(テーブル13[[#This Row],[使用工程]],'搬送LT（0705）'!$B$4:$O$9,12,FALSE),2)</f>
        <v>0.05</v>
      </c>
      <c r="J88" s="119">
        <f>テーブル13[[#This Row],[基準在庫日数(7/24地点)]]-0.03+テーブル13[[#This Row],[搬送LT(見直し)]]</f>
        <v>0.56000000000000005</v>
      </c>
      <c r="K88" s="127">
        <f>VLOOKUP(テーブル13[[#This Row],[使用工程]],'搬送LT（0705）'!$B$4:$O$9,13,FALSE)</f>
        <v>2.689295039164491E-2</v>
      </c>
      <c r="L88" s="124">
        <f>VLOOKUP(テーブル13[[#This Row],[使用工程]],'搬送LT（0705）'!$B$4:$O$9,14,FALSE)</f>
        <v>0</v>
      </c>
      <c r="M88" s="112">
        <f>(テーブル13[[#This Row],[基準日量数(7月日量max)(月間生産台数21000台)]]/テーブル13[[#This Row],[収容数]])*テーブル13[[#This Row],[基準在庫枚数(日数変換)]]</f>
        <v>4.1845430809399481E-2</v>
      </c>
      <c r="N88" s="112">
        <f>ROUNDUP(テーブル13[[#This Row],[基準在庫枚数(=搬送周期*日量/収容数)'[枚']]],0)</f>
        <v>1</v>
      </c>
      <c r="O88" s="101">
        <v>1556</v>
      </c>
      <c r="Q88" s="101">
        <f>ROUNDUP((テーブル13[[#This Row],[基準日量数(7月日量max)(月間生産台数21000台)]]/テーブル13[[#This Row],[収容数]])*テーブル13[[#This Row],[基準在庫日数(7/24地点)]]+3,0)</f>
        <v>4</v>
      </c>
      <c r="R8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89" spans="2:18">
      <c r="B89" s="115">
        <v>9155180614</v>
      </c>
      <c r="C89" s="115">
        <v>1500</v>
      </c>
      <c r="D89" s="116" t="s">
        <v>227</v>
      </c>
      <c r="E89" s="116">
        <f>VLOOKUP(テーブル13[[#This Row],[品番]],'[1]XR10_手配運用情報230712 1Y'!$B$11:$AA$567,26,FALSE)</f>
        <v>0.54</v>
      </c>
      <c r="F89" s="113">
        <f>VLOOKUP(D89,'搬送LT（0705）'!$B$4:$O$9,9,FALSE)</f>
        <v>36</v>
      </c>
      <c r="G89" s="101">
        <v>22</v>
      </c>
      <c r="H89" s="101">
        <f>VLOOKUP(テーブル13[[#This Row],[使用工程]],'搬送LT（0705）'!$B$4:$O$9,5,FALSE)</f>
        <v>1854</v>
      </c>
      <c r="I89" s="119">
        <f>ROUNDUP(VLOOKUP(テーブル13[[#This Row],[使用工程]],'搬送LT（0705）'!$B$4:$O$9,12,FALSE),2)</f>
        <v>0.05</v>
      </c>
      <c r="J89" s="119">
        <f>テーブル13[[#This Row],[基準在庫日数(7/24地点)]]-0.03+テーブル13[[#This Row],[搬送LT(見直し)]]</f>
        <v>0.56000000000000005</v>
      </c>
      <c r="K89" s="127">
        <f>VLOOKUP(テーブル13[[#This Row],[使用工程]],'搬送LT（0705）'!$B$4:$O$9,13,FALSE)</f>
        <v>2.689295039164491E-2</v>
      </c>
      <c r="L89" s="124">
        <f>VLOOKUP(テーブル13[[#This Row],[使用工程]],'搬送LT（0705）'!$B$4:$O$9,14,FALSE)</f>
        <v>0</v>
      </c>
      <c r="M89" s="112">
        <f>(テーブル13[[#This Row],[基準日量数(7月日量max)(月間生産台数21000台)]]/テーブル13[[#This Row],[収容数]])*テーブル13[[#This Row],[基準在庫枚数(日数変換)]]</f>
        <v>9.498590078328982E-2</v>
      </c>
      <c r="N89" s="112">
        <f>ROUNDUP(テーブル13[[#This Row],[基準在庫枚数(=搬送周期*日量/収容数)'[枚']]],0)</f>
        <v>1</v>
      </c>
      <c r="O89" s="101">
        <v>5298</v>
      </c>
      <c r="Q89" s="101">
        <f>ROUNDUP((テーブル13[[#This Row],[基準日量数(7月日量max)(月間生産台数21000台)]]/テーブル13[[#This Row],[収容数]])*テーブル13[[#This Row],[基準在庫日数(7/24地点)]]+3,0)</f>
        <v>5</v>
      </c>
      <c r="R8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90" spans="2:18">
      <c r="B90" s="115" t="s">
        <v>339</v>
      </c>
      <c r="C90" s="115">
        <v>2000</v>
      </c>
      <c r="D90" s="116" t="s">
        <v>227</v>
      </c>
      <c r="E90" s="116">
        <f>VLOOKUP(テーブル13[[#This Row],[品番]],'[1]XR10_手配運用情報230712 1Y'!$B$11:$AA$567,26,FALSE)</f>
        <v>0.53</v>
      </c>
      <c r="F90" s="113">
        <f>VLOOKUP(D90,'搬送LT（0705）'!$B$4:$O$9,9,FALSE)</f>
        <v>36</v>
      </c>
      <c r="G90" s="101">
        <v>44</v>
      </c>
      <c r="H90" s="101">
        <f>VLOOKUP(テーブル13[[#This Row],[使用工程]],'搬送LT（0705）'!$B$4:$O$9,5,FALSE)</f>
        <v>1854</v>
      </c>
      <c r="I90" s="119">
        <f>ROUNDUP(VLOOKUP(テーブル13[[#This Row],[使用工程]],'搬送LT（0705）'!$B$4:$O$9,12,FALSE),2)</f>
        <v>0.05</v>
      </c>
      <c r="J90" s="119">
        <f>テーブル13[[#This Row],[基準在庫日数(7/24地点)]]-0.03+テーブル13[[#This Row],[搬送LT(見直し)]]</f>
        <v>0.55000000000000004</v>
      </c>
      <c r="K90" s="127">
        <f>VLOOKUP(テーブル13[[#This Row],[使用工程]],'搬送LT（0705）'!$B$4:$O$9,13,FALSE)</f>
        <v>2.689295039164491E-2</v>
      </c>
      <c r="L90" s="124">
        <f>VLOOKUP(テーブル13[[#This Row],[使用工程]],'搬送LT（0705）'!$B$4:$O$9,14,FALSE)</f>
        <v>0</v>
      </c>
      <c r="M90" s="112">
        <f>(テーブル13[[#This Row],[基準日量数(7月日量max)(月間生産台数21000台)]]/テーブル13[[#This Row],[収容数]])*テーブル13[[#This Row],[基準在庫枚数(日数変換)]]</f>
        <v>3.798629242819844E-2</v>
      </c>
      <c r="N90" s="112">
        <f>ROUNDUP(テーブル13[[#This Row],[基準在庫枚数(=搬送周期*日量/収容数)'[枚']]],0)</f>
        <v>1</v>
      </c>
      <c r="O90" s="101">
        <v>2825</v>
      </c>
      <c r="Q90" s="101">
        <f>ROUNDUP((テーブル13[[#This Row],[基準日量数(7月日量max)(月間生産台数21000台)]]/テーブル13[[#This Row],[収容数]])*テーブル13[[#This Row],[基準在庫日数(7/24地点)]]+3,0)</f>
        <v>4</v>
      </c>
      <c r="R9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91" spans="2:18">
      <c r="B91" s="115" t="s">
        <v>340</v>
      </c>
      <c r="C91" s="115">
        <v>2000</v>
      </c>
      <c r="D91" s="116" t="s">
        <v>227</v>
      </c>
      <c r="E91" s="116">
        <f>VLOOKUP(テーブル13[[#This Row],[品番]],'[1]XR10_手配運用情報230712 1Y'!$B$11:$AA$567,26,FALSE)</f>
        <v>0.6</v>
      </c>
      <c r="F91" s="113">
        <f>VLOOKUP(D91,'搬送LT（0705）'!$B$4:$O$9,9,FALSE)</f>
        <v>36</v>
      </c>
      <c r="G91" s="101">
        <v>78</v>
      </c>
      <c r="H91" s="101">
        <f>VLOOKUP(テーブル13[[#This Row],[使用工程]],'搬送LT（0705）'!$B$4:$O$9,5,FALSE)</f>
        <v>1854</v>
      </c>
      <c r="I91" s="119">
        <f>ROUNDUP(VLOOKUP(テーブル13[[#This Row],[使用工程]],'搬送LT（0705）'!$B$4:$O$9,12,FALSE),2)</f>
        <v>0.05</v>
      </c>
      <c r="J91" s="119">
        <f>テーブル13[[#This Row],[基準在庫日数(7/24地点)]]-0.03+テーブル13[[#This Row],[搬送LT(見直し)]]</f>
        <v>0.62</v>
      </c>
      <c r="K91" s="127">
        <f>VLOOKUP(テーブル13[[#This Row],[使用工程]],'搬送LT（0705）'!$B$4:$O$9,13,FALSE)</f>
        <v>2.689295039164491E-2</v>
      </c>
      <c r="L91" s="124">
        <f>VLOOKUP(テーブル13[[#This Row],[使用工程]],'搬送LT（0705）'!$B$4:$O$9,14,FALSE)</f>
        <v>0</v>
      </c>
      <c r="M91" s="112">
        <f>(テーブル13[[#This Row],[基準日量数(7月日量max)(月間生産台数21000台)]]/テーブル13[[#This Row],[収容数]])*テーブル13[[#This Row],[基準在庫枚数(日数変換)]]</f>
        <v>1.2451436031331593E-2</v>
      </c>
      <c r="N91" s="112">
        <f>ROUNDUP(テーブル13[[#This Row],[基準在庫枚数(=搬送周期*日量/収容数)'[枚']]],0)</f>
        <v>1</v>
      </c>
      <c r="O91" s="101">
        <v>926</v>
      </c>
      <c r="Q91" s="101">
        <f>ROUNDUP((テーブル13[[#This Row],[基準日量数(7月日量max)(月間生産台数21000台)]]/テーブル13[[#This Row],[収容数]])*テーブル13[[#This Row],[基準在庫日数(7/24地点)]]+3,0)</f>
        <v>4</v>
      </c>
      <c r="R9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92" spans="2:18">
      <c r="B92" s="115" t="s">
        <v>341</v>
      </c>
      <c r="C92" s="115">
        <v>2000</v>
      </c>
      <c r="D92" s="116" t="s">
        <v>227</v>
      </c>
      <c r="E92" s="116">
        <f>VLOOKUP(テーブル13[[#This Row],[品番]],'[1]XR10_手配運用情報230712 1Y'!$B$11:$AA$567,26,FALSE)</f>
        <v>0.71</v>
      </c>
      <c r="F92" s="113">
        <f>VLOOKUP(D92,'搬送LT（0705）'!$B$4:$O$9,9,FALSE)</f>
        <v>36</v>
      </c>
      <c r="G92" s="101">
        <v>131</v>
      </c>
      <c r="H92" s="101">
        <f>VLOOKUP(テーブル13[[#This Row],[使用工程]],'搬送LT（0705）'!$B$4:$O$9,5,FALSE)</f>
        <v>1854</v>
      </c>
      <c r="I92" s="119">
        <f>ROUNDUP(VLOOKUP(テーブル13[[#This Row],[使用工程]],'搬送LT（0705）'!$B$4:$O$9,12,FALSE),2)</f>
        <v>0.05</v>
      </c>
      <c r="J92" s="119">
        <f>テーブル13[[#This Row],[基準在庫日数(7/24地点)]]-0.03+テーブル13[[#This Row],[搬送LT(見直し)]]</f>
        <v>0.73</v>
      </c>
      <c r="K92" s="127">
        <f>VLOOKUP(テーブル13[[#This Row],[使用工程]],'搬送LT（0705）'!$B$4:$O$9,13,FALSE)</f>
        <v>2.689295039164491E-2</v>
      </c>
      <c r="L92" s="124">
        <f>VLOOKUP(テーブル13[[#This Row],[使用工程]],'搬送LT（0705）'!$B$4:$O$9,14,FALSE)</f>
        <v>0</v>
      </c>
      <c r="M92" s="112">
        <f>(テーブル13[[#This Row],[基準日量数(7月日量max)(月間生産台数21000台)]]/テーブル13[[#This Row],[収容数]])*テーブル13[[#This Row],[基準在庫枚数(日数変換)]]</f>
        <v>2.9420887728459532E-2</v>
      </c>
      <c r="N92" s="112">
        <f>ROUNDUP(テーブル13[[#This Row],[基準在庫枚数(=搬送周期*日量/収容数)'[枚']]],0)</f>
        <v>1</v>
      </c>
      <c r="O92" s="101">
        <v>2188</v>
      </c>
      <c r="Q92" s="101">
        <f>ROUNDUP((テーブル13[[#This Row],[基準日量数(7月日量max)(月間生産台数21000台)]]/テーブル13[[#This Row],[収容数]])*テーブル13[[#This Row],[基準在庫日数(7/24地点)]]+3,0)</f>
        <v>4</v>
      </c>
      <c r="R9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93" spans="2:18">
      <c r="B93" s="115">
        <v>9161140614</v>
      </c>
      <c r="C93" s="115">
        <v>2500</v>
      </c>
      <c r="D93" s="116" t="s">
        <v>227</v>
      </c>
      <c r="E93" s="116">
        <f>VLOOKUP(テーブル13[[#This Row],[品番]],'[1]XR10_手配運用情報230712 1Y'!$B$11:$AA$567,26,FALSE)</f>
        <v>0.52</v>
      </c>
      <c r="F93" s="113">
        <f>VLOOKUP(D93,'搬送LT（0705）'!$B$4:$O$9,9,FALSE)</f>
        <v>36</v>
      </c>
      <c r="G93" s="101">
        <v>24</v>
      </c>
      <c r="H93" s="101">
        <f>VLOOKUP(テーブル13[[#This Row],[使用工程]],'搬送LT（0705）'!$B$4:$O$9,5,FALSE)</f>
        <v>1854</v>
      </c>
      <c r="I93" s="119">
        <f>ROUNDUP(VLOOKUP(テーブル13[[#This Row],[使用工程]],'搬送LT（0705）'!$B$4:$O$9,12,FALSE),2)</f>
        <v>0.05</v>
      </c>
      <c r="J93" s="119">
        <f>テーブル13[[#This Row],[基準在庫日数(7/24地点)]]-0.03+テーブル13[[#This Row],[搬送LT(見直し)]]</f>
        <v>0.54</v>
      </c>
      <c r="K93" s="127">
        <f>VLOOKUP(テーブル13[[#This Row],[使用工程]],'搬送LT（0705）'!$B$4:$O$9,13,FALSE)</f>
        <v>2.689295039164491E-2</v>
      </c>
      <c r="L93" s="124">
        <f>VLOOKUP(テーブル13[[#This Row],[使用工程]],'搬送LT（0705）'!$B$4:$O$9,14,FALSE)</f>
        <v>0</v>
      </c>
      <c r="M93" s="112">
        <f>(テーブル13[[#This Row],[基準日量数(7月日量max)(月間生産台数21000台)]]/テーブル13[[#This Row],[収容数]])*テーブル13[[#This Row],[基準在庫枚数(日数変換)]]</f>
        <v>0.18829368146214098</v>
      </c>
      <c r="N93" s="112">
        <f>ROUNDUP(テーブル13[[#This Row],[基準在庫枚数(=搬送周期*日量/収容数)'[枚']]],0)</f>
        <v>1</v>
      </c>
      <c r="O93" s="101">
        <v>17504</v>
      </c>
      <c r="Q93" s="101">
        <f>ROUNDUP((テーブル13[[#This Row],[基準日量数(7月日量max)(月間生産台数21000台)]]/テーブル13[[#This Row],[収容数]])*テーブル13[[#This Row],[基準在庫日数(7/24地点)]]+3,0)</f>
        <v>7</v>
      </c>
      <c r="R9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94" spans="2:18">
      <c r="B94" s="115" t="s">
        <v>342</v>
      </c>
      <c r="C94" s="115">
        <v>5000</v>
      </c>
      <c r="D94" s="116" t="s">
        <v>227</v>
      </c>
      <c r="E94" s="116">
        <f>VLOOKUP(テーブル13[[#This Row],[品番]],'[1]XR10_手配運用情報230712 1Y'!$B$11:$AA$567,26,FALSE)</f>
        <v>0.67</v>
      </c>
      <c r="F94" s="113">
        <f>VLOOKUP(D94,'搬送LT（0705）'!$B$4:$O$9,9,FALSE)</f>
        <v>36</v>
      </c>
      <c r="G94" s="101">
        <v>76</v>
      </c>
      <c r="H94" s="101">
        <f>VLOOKUP(テーブル13[[#This Row],[使用工程]],'搬送LT（0705）'!$B$4:$O$9,5,FALSE)</f>
        <v>1854</v>
      </c>
      <c r="I94" s="119">
        <f>ROUNDUP(VLOOKUP(テーブル13[[#This Row],[使用工程]],'搬送LT（0705）'!$B$4:$O$9,12,FALSE),2)</f>
        <v>0.05</v>
      </c>
      <c r="J94" s="119">
        <f>テーブル13[[#This Row],[基準在庫日数(7/24地点)]]-0.03+テーブル13[[#This Row],[搬送LT(見直し)]]</f>
        <v>0.69000000000000006</v>
      </c>
      <c r="K94" s="127">
        <f>VLOOKUP(テーブル13[[#This Row],[使用工程]],'搬送LT（0705）'!$B$4:$O$9,13,FALSE)</f>
        <v>2.689295039164491E-2</v>
      </c>
      <c r="L94" s="124">
        <f>VLOOKUP(テーブル13[[#This Row],[使用工程]],'搬送LT（0705）'!$B$4:$O$9,14,FALSE)</f>
        <v>0</v>
      </c>
      <c r="M94" s="112">
        <f>(テーブル13[[#This Row],[基準日量数(7月日量max)(月間生産台数21000台)]]/テーブル13[[#This Row],[収容数]])*テーブル13[[#This Row],[基準在庫枚数(日数変換)]]</f>
        <v>3.4261618798955618E-3</v>
      </c>
      <c r="N94" s="112">
        <f>ROUNDUP(テーブル13[[#This Row],[基準在庫枚数(=搬送周期*日量/収容数)'[枚']]],0)</f>
        <v>1</v>
      </c>
      <c r="O94" s="101">
        <v>637</v>
      </c>
      <c r="Q94" s="101">
        <f>ROUNDUP((テーブル13[[#This Row],[基準日量数(7月日量max)(月間生産台数21000台)]]/テーブル13[[#This Row],[収容数]])*テーブル13[[#This Row],[基準在庫日数(7/24地点)]]+3,0)</f>
        <v>4</v>
      </c>
      <c r="R9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95" spans="2:18">
      <c r="B95" s="115" t="s">
        <v>343</v>
      </c>
      <c r="C95" s="115">
        <v>32</v>
      </c>
      <c r="D95" s="116" t="s">
        <v>226</v>
      </c>
      <c r="E95" s="116">
        <f>VLOOKUP(テーブル13[[#This Row],[品番]],'[1]XR10_手配運用情報230712 1Y'!$B$11:$AA$567,26,FALSE)</f>
        <v>0.56999999999999995</v>
      </c>
      <c r="F95" s="113">
        <f>VLOOKUP(D95,'搬送LT（0705）'!$B$4:$O$9,9,FALSE)</f>
        <v>24</v>
      </c>
      <c r="G95" s="101">
        <v>138</v>
      </c>
      <c r="H95" s="101">
        <f>VLOOKUP(テーブル13[[#This Row],[使用工程]],'搬送LT（0705）'!$B$4:$O$9,5,FALSE)</f>
        <v>1236</v>
      </c>
      <c r="I95" s="120">
        <f>ROUNDUP(VLOOKUP(テーブル13[[#This Row],[使用工程]],'搬送LT（0705）'!$B$4:$O$9,12,FALSE),2)</f>
        <v>0.03</v>
      </c>
      <c r="J95" s="120">
        <f>テーブル13[[#This Row],[基準在庫日数(7/24地点)]]-0.03+テーブル13[[#This Row],[搬送LT(見直し)]]</f>
        <v>0.56999999999999995</v>
      </c>
      <c r="K95" s="127">
        <f>VLOOKUP(テーブル13[[#This Row],[使用工程]],'搬送LT（0705）'!$B$4:$O$9,13,FALSE)</f>
        <v>1.7928633594429939E-2</v>
      </c>
      <c r="L95" s="124">
        <f>VLOOKUP(テーブル13[[#This Row],[使用工程]],'搬送LT（0705）'!$B$4:$O$9,14,FALSE)</f>
        <v>0</v>
      </c>
      <c r="M95" s="112">
        <f>(テーブル13[[#This Row],[基準日量数(7月日量max)(月間生産台数21000台)]]/テーブル13[[#This Row],[収容数]])*テーブル13[[#This Row],[基準在庫枚数(日数変換)]]</f>
        <v>0.25940491731940818</v>
      </c>
      <c r="N95" s="112">
        <f>ROUNDUP(テーブル13[[#This Row],[基準在庫枚数(=搬送周期*日量/収容数)'[枚']]],0)</f>
        <v>1</v>
      </c>
      <c r="O95" s="101">
        <v>463</v>
      </c>
      <c r="Q95" s="101">
        <f>ROUNDUP((テーブル13[[#This Row],[基準日量数(7月日量max)(月間生産台数21000台)]]/テーブル13[[#This Row],[収容数]])*テーブル13[[#This Row],[基準在庫日数(7/24地点)]]+3,0)</f>
        <v>12</v>
      </c>
      <c r="R9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10</v>
      </c>
    </row>
    <row r="96" spans="2:18">
      <c r="B96" s="115" t="s">
        <v>344</v>
      </c>
      <c r="C96" s="115">
        <v>40</v>
      </c>
      <c r="D96" s="116" t="s">
        <v>226</v>
      </c>
      <c r="E96" s="116">
        <f>VLOOKUP(テーブル13[[#This Row],[品番]],'[1]XR10_手配運用情報230712 1Y'!$B$11:$AA$567,26,FALSE)</f>
        <v>0.87</v>
      </c>
      <c r="F96" s="113">
        <f>VLOOKUP(D96,'搬送LT（0705）'!$B$4:$O$9,9,FALSE)</f>
        <v>24</v>
      </c>
      <c r="G96" s="101">
        <v>30</v>
      </c>
      <c r="H96" s="101">
        <f>VLOOKUP(テーブル13[[#This Row],[使用工程]],'搬送LT（0705）'!$B$4:$O$9,5,FALSE)</f>
        <v>1236</v>
      </c>
      <c r="I96" s="120">
        <f>ROUNDUP(VLOOKUP(テーブル13[[#This Row],[使用工程]],'搬送LT（0705）'!$B$4:$O$9,12,FALSE),2)</f>
        <v>0.03</v>
      </c>
      <c r="J96" s="120">
        <f>テーブル13[[#This Row],[基準在庫日数(7/24地点)]]-0.03+テーブル13[[#This Row],[搬送LT(見直し)]]</f>
        <v>0.87</v>
      </c>
      <c r="K96" s="127">
        <f>VLOOKUP(テーブル13[[#This Row],[使用工程]],'搬送LT（0705）'!$B$4:$O$9,13,FALSE)</f>
        <v>1.7928633594429939E-2</v>
      </c>
      <c r="L96" s="124">
        <f>VLOOKUP(テーブル13[[#This Row],[使用工程]],'搬送LT（0705）'!$B$4:$O$9,14,FALSE)</f>
        <v>0</v>
      </c>
      <c r="M96" s="112">
        <f>(テーブル13[[#This Row],[基準日量数(7月日量max)(月間生産台数21000台)]]/テーブル13[[#This Row],[収容数]])*テーブル13[[#This Row],[基準在庫枚数(日数変換)]]</f>
        <v>0.28551348999129678</v>
      </c>
      <c r="N96" s="112">
        <f>ROUNDUP(テーブル13[[#This Row],[基準在庫枚数(=搬送周期*日量/収容数)'[枚']]],0)</f>
        <v>1</v>
      </c>
      <c r="O96" s="101">
        <v>637</v>
      </c>
      <c r="Q96" s="101">
        <f>ROUNDUP((テーブル13[[#This Row],[基準日量数(7月日量max)(月間生産台数21000台)]]/テーブル13[[#This Row],[収容数]])*テーブル13[[#This Row],[基準在庫日数(7/24地点)]]+3,0)</f>
        <v>17</v>
      </c>
      <c r="R9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15</v>
      </c>
    </row>
    <row r="97" spans="2:18">
      <c r="B97" s="115" t="s">
        <v>345</v>
      </c>
      <c r="C97" s="115">
        <v>40</v>
      </c>
      <c r="D97" s="116" t="s">
        <v>226</v>
      </c>
      <c r="E97" s="116">
        <f>VLOOKUP(テーブル13[[#This Row],[品番]],'[1]XR10_手配運用情報230712 1Y'!$B$11:$AA$567,26,FALSE)</f>
        <v>0.5</v>
      </c>
      <c r="F97" s="113">
        <f>VLOOKUP(D97,'搬送LT（0705）'!$B$4:$O$9,9,FALSE)</f>
        <v>24</v>
      </c>
      <c r="G97" s="101">
        <v>143</v>
      </c>
      <c r="H97" s="101">
        <f>VLOOKUP(テーブル13[[#This Row],[使用工程]],'搬送LT（0705）'!$B$4:$O$9,5,FALSE)</f>
        <v>1236</v>
      </c>
      <c r="I97" s="120">
        <f>ROUNDUP(VLOOKUP(テーブル13[[#This Row],[使用工程]],'搬送LT（0705）'!$B$4:$O$9,12,FALSE),2)</f>
        <v>0.03</v>
      </c>
      <c r="J97" s="120">
        <f>テーブル13[[#This Row],[基準在庫日数(7/24地点)]]-0.03+テーブル13[[#This Row],[搬送LT(見直し)]]</f>
        <v>0.5</v>
      </c>
      <c r="K97" s="127">
        <f>VLOOKUP(テーブル13[[#This Row],[使用工程]],'搬送LT（0705）'!$B$4:$O$9,13,FALSE)</f>
        <v>1.7928633594429939E-2</v>
      </c>
      <c r="L97" s="124">
        <f>VLOOKUP(テーブル13[[#This Row],[使用工程]],'搬送LT（0705）'!$B$4:$O$9,14,FALSE)</f>
        <v>0</v>
      </c>
      <c r="M97" s="112">
        <f>(テーブル13[[#This Row],[基準日量数(7月日量max)(月間生産台数21000台)]]/テーブル13[[#This Row],[収容数]])*テーブル13[[#This Row],[基準在庫枚数(日数変換)]]</f>
        <v>0.28551348999129678</v>
      </c>
      <c r="N97" s="112">
        <f>ROUNDUP(テーブル13[[#This Row],[基準在庫枚数(=搬送周期*日量/収容数)'[枚']]],0)</f>
        <v>1</v>
      </c>
      <c r="O97" s="101">
        <v>637</v>
      </c>
      <c r="Q97" s="101">
        <f>ROUNDUP((テーブル13[[#This Row],[基準日量数(7月日量max)(月間生産台数21000台)]]/テーブル13[[#This Row],[収容数]])*テーブル13[[#This Row],[基準在庫日数(7/24地点)]]+3,0)</f>
        <v>11</v>
      </c>
      <c r="R9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</v>
      </c>
    </row>
    <row r="98" spans="2:18">
      <c r="B98" s="115" t="s">
        <v>346</v>
      </c>
      <c r="C98" s="115">
        <v>45</v>
      </c>
      <c r="D98" s="116" t="s">
        <v>226</v>
      </c>
      <c r="E98" s="116">
        <f>VLOOKUP(テーブル13[[#This Row],[品番]],'[1]XR10_手配運用情報230712 1Y'!$B$11:$AA$567,26,FALSE)</f>
        <v>0.36</v>
      </c>
      <c r="F98" s="113">
        <f>VLOOKUP(D98,'搬送LT（0705）'!$B$4:$O$9,9,FALSE)</f>
        <v>24</v>
      </c>
      <c r="G98" s="101">
        <v>93</v>
      </c>
      <c r="H98" s="101">
        <f>VLOOKUP(テーブル13[[#This Row],[使用工程]],'搬送LT（0705）'!$B$4:$O$9,5,FALSE)</f>
        <v>1236</v>
      </c>
      <c r="I98" s="120">
        <f>ROUNDUP(VLOOKUP(テーブル13[[#This Row],[使用工程]],'搬送LT（0705）'!$B$4:$O$9,12,FALSE),2)</f>
        <v>0.03</v>
      </c>
      <c r="J98" s="120">
        <f>テーブル13[[#This Row],[基準在庫日数(7/24地点)]]-0.03+テーブル13[[#This Row],[搬送LT(見直し)]]</f>
        <v>0.36</v>
      </c>
      <c r="K98" s="127">
        <f>VLOOKUP(テーブル13[[#This Row],[使用工程]],'搬送LT（0705）'!$B$4:$O$9,13,FALSE)</f>
        <v>1.7928633594429939E-2</v>
      </c>
      <c r="L98" s="124">
        <f>VLOOKUP(テーブル13[[#This Row],[使用工程]],'搬送LT（0705）'!$B$4:$O$9,14,FALSE)</f>
        <v>0</v>
      </c>
      <c r="M98" s="112">
        <f>(テーブル13[[#This Row],[基準日量数(7月日量max)(月間生産台数21000台)]]/テーブル13[[#This Row],[収容数]])*テーブル13[[#This Row],[基準在庫枚数(日数変換)]]</f>
        <v>0.25378976888115268</v>
      </c>
      <c r="N98" s="112">
        <f>ROUNDUP(テーブル13[[#This Row],[基準在庫枚数(=搬送周期*日量/収容数)'[枚']]],0)</f>
        <v>1</v>
      </c>
      <c r="O98" s="101">
        <v>637</v>
      </c>
      <c r="Q98" s="101">
        <f>ROUNDUP((テーブル13[[#This Row],[基準日量数(7月日量max)(月間生産台数21000台)]]/テーブル13[[#This Row],[収容数]])*テーブル13[[#This Row],[基準在庫日数(7/24地点)]]+3,0)</f>
        <v>9</v>
      </c>
      <c r="R9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99" spans="2:18">
      <c r="B99" s="115" t="s">
        <v>346</v>
      </c>
      <c r="C99" s="115">
        <v>45</v>
      </c>
      <c r="D99" s="116" t="s">
        <v>226</v>
      </c>
      <c r="E99" s="116">
        <f>VLOOKUP(テーブル13[[#This Row],[品番]],'[1]XR10_手配運用情報230712 1Y'!$B$11:$AA$567,26,FALSE)</f>
        <v>0.36</v>
      </c>
      <c r="F99" s="113">
        <f>VLOOKUP(D99,'搬送LT（0705）'!$B$4:$O$9,9,FALSE)</f>
        <v>24</v>
      </c>
      <c r="G99" s="101">
        <v>94</v>
      </c>
      <c r="H99" s="101">
        <f>VLOOKUP(テーブル13[[#This Row],[使用工程]],'搬送LT（0705）'!$B$4:$O$9,5,FALSE)</f>
        <v>1236</v>
      </c>
      <c r="I99" s="120">
        <f>ROUNDUP(VLOOKUP(テーブル13[[#This Row],[使用工程]],'搬送LT（0705）'!$B$4:$O$9,12,FALSE),2)</f>
        <v>0.03</v>
      </c>
      <c r="J99" s="120">
        <f>テーブル13[[#This Row],[基準在庫日数(7/24地点)]]-0.03+テーブル13[[#This Row],[搬送LT(見直し)]]</f>
        <v>0.36</v>
      </c>
      <c r="K99" s="127">
        <f>VLOOKUP(テーブル13[[#This Row],[使用工程]],'搬送LT（0705）'!$B$4:$O$9,13,FALSE)</f>
        <v>1.7928633594429939E-2</v>
      </c>
      <c r="L99" s="124">
        <f>VLOOKUP(テーブル13[[#This Row],[使用工程]],'搬送LT（0705）'!$B$4:$O$9,14,FALSE)</f>
        <v>0</v>
      </c>
      <c r="M99" s="112">
        <f>(テーブル13[[#This Row],[基準日量数(7月日量max)(月間生産台数21000台)]]/テーブル13[[#This Row],[収容数]])*テーブル13[[#This Row],[基準在庫枚数(日数変換)]]</f>
        <v>0.25378976888115268</v>
      </c>
      <c r="N99" s="112">
        <f>ROUNDUP(テーブル13[[#This Row],[基準在庫枚数(=搬送周期*日量/収容数)'[枚']]],0)</f>
        <v>1</v>
      </c>
      <c r="O99" s="101">
        <v>637</v>
      </c>
      <c r="Q99" s="101">
        <f>ROUNDUP((テーブル13[[#This Row],[基準日量数(7月日量max)(月間生産台数21000台)]]/テーブル13[[#This Row],[収容数]])*テーブル13[[#This Row],[基準在庫日数(7/24地点)]]+3,0)</f>
        <v>9</v>
      </c>
      <c r="R9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00" spans="2:18">
      <c r="B100" s="115" t="s">
        <v>347</v>
      </c>
      <c r="C100" s="115">
        <v>48</v>
      </c>
      <c r="D100" s="116" t="s">
        <v>226</v>
      </c>
      <c r="E100" s="116">
        <f>VLOOKUP(テーブル13[[#This Row],[品番]],'[1]XR10_手配運用情報230712 1Y'!$B$11:$AA$567,26,FALSE)</f>
        <v>0.67</v>
      </c>
      <c r="F100" s="113">
        <f>VLOOKUP(D100,'搬送LT（0705）'!$B$4:$O$9,9,FALSE)</f>
        <v>24</v>
      </c>
      <c r="G100" s="101">
        <v>146</v>
      </c>
      <c r="H100" s="101">
        <f>VLOOKUP(テーブル13[[#This Row],[使用工程]],'搬送LT（0705）'!$B$4:$O$9,5,FALSE)</f>
        <v>1236</v>
      </c>
      <c r="I100" s="120">
        <f>ROUNDUP(VLOOKUP(テーブル13[[#This Row],[使用工程]],'搬送LT（0705）'!$B$4:$O$9,12,FALSE),2)</f>
        <v>0.03</v>
      </c>
      <c r="J100" s="120">
        <f>テーブル13[[#This Row],[基準在庫日数(7/24地点)]]-0.03+テーブル13[[#This Row],[搬送LT(見直し)]]</f>
        <v>0.67</v>
      </c>
      <c r="K100" s="127">
        <f>VLOOKUP(テーブル13[[#This Row],[使用工程]],'搬送LT（0705）'!$B$4:$O$9,13,FALSE)</f>
        <v>1.7928633594429939E-2</v>
      </c>
      <c r="L100" s="124">
        <f>VLOOKUP(テーブル13[[#This Row],[使用工程]],'搬送LT（0705）'!$B$4:$O$9,14,FALSE)</f>
        <v>0</v>
      </c>
      <c r="M100" s="112">
        <f>(テーブル13[[#This Row],[基準日量数(7月日量max)(月間生産台数21000台)]]/テーブル13[[#This Row],[収容数]])*テーブル13[[#This Row],[基準在庫枚数(日数変換)]]</f>
        <v>0.40862344067304907</v>
      </c>
      <c r="N100" s="112">
        <f>ROUNDUP(テーブル13[[#This Row],[基準在庫枚数(=搬送周期*日量/収容数)'[枚']]],0)</f>
        <v>1</v>
      </c>
      <c r="O100" s="101">
        <v>1094</v>
      </c>
      <c r="Q100" s="101">
        <f>ROUNDUP((テーブル13[[#This Row],[基準日量数(7月日量max)(月間生産台数21000台)]]/テーブル13[[#This Row],[収容数]])*テーブル13[[#This Row],[基準在庫日数(7/24地点)]]+3,0)</f>
        <v>19</v>
      </c>
      <c r="R10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17</v>
      </c>
    </row>
    <row r="101" spans="2:18">
      <c r="B101" s="115" t="s">
        <v>348</v>
      </c>
      <c r="C101" s="115">
        <v>50</v>
      </c>
      <c r="D101" s="116" t="s">
        <v>226</v>
      </c>
      <c r="E101" s="116">
        <f>VLOOKUP(テーブル13[[#This Row],[品番]],'[1]XR10_手配運用情報230712 1Y'!$B$11:$AA$567,26,FALSE)</f>
        <v>0.5</v>
      </c>
      <c r="F101" s="113">
        <f>VLOOKUP(D101,'搬送LT（0705）'!$B$4:$O$9,9,FALSE)</f>
        <v>24</v>
      </c>
      <c r="G101" s="101">
        <v>145</v>
      </c>
      <c r="H101" s="101">
        <f>VLOOKUP(テーブル13[[#This Row],[使用工程]],'搬送LT（0705）'!$B$4:$O$9,5,FALSE)</f>
        <v>1236</v>
      </c>
      <c r="I101" s="120">
        <f>ROUNDUP(VLOOKUP(テーブル13[[#This Row],[使用工程]],'搬送LT（0705）'!$B$4:$O$9,12,FALSE),2)</f>
        <v>0.03</v>
      </c>
      <c r="J101" s="120">
        <f>テーブル13[[#This Row],[基準在庫日数(7/24地点)]]-0.03+テーブル13[[#This Row],[搬送LT(見直し)]]</f>
        <v>0.5</v>
      </c>
      <c r="K101" s="127">
        <f>VLOOKUP(テーブル13[[#This Row],[使用工程]],'搬送LT（0705）'!$B$4:$O$9,13,FALSE)</f>
        <v>1.7928633594429939E-2</v>
      </c>
      <c r="L101" s="124">
        <f>VLOOKUP(テーブル13[[#This Row],[使用工程]],'搬送LT（0705）'!$B$4:$O$9,14,FALSE)</f>
        <v>0</v>
      </c>
      <c r="M101" s="112">
        <f>(テーブル13[[#This Row],[基準日量数(7月日量max)(月間生産台数21000台)]]/テーブル13[[#This Row],[収容数]])*テーブル13[[#This Row],[基準在庫枚数(日数変換)]]</f>
        <v>0.16601914708442123</v>
      </c>
      <c r="N101" s="112">
        <f>ROUNDUP(テーブル13[[#This Row],[基準在庫枚数(=搬送周期*日量/収容数)'[枚']]],0)</f>
        <v>1</v>
      </c>
      <c r="O101" s="101">
        <v>463</v>
      </c>
      <c r="Q101" s="101">
        <f>ROUNDUP((テーブル13[[#This Row],[基準日量数(7月日量max)(月間生産台数21000台)]]/テーブル13[[#This Row],[収容数]])*テーブル13[[#This Row],[基準在庫日数(7/24地点)]]+3,0)</f>
        <v>8</v>
      </c>
      <c r="R10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102" spans="2:18">
      <c r="B102" s="115" t="s">
        <v>349</v>
      </c>
      <c r="C102" s="115">
        <v>60</v>
      </c>
      <c r="D102" s="116" t="s">
        <v>226</v>
      </c>
      <c r="E102" s="116">
        <f>VLOOKUP(テーブル13[[#This Row],[品番]],'[1]XR10_手配運用情報230712 1Y'!$B$11:$AA$567,26,FALSE)</f>
        <v>0.87</v>
      </c>
      <c r="F102" s="113">
        <f>VLOOKUP(D102,'搬送LT（0705）'!$B$4:$O$9,9,FALSE)</f>
        <v>24</v>
      </c>
      <c r="G102" s="101">
        <v>122</v>
      </c>
      <c r="H102" s="101">
        <f>VLOOKUP(テーブル13[[#This Row],[使用工程]],'搬送LT（0705）'!$B$4:$O$9,5,FALSE)</f>
        <v>1236</v>
      </c>
      <c r="I102" s="120">
        <f>ROUNDUP(VLOOKUP(テーブル13[[#This Row],[使用工程]],'搬送LT（0705）'!$B$4:$O$9,12,FALSE),2)</f>
        <v>0.03</v>
      </c>
      <c r="J102" s="120">
        <f>テーブル13[[#This Row],[基準在庫日数(7/24地点)]]-0.03+テーブル13[[#This Row],[搬送LT(見直し)]]</f>
        <v>0.87</v>
      </c>
      <c r="K102" s="127">
        <f>VLOOKUP(テーブル13[[#This Row],[使用工程]],'搬送LT（0705）'!$B$4:$O$9,13,FALSE)</f>
        <v>1.7928633594429939E-2</v>
      </c>
      <c r="L102" s="124">
        <f>VLOOKUP(テーブル13[[#This Row],[使用工程]],'搬送LT（0705）'!$B$4:$O$9,14,FALSE)</f>
        <v>0</v>
      </c>
      <c r="M102" s="112">
        <f>(テーブル13[[#This Row],[基準日量数(7月日量max)(月間生産台数21000台)]]/テーブル13[[#This Row],[収容数]])*テーブル13[[#This Row],[基準在庫枚数(日数変換)]]</f>
        <v>7.3806208297069908E-2</v>
      </c>
      <c r="N102" s="112">
        <f>ROUNDUP(テーブル13[[#This Row],[基準在庫枚数(=搬送周期*日量/収容数)'[枚']]],0)</f>
        <v>1</v>
      </c>
      <c r="O102" s="101">
        <v>247</v>
      </c>
      <c r="Q102" s="101">
        <f>ROUNDUP((テーブル13[[#This Row],[基準日量数(7月日量max)(月間生産台数21000台)]]/テーブル13[[#This Row],[収容数]])*テーブル13[[#This Row],[基準在庫日数(7/24地点)]]+3,0)</f>
        <v>7</v>
      </c>
      <c r="R10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03" spans="2:18">
      <c r="B103" s="115" t="s">
        <v>350</v>
      </c>
      <c r="C103" s="115">
        <v>60</v>
      </c>
      <c r="D103" s="116" t="s">
        <v>226</v>
      </c>
      <c r="E103" s="116">
        <f>VLOOKUP(テーブル13[[#This Row],[品番]],'[1]XR10_手配運用情報230712 1Y'!$B$11:$AA$567,26,FALSE)</f>
        <v>0.87</v>
      </c>
      <c r="F103" s="113">
        <f>VLOOKUP(D103,'搬送LT（0705）'!$B$4:$O$9,9,FALSE)</f>
        <v>24</v>
      </c>
      <c r="G103" s="101">
        <v>123</v>
      </c>
      <c r="H103" s="101">
        <f>VLOOKUP(テーブル13[[#This Row],[使用工程]],'搬送LT（0705）'!$B$4:$O$9,5,FALSE)</f>
        <v>1236</v>
      </c>
      <c r="I103" s="120">
        <f>ROUNDUP(VLOOKUP(テーブル13[[#This Row],[使用工程]],'搬送LT（0705）'!$B$4:$O$9,12,FALSE),2)</f>
        <v>0.03</v>
      </c>
      <c r="J103" s="120">
        <f>テーブル13[[#This Row],[基準在庫日数(7/24地点)]]-0.03+テーブル13[[#This Row],[搬送LT(見直し)]]</f>
        <v>0.87</v>
      </c>
      <c r="K103" s="127">
        <f>VLOOKUP(テーブル13[[#This Row],[使用工程]],'搬送LT（0705）'!$B$4:$O$9,13,FALSE)</f>
        <v>1.7928633594429939E-2</v>
      </c>
      <c r="L103" s="124">
        <f>VLOOKUP(テーブル13[[#This Row],[使用工程]],'搬送LT（0705）'!$B$4:$O$9,14,FALSE)</f>
        <v>0</v>
      </c>
      <c r="M103" s="112">
        <f>(テーブル13[[#This Row],[基準日量数(7月日量max)(月間生産台数21000台)]]/テーブル13[[#This Row],[収容数]])*テーブル13[[#This Row],[基準在庫枚数(日数変換)]]</f>
        <v>6.4543080939947775E-2</v>
      </c>
      <c r="N103" s="112">
        <f>ROUNDUP(テーブル13[[#This Row],[基準在庫枚数(=搬送周期*日量/収容数)'[枚']]],0)</f>
        <v>1</v>
      </c>
      <c r="O103" s="101">
        <v>216</v>
      </c>
      <c r="Q103" s="101">
        <f>ROUNDUP((テーブル13[[#This Row],[基準日量数(7月日量max)(月間生産台数21000台)]]/テーブル13[[#This Row],[収容数]])*テーブル13[[#This Row],[基準在庫日数(7/24地点)]]+3,0)</f>
        <v>7</v>
      </c>
      <c r="R10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04" spans="2:18">
      <c r="B104" s="115" t="s">
        <v>351</v>
      </c>
      <c r="C104" s="115">
        <v>60</v>
      </c>
      <c r="D104" s="116" t="s">
        <v>226</v>
      </c>
      <c r="E104" s="116">
        <f>VLOOKUP(テーブル13[[#This Row],[品番]],'[1]XR10_手配運用情報230712 1Y'!$B$11:$AA$567,26,FALSE)</f>
        <v>0.88</v>
      </c>
      <c r="F104" s="113">
        <f>VLOOKUP(D104,'搬送LT（0705）'!$B$4:$O$9,9,FALSE)</f>
        <v>24</v>
      </c>
      <c r="G104" s="101">
        <v>124</v>
      </c>
      <c r="H104" s="101">
        <f>VLOOKUP(テーブル13[[#This Row],[使用工程]],'搬送LT（0705）'!$B$4:$O$9,5,FALSE)</f>
        <v>1236</v>
      </c>
      <c r="I104" s="120">
        <f>ROUNDUP(VLOOKUP(テーブル13[[#This Row],[使用工程]],'搬送LT（0705）'!$B$4:$O$9,12,FALSE),2)</f>
        <v>0.03</v>
      </c>
      <c r="J104" s="120">
        <f>テーブル13[[#This Row],[基準在庫日数(7/24地点)]]-0.03+テーブル13[[#This Row],[搬送LT(見直し)]]</f>
        <v>0.88</v>
      </c>
      <c r="K104" s="127">
        <f>VLOOKUP(テーブル13[[#This Row],[使用工程]],'搬送LT（0705）'!$B$4:$O$9,13,FALSE)</f>
        <v>1.7928633594429939E-2</v>
      </c>
      <c r="L104" s="124">
        <f>VLOOKUP(テーブル13[[#This Row],[使用工程]],'搬送LT（0705）'!$B$4:$O$9,14,FALSE)</f>
        <v>0</v>
      </c>
      <c r="M104" s="112">
        <f>(テーブル13[[#This Row],[基準日量数(7月日量max)(月間生産台数21000台)]]/テーブル13[[#This Row],[収容数]])*テーブル13[[#This Row],[基準在庫枚数(日数変換)]]</f>
        <v>0.19034232666086454</v>
      </c>
      <c r="N104" s="112">
        <f>ROUNDUP(テーブル13[[#This Row],[基準在庫枚数(=搬送周期*日量/収容数)'[枚']]],0)</f>
        <v>1</v>
      </c>
      <c r="O104" s="101">
        <v>637</v>
      </c>
      <c r="Q104" s="101">
        <f>ROUNDUP((テーブル13[[#This Row],[基準日量数(7月日量max)(月間生産台数21000台)]]/テーブル13[[#This Row],[収容数]])*テーブル13[[#This Row],[基準在庫日数(7/24地点)]]+3,0)</f>
        <v>13</v>
      </c>
      <c r="R10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11</v>
      </c>
    </row>
    <row r="105" spans="2:18">
      <c r="B105" s="115" t="s">
        <v>352</v>
      </c>
      <c r="C105" s="115">
        <v>63</v>
      </c>
      <c r="D105" s="116" t="s">
        <v>226</v>
      </c>
      <c r="E105" s="116">
        <f>VLOOKUP(テーブル13[[#This Row],[品番]],'[1]XR10_手配運用情報230712 1Y'!$B$11:$AA$567,26,FALSE)</f>
        <v>0.59</v>
      </c>
      <c r="F105" s="113">
        <f>VLOOKUP(D105,'搬送LT（0705）'!$B$4:$O$9,9,FALSE)</f>
        <v>24</v>
      </c>
      <c r="G105" s="101">
        <v>32</v>
      </c>
      <c r="H105" s="101">
        <f>VLOOKUP(テーブル13[[#This Row],[使用工程]],'搬送LT（0705）'!$B$4:$O$9,5,FALSE)</f>
        <v>1236</v>
      </c>
      <c r="I105" s="120">
        <f>ROUNDUP(VLOOKUP(テーブル13[[#This Row],[使用工程]],'搬送LT（0705）'!$B$4:$O$9,12,FALSE),2)</f>
        <v>0.03</v>
      </c>
      <c r="J105" s="120">
        <f>テーブル13[[#This Row],[基準在庫日数(7/24地点)]]-0.03+テーブル13[[#This Row],[搬送LT(見直し)]]</f>
        <v>0.59</v>
      </c>
      <c r="K105" s="127">
        <f>VLOOKUP(テーブル13[[#This Row],[使用工程]],'搬送LT（0705）'!$B$4:$O$9,13,FALSE)</f>
        <v>1.7928633594429939E-2</v>
      </c>
      <c r="L105" s="124">
        <f>VLOOKUP(テーブル13[[#This Row],[使用工程]],'搬送LT（0705）'!$B$4:$O$9,14,FALSE)</f>
        <v>0</v>
      </c>
      <c r="M105" s="112">
        <f>(テーブル13[[#This Row],[基準日量数(7月日量max)(月間生産台数21000台)]]/テーブル13[[#This Row],[収容数]])*テーブル13[[#This Row],[基準在庫枚数(日数変換)]]</f>
        <v>0.13176122784477876</v>
      </c>
      <c r="N105" s="112">
        <f>ROUNDUP(テーブル13[[#This Row],[基準在庫枚数(=搬送周期*日量/収容数)'[枚']]],0)</f>
        <v>1</v>
      </c>
      <c r="O105" s="101">
        <v>463</v>
      </c>
      <c r="Q105" s="101">
        <f>ROUNDUP((テーブル13[[#This Row],[基準日量数(7月日量max)(月間生産台数21000台)]]/テーブル13[[#This Row],[収容数]])*テーブル13[[#This Row],[基準在庫日数(7/24地点)]]+3,0)</f>
        <v>8</v>
      </c>
      <c r="R10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106" spans="2:18">
      <c r="B106" s="115" t="s">
        <v>353</v>
      </c>
      <c r="C106" s="115">
        <v>80</v>
      </c>
      <c r="D106" s="116" t="s">
        <v>226</v>
      </c>
      <c r="E106" s="116">
        <f>VLOOKUP(テーブル13[[#This Row],[品番]],'[1]XR10_手配運用情報230712 1Y'!$B$11:$AA$567,26,FALSE)</f>
        <v>0.54</v>
      </c>
      <c r="F106" s="113">
        <f>VLOOKUP(D106,'搬送LT（0705）'!$B$4:$O$9,9,FALSE)</f>
        <v>24</v>
      </c>
      <c r="G106" s="101">
        <v>26</v>
      </c>
      <c r="H106" s="101">
        <f>VLOOKUP(テーブル13[[#This Row],[使用工程]],'搬送LT（0705）'!$B$4:$O$9,5,FALSE)</f>
        <v>1236</v>
      </c>
      <c r="I106" s="120">
        <f>ROUNDUP(VLOOKUP(テーブル13[[#This Row],[使用工程]],'搬送LT（0705）'!$B$4:$O$9,12,FALSE),2)</f>
        <v>0.03</v>
      </c>
      <c r="J106" s="120">
        <f>テーブル13[[#This Row],[基準在庫日数(7/24地点)]]-0.03+テーブル13[[#This Row],[搬送LT(見直し)]]</f>
        <v>0.54</v>
      </c>
      <c r="K106" s="127">
        <f>VLOOKUP(テーブル13[[#This Row],[使用工程]],'搬送LT（0705）'!$B$4:$O$9,13,FALSE)</f>
        <v>1.7928633594429939E-2</v>
      </c>
      <c r="L106" s="124">
        <f>VLOOKUP(テーブル13[[#This Row],[使用工程]],'搬送LT（0705）'!$B$4:$O$9,14,FALSE)</f>
        <v>0</v>
      </c>
      <c r="M106" s="112">
        <f>(テーブル13[[#This Row],[基準日量数(7月日量max)(月間生産台数21000台)]]/テーブル13[[#This Row],[収容数]])*テーブル13[[#This Row],[基準在庫枚数(日数変換)]]</f>
        <v>0.16606396866840731</v>
      </c>
      <c r="N106" s="112">
        <f>ROUNDUP(テーブル13[[#This Row],[基準在庫枚数(=搬送周期*日量/収容数)'[枚']]],0)</f>
        <v>1</v>
      </c>
      <c r="O106" s="101">
        <v>741</v>
      </c>
      <c r="Q106" s="101">
        <f>ROUNDUP((テーブル13[[#This Row],[基準日量数(7月日量max)(月間生産台数21000台)]]/テーブル13[[#This Row],[収容数]])*テーブル13[[#This Row],[基準在庫日数(7/24地点)]]+3,0)</f>
        <v>9</v>
      </c>
      <c r="R10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07" spans="2:18">
      <c r="B107" s="115" t="s">
        <v>354</v>
      </c>
      <c r="C107" s="115">
        <v>80</v>
      </c>
      <c r="D107" s="116" t="s">
        <v>226</v>
      </c>
      <c r="E107" s="116">
        <f>VLOOKUP(テーブル13[[#This Row],[品番]],'[1]XR10_手配運用情報230712 1Y'!$B$11:$AA$567,26,FALSE)</f>
        <v>0.51</v>
      </c>
      <c r="F107" s="113">
        <f>VLOOKUP(D107,'搬送LT（0705）'!$B$4:$O$9,9,FALSE)</f>
        <v>24</v>
      </c>
      <c r="G107" s="101">
        <v>141</v>
      </c>
      <c r="H107" s="101">
        <f>VLOOKUP(テーブル13[[#This Row],[使用工程]],'搬送LT（0705）'!$B$4:$O$9,5,FALSE)</f>
        <v>1236</v>
      </c>
      <c r="I107" s="120">
        <f>ROUNDUP(VLOOKUP(テーブル13[[#This Row],[使用工程]],'搬送LT（0705）'!$B$4:$O$9,12,FALSE),2)</f>
        <v>0.03</v>
      </c>
      <c r="J107" s="120">
        <f>テーブル13[[#This Row],[基準在庫日数(7/24地点)]]-0.03+テーブル13[[#This Row],[搬送LT(見直し)]]</f>
        <v>0.51</v>
      </c>
      <c r="K107" s="127">
        <f>VLOOKUP(テーブル13[[#This Row],[使用工程]],'搬送LT（0705）'!$B$4:$O$9,13,FALSE)</f>
        <v>1.7928633594429939E-2</v>
      </c>
      <c r="L107" s="124">
        <f>VLOOKUP(テーブル13[[#This Row],[使用工程]],'搬送LT（0705）'!$B$4:$O$9,14,FALSE)</f>
        <v>0</v>
      </c>
      <c r="M107" s="112">
        <f>(テーブル13[[#This Row],[基準日量数(7月日量max)(月間生産台数21000台)]]/テーブル13[[#This Row],[収容数]])*テーブル13[[#This Row],[基準在庫枚数(日数変換)]]</f>
        <v>0.10376196692776327</v>
      </c>
      <c r="N107" s="112">
        <f>ROUNDUP(テーブル13[[#This Row],[基準在庫枚数(=搬送周期*日量/収容数)'[枚']]],0)</f>
        <v>1</v>
      </c>
      <c r="O107" s="101">
        <v>463</v>
      </c>
      <c r="Q107" s="101">
        <f>ROUNDUP((テーブル13[[#This Row],[基準日量数(7月日量max)(月間生産台数21000台)]]/テーブル13[[#This Row],[収容数]])*テーブル13[[#This Row],[基準在庫日数(7/24地点)]]+3,0)</f>
        <v>6</v>
      </c>
      <c r="R10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108" spans="2:18">
      <c r="B108" s="115" t="s">
        <v>355</v>
      </c>
      <c r="C108" s="115">
        <v>90</v>
      </c>
      <c r="D108" s="116" t="s">
        <v>226</v>
      </c>
      <c r="E108" s="116">
        <f>VLOOKUP(テーブル13[[#This Row],[品番]],'[1]XR10_手配運用情報230712 1Y'!$B$11:$AA$567,26,FALSE)</f>
        <v>0.63</v>
      </c>
      <c r="F108" s="113">
        <f>VLOOKUP(D108,'搬送LT（0705）'!$B$4:$O$9,9,FALSE)</f>
        <v>24</v>
      </c>
      <c r="G108" s="101">
        <v>31</v>
      </c>
      <c r="H108" s="101">
        <f>VLOOKUP(テーブル13[[#This Row],[使用工程]],'搬送LT（0705）'!$B$4:$O$9,5,FALSE)</f>
        <v>1236</v>
      </c>
      <c r="I108" s="120">
        <f>ROUNDUP(VLOOKUP(テーブル13[[#This Row],[使用工程]],'搬送LT（0705）'!$B$4:$O$9,12,FALSE),2)</f>
        <v>0.03</v>
      </c>
      <c r="J108" s="120">
        <f>テーブル13[[#This Row],[基準在庫日数(7/24地点)]]-0.03+テーブル13[[#This Row],[搬送LT(見直し)]]</f>
        <v>0.63</v>
      </c>
      <c r="K108" s="127">
        <f>VLOOKUP(テーブル13[[#This Row],[使用工程]],'搬送LT（0705）'!$B$4:$O$9,13,FALSE)</f>
        <v>1.7928633594429939E-2</v>
      </c>
      <c r="L108" s="124">
        <f>VLOOKUP(テーブル13[[#This Row],[使用工程]],'搬送LT（0705）'!$B$4:$O$9,14,FALSE)</f>
        <v>0</v>
      </c>
      <c r="M108" s="112">
        <f>(テーブル13[[#This Row],[基準日量数(7月日量max)(月間生産台数21000台)]]/テーブル13[[#This Row],[収容数]])*テーブル13[[#This Row],[基準在庫枚数(日数変換)]]</f>
        <v>0.12689488444057634</v>
      </c>
      <c r="N108" s="112">
        <f>ROUNDUP(テーブル13[[#This Row],[基準在庫枚数(=搬送周期*日量/収容数)'[枚']]],0)</f>
        <v>1</v>
      </c>
      <c r="O108" s="101">
        <v>637</v>
      </c>
      <c r="Q108" s="101">
        <f>ROUNDUP((テーブル13[[#This Row],[基準日量数(7月日量max)(月間生産台数21000台)]]/テーブル13[[#This Row],[収容数]])*テーブル13[[#This Row],[基準在庫日数(7/24地点)]]+3,0)</f>
        <v>8</v>
      </c>
      <c r="R10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109" spans="2:18">
      <c r="B109" s="115" t="s">
        <v>356</v>
      </c>
      <c r="C109" s="115">
        <v>100</v>
      </c>
      <c r="D109" s="116" t="s">
        <v>226</v>
      </c>
      <c r="E109" s="116">
        <f>VLOOKUP(テーブル13[[#This Row],[品番]],'[1]XR10_手配運用情報230712 1Y'!$B$11:$AA$567,26,FALSE)</f>
        <v>0.53</v>
      </c>
      <c r="F109" s="113">
        <f>VLOOKUP(D109,'搬送LT（0705）'!$B$4:$O$9,9,FALSE)</f>
        <v>24</v>
      </c>
      <c r="G109" s="101">
        <v>27</v>
      </c>
      <c r="H109" s="101">
        <f>VLOOKUP(テーブル13[[#This Row],[使用工程]],'搬送LT（0705）'!$B$4:$O$9,5,FALSE)</f>
        <v>1236</v>
      </c>
      <c r="I109" s="120">
        <f>ROUNDUP(VLOOKUP(テーブル13[[#This Row],[使用工程]],'搬送LT（0705）'!$B$4:$O$9,12,FALSE),2)</f>
        <v>0.03</v>
      </c>
      <c r="J109" s="120">
        <f>テーブル13[[#This Row],[基準在庫日数(7/24地点)]]-0.03+テーブル13[[#This Row],[搬送LT(見直し)]]</f>
        <v>0.53</v>
      </c>
      <c r="K109" s="127">
        <f>VLOOKUP(テーブル13[[#This Row],[使用工程]],'搬送LT（0705）'!$B$4:$O$9,13,FALSE)</f>
        <v>1.7928633594429939E-2</v>
      </c>
      <c r="L109" s="124">
        <f>VLOOKUP(テーブル13[[#This Row],[使用工程]],'搬送LT（0705）'!$B$4:$O$9,14,FALSE)</f>
        <v>0</v>
      </c>
      <c r="M109" s="112">
        <f>(テーブル13[[#This Row],[基準日量数(7月日量max)(月間生産台数21000台)]]/テーブル13[[#This Row],[収容数]])*テーブル13[[#This Row],[基準在庫枚数(日数変換)]]</f>
        <v>0.45556657963446473</v>
      </c>
      <c r="N109" s="112">
        <f>ROUNDUP(テーブル13[[#This Row],[基準在庫枚数(=搬送周期*日量/収容数)'[枚']]],0)</f>
        <v>1</v>
      </c>
      <c r="O109" s="101">
        <v>2541</v>
      </c>
      <c r="Q109" s="101">
        <f>ROUNDUP((テーブル13[[#This Row],[基準日量数(7月日量max)(月間生産台数21000台)]]/テーブル13[[#This Row],[収容数]])*テーブル13[[#This Row],[基準在庫日数(7/24地点)]]+3,0)</f>
        <v>17</v>
      </c>
      <c r="R10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15</v>
      </c>
    </row>
    <row r="110" spans="2:18">
      <c r="B110" s="115" t="s">
        <v>357</v>
      </c>
      <c r="C110" s="115">
        <v>100</v>
      </c>
      <c r="D110" s="116" t="s">
        <v>226</v>
      </c>
      <c r="E110" s="116">
        <f>VLOOKUP(テーブル13[[#This Row],[品番]],'[1]XR10_手配運用情報230712 1Y'!$B$11:$AA$567,26,FALSE)</f>
        <v>0.62</v>
      </c>
      <c r="F110" s="113">
        <f>VLOOKUP(D110,'搬送LT（0705）'!$B$4:$O$9,9,FALSE)</f>
        <v>24</v>
      </c>
      <c r="G110" s="101">
        <v>79</v>
      </c>
      <c r="H110" s="101">
        <f>VLOOKUP(テーブル13[[#This Row],[使用工程]],'搬送LT（0705）'!$B$4:$O$9,5,FALSE)</f>
        <v>1236</v>
      </c>
      <c r="I110" s="120">
        <f>ROUNDUP(VLOOKUP(テーブル13[[#This Row],[使用工程]],'搬送LT（0705）'!$B$4:$O$9,12,FALSE),2)</f>
        <v>0.03</v>
      </c>
      <c r="J110" s="120">
        <f>テーブル13[[#This Row],[基準在庫日数(7/24地点)]]-0.03+テーブル13[[#This Row],[搬送LT(見直し)]]</f>
        <v>0.62</v>
      </c>
      <c r="K110" s="127">
        <f>VLOOKUP(テーブル13[[#This Row],[使用工程]],'搬送LT（0705）'!$B$4:$O$9,13,FALSE)</f>
        <v>1.7928633594429939E-2</v>
      </c>
      <c r="L110" s="124">
        <f>VLOOKUP(テーブル13[[#This Row],[使用工程]],'搬送LT（0705）'!$B$4:$O$9,14,FALSE)</f>
        <v>0</v>
      </c>
      <c r="M110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110" s="112">
        <f>ROUNDUP(テーブル13[[#This Row],[基準在庫枚数(=搬送周期*日量/収容数)'[枚']]],0)</f>
        <v>1</v>
      </c>
      <c r="O110" s="101">
        <v>463</v>
      </c>
      <c r="Q110" s="101">
        <f>ROUNDUP((テーブル13[[#This Row],[基準日量数(7月日量max)(月間生産台数21000台)]]/テーブル13[[#This Row],[収容数]])*テーブル13[[#This Row],[基準在庫日数(7/24地点)]]+3,0)</f>
        <v>6</v>
      </c>
      <c r="R11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111" spans="2:18">
      <c r="B111" s="115" t="s">
        <v>358</v>
      </c>
      <c r="C111" s="115">
        <v>100</v>
      </c>
      <c r="D111" s="116" t="s">
        <v>226</v>
      </c>
      <c r="E111" s="116">
        <f>VLOOKUP(テーブル13[[#This Row],[品番]],'[1]XR10_手配運用情報230712 1Y'!$B$11:$AA$567,26,FALSE)</f>
        <v>0.65</v>
      </c>
      <c r="F111" s="113">
        <f>VLOOKUP(D111,'搬送LT（0705）'!$B$4:$O$9,9,FALSE)</f>
        <v>24</v>
      </c>
      <c r="G111" s="101">
        <v>80</v>
      </c>
      <c r="H111" s="101">
        <f>VLOOKUP(テーブル13[[#This Row],[使用工程]],'搬送LT（0705）'!$B$4:$O$9,5,FALSE)</f>
        <v>1236</v>
      </c>
      <c r="I111" s="120">
        <f>ROUNDUP(VLOOKUP(テーブル13[[#This Row],[使用工程]],'搬送LT（0705）'!$B$4:$O$9,12,FALSE),2)</f>
        <v>0.03</v>
      </c>
      <c r="J111" s="120">
        <f>テーブル13[[#This Row],[基準在庫日数(7/24地点)]]-0.03+テーブル13[[#This Row],[搬送LT(見直し)]]</f>
        <v>0.65</v>
      </c>
      <c r="K111" s="127">
        <f>VLOOKUP(テーブル13[[#This Row],[使用工程]],'搬送LT（0705）'!$B$4:$O$9,13,FALSE)</f>
        <v>1.7928633594429939E-2</v>
      </c>
      <c r="L111" s="124">
        <f>VLOOKUP(テーブル13[[#This Row],[使用工程]],'搬送LT（0705）'!$B$4:$O$9,14,FALSE)</f>
        <v>0</v>
      </c>
      <c r="M111" s="112">
        <f>(テーブル13[[#This Row],[基準日量数(7月日量max)(月間生産台数21000台)]]/テーブル13[[#This Row],[収容数]])*テーブル13[[#This Row],[基準在庫枚数(日数変換)]]</f>
        <v>0.11420539599651872</v>
      </c>
      <c r="N111" s="112">
        <f>ROUNDUP(テーブル13[[#This Row],[基準在庫枚数(=搬送周期*日量/収容数)'[枚']]],0)</f>
        <v>1</v>
      </c>
      <c r="O111" s="101">
        <v>637</v>
      </c>
      <c r="Q111" s="101">
        <f>ROUNDUP((テーブル13[[#This Row],[基準日量数(7月日量max)(月間生産台数21000台)]]/テーブル13[[#This Row],[収容数]])*テーブル13[[#This Row],[基準在庫日数(7/24地点)]]+3,0)</f>
        <v>8</v>
      </c>
      <c r="R11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112" spans="2:18">
      <c r="B112" s="115" t="s">
        <v>359</v>
      </c>
      <c r="C112" s="115">
        <v>100</v>
      </c>
      <c r="D112" s="116" t="s">
        <v>226</v>
      </c>
      <c r="E112" s="116">
        <f>VLOOKUP(テーブル13[[#This Row],[品番]],'[1]XR10_手配運用情報230712 1Y'!$B$11:$AA$567,26,FALSE)</f>
        <v>0.57999999999999996</v>
      </c>
      <c r="F112" s="113">
        <f>VLOOKUP(D112,'搬送LT（0705）'!$B$4:$O$9,9,FALSE)</f>
        <v>24</v>
      </c>
      <c r="G112" s="101">
        <v>136</v>
      </c>
      <c r="H112" s="101">
        <f>VLOOKUP(テーブル13[[#This Row],[使用工程]],'搬送LT（0705）'!$B$4:$O$9,5,FALSE)</f>
        <v>1236</v>
      </c>
      <c r="I112" s="120">
        <f>ROUNDUP(VLOOKUP(テーブル13[[#This Row],[使用工程]],'搬送LT（0705）'!$B$4:$O$9,12,FALSE),2)</f>
        <v>0.03</v>
      </c>
      <c r="J112" s="120">
        <f>テーブル13[[#This Row],[基準在庫日数(7/24地点)]]-0.03+テーブル13[[#This Row],[搬送LT(見直し)]]</f>
        <v>0.57999999999999996</v>
      </c>
      <c r="K112" s="127">
        <f>VLOOKUP(テーブル13[[#This Row],[使用工程]],'搬送LT（0705）'!$B$4:$O$9,13,FALSE)</f>
        <v>1.7928633594429939E-2</v>
      </c>
      <c r="L112" s="124">
        <f>VLOOKUP(テーブル13[[#This Row],[使用工程]],'搬送LT（0705）'!$B$4:$O$9,14,FALSE)</f>
        <v>0</v>
      </c>
      <c r="M112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112" s="112">
        <f>ROUNDUP(テーブル13[[#This Row],[基準在庫枚数(=搬送周期*日量/収容数)'[枚']]],0)</f>
        <v>1</v>
      </c>
      <c r="O112" s="101">
        <v>463</v>
      </c>
      <c r="Q112" s="101">
        <f>ROUNDUP((テーブル13[[#This Row],[基準日量数(7月日量max)(月間生産台数21000台)]]/テーブル13[[#This Row],[収容数]])*テーブル13[[#This Row],[基準在庫日数(7/24地点)]]+3,0)</f>
        <v>6</v>
      </c>
      <c r="R11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113" spans="2:18">
      <c r="B113" s="115" t="s">
        <v>360</v>
      </c>
      <c r="C113" s="115">
        <v>100</v>
      </c>
      <c r="D113" s="116" t="s">
        <v>226</v>
      </c>
      <c r="E113" s="116">
        <f>VLOOKUP(テーブル13[[#This Row],[品番]],'[1]XR10_手配運用情報230712 1Y'!$B$11:$AA$567,26,FALSE)</f>
        <v>0.67</v>
      </c>
      <c r="F113" s="113">
        <f>VLOOKUP(D113,'搬送LT（0705）'!$B$4:$O$9,9,FALSE)</f>
        <v>24</v>
      </c>
      <c r="G113" s="101">
        <v>147</v>
      </c>
      <c r="H113" s="101">
        <f>VLOOKUP(テーブル13[[#This Row],[使用工程]],'搬送LT（0705）'!$B$4:$O$9,5,FALSE)</f>
        <v>1236</v>
      </c>
      <c r="I113" s="120">
        <f>ROUNDUP(VLOOKUP(テーブル13[[#This Row],[使用工程]],'搬送LT（0705）'!$B$4:$O$9,12,FALSE),2)</f>
        <v>0.03</v>
      </c>
      <c r="J113" s="120">
        <f>テーブル13[[#This Row],[基準在庫日数(7/24地点)]]-0.03+テーブル13[[#This Row],[搬送LT(見直し)]]</f>
        <v>0.67</v>
      </c>
      <c r="K113" s="127">
        <f>VLOOKUP(テーブル13[[#This Row],[使用工程]],'搬送LT（0705）'!$B$4:$O$9,13,FALSE)</f>
        <v>1.7928633594429939E-2</v>
      </c>
      <c r="L113" s="124">
        <f>VLOOKUP(テーブル13[[#This Row],[使用工程]],'搬送LT（0705）'!$B$4:$O$9,14,FALSE)</f>
        <v>0</v>
      </c>
      <c r="M113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113" s="112">
        <f>ROUNDUP(テーブル13[[#This Row],[基準在庫枚数(=搬送周期*日量/収容数)'[枚']]],0)</f>
        <v>1</v>
      </c>
      <c r="O113" s="101">
        <v>463</v>
      </c>
      <c r="Q113" s="101">
        <f>ROUNDUP((テーブル13[[#This Row],[基準日量数(7月日量max)(月間生産台数21000台)]]/テーブル13[[#This Row],[収容数]])*テーブル13[[#This Row],[基準在庫日数(7/24地点)]]+3,0)</f>
        <v>7</v>
      </c>
      <c r="R11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14" spans="2:18">
      <c r="B114" s="115" t="s">
        <v>361</v>
      </c>
      <c r="C114" s="115">
        <v>150</v>
      </c>
      <c r="D114" s="116" t="s">
        <v>226</v>
      </c>
      <c r="E114" s="116">
        <f>VLOOKUP(テーブル13[[#This Row],[品番]],'[1]XR10_手配運用情報230712 1Y'!$B$11:$AA$567,26,FALSE)</f>
        <v>0.64</v>
      </c>
      <c r="F114" s="113">
        <f>VLOOKUP(D114,'搬送LT（0705）'!$B$4:$O$9,9,FALSE)</f>
        <v>24</v>
      </c>
      <c r="G114" s="101">
        <v>45</v>
      </c>
      <c r="H114" s="101">
        <f>VLOOKUP(テーブル13[[#This Row],[使用工程]],'搬送LT（0705）'!$B$4:$O$9,5,FALSE)</f>
        <v>1236</v>
      </c>
      <c r="I114" s="120">
        <f>ROUNDUP(VLOOKUP(テーブル13[[#This Row],[使用工程]],'搬送LT（0705）'!$B$4:$O$9,12,FALSE),2)</f>
        <v>0.03</v>
      </c>
      <c r="J114" s="120">
        <f>テーブル13[[#This Row],[基準在庫日数(7/24地点)]]-0.03+テーブル13[[#This Row],[搬送LT(見直し)]]</f>
        <v>0.64</v>
      </c>
      <c r="K114" s="127">
        <f>VLOOKUP(テーブル13[[#This Row],[使用工程]],'搬送LT（0705）'!$B$4:$O$9,13,FALSE)</f>
        <v>1.7928633594429939E-2</v>
      </c>
      <c r="L114" s="124">
        <f>VLOOKUP(テーブル13[[#This Row],[使用工程]],'搬送LT（0705）'!$B$4:$O$9,14,FALSE)</f>
        <v>0</v>
      </c>
      <c r="M114" s="112">
        <f>(テーブル13[[#This Row],[基準日量数(7月日量max)(月間生産台数21000台)]]/テーブル13[[#This Row],[収容数]])*テーブル13[[#This Row],[基準在庫枚数(日数変換)]]</f>
        <v>5.5339715694807071E-2</v>
      </c>
      <c r="N114" s="112">
        <f>ROUNDUP(テーブル13[[#This Row],[基準在庫枚数(=搬送周期*日量/収容数)'[枚']]],0)</f>
        <v>1</v>
      </c>
      <c r="O114" s="101">
        <v>463</v>
      </c>
      <c r="Q114" s="101">
        <f>ROUNDUP((テーブル13[[#This Row],[基準日量数(7月日量max)(月間生産台数21000台)]]/テーブル13[[#This Row],[収容数]])*テーブル13[[#This Row],[基準在庫日数(7/24地点)]]+3,0)</f>
        <v>5</v>
      </c>
      <c r="R11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15" spans="2:18">
      <c r="B115" s="115" t="s">
        <v>362</v>
      </c>
      <c r="C115" s="115">
        <v>200</v>
      </c>
      <c r="D115" s="116" t="s">
        <v>226</v>
      </c>
      <c r="E115" s="116">
        <f>VLOOKUP(テーブル13[[#This Row],[品番]],'[1]XR10_手配運用情報230712 1Y'!$B$11:$AA$567,26,FALSE)</f>
        <v>0.53</v>
      </c>
      <c r="F115" s="113">
        <f>VLOOKUP(D115,'搬送LT（0705）'!$B$4:$O$9,9,FALSE)</f>
        <v>24</v>
      </c>
      <c r="G115" s="101">
        <v>3</v>
      </c>
      <c r="H115" s="101">
        <f>VLOOKUP(テーブル13[[#This Row],[使用工程]],'搬送LT（0705）'!$B$4:$O$9,5,FALSE)</f>
        <v>1236</v>
      </c>
      <c r="I115" s="120">
        <f>ROUNDUP(VLOOKUP(テーブル13[[#This Row],[使用工程]],'搬送LT（0705）'!$B$4:$O$9,12,FALSE),2)</f>
        <v>0.03</v>
      </c>
      <c r="J115" s="120">
        <f>テーブル13[[#This Row],[基準在庫日数(7/24地点)]]-0.03+テーブル13[[#This Row],[搬送LT(見直し)]]</f>
        <v>0.53</v>
      </c>
      <c r="K115" s="127">
        <f>VLOOKUP(テーブル13[[#This Row],[使用工程]],'搬送LT（0705）'!$B$4:$O$9,13,FALSE)</f>
        <v>1.7928633594429939E-2</v>
      </c>
      <c r="L115" s="124">
        <f>VLOOKUP(テーブル13[[#This Row],[使用工程]],'搬送LT（0705）'!$B$4:$O$9,14,FALSE)</f>
        <v>0</v>
      </c>
      <c r="M115" s="112">
        <f>(テーブル13[[#This Row],[基準日量数(7月日量max)(月間生産台数21000台)]]/テーブル13[[#This Row],[収容数]])*テーブル13[[#This Row],[基準在庫枚数(日数変換)]]</f>
        <v>5.7102697998259358E-2</v>
      </c>
      <c r="N115" s="112">
        <f>ROUNDUP(テーブル13[[#This Row],[基準在庫枚数(=搬送周期*日量/収容数)'[枚']]],0)</f>
        <v>1</v>
      </c>
      <c r="O115" s="101">
        <v>637</v>
      </c>
      <c r="Q115" s="101">
        <f>ROUNDUP((テーブル13[[#This Row],[基準日量数(7月日量max)(月間生産台数21000台)]]/テーブル13[[#This Row],[収容数]])*テーブル13[[#This Row],[基準在庫日数(7/24地点)]]+3,0)</f>
        <v>5</v>
      </c>
      <c r="R11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16" spans="2:18">
      <c r="B116" s="115" t="s">
        <v>363</v>
      </c>
      <c r="C116" s="115">
        <v>200</v>
      </c>
      <c r="D116" s="116" t="s">
        <v>226</v>
      </c>
      <c r="E116" s="116">
        <f>VLOOKUP(テーブル13[[#This Row],[品番]],'[1]XR10_手配運用情報230712 1Y'!$B$11:$AA$567,26,FALSE)</f>
        <v>0.52</v>
      </c>
      <c r="F116" s="113">
        <f>VLOOKUP(D116,'搬送LT（0705）'!$B$4:$O$9,9,FALSE)</f>
        <v>24</v>
      </c>
      <c r="G116" s="101">
        <v>20</v>
      </c>
      <c r="H116" s="101">
        <f>VLOOKUP(テーブル13[[#This Row],[使用工程]],'搬送LT（0705）'!$B$4:$O$9,5,FALSE)</f>
        <v>1236</v>
      </c>
      <c r="I116" s="120">
        <f>ROUNDUP(VLOOKUP(テーブル13[[#This Row],[使用工程]],'搬送LT（0705）'!$B$4:$O$9,12,FALSE),2)</f>
        <v>0.03</v>
      </c>
      <c r="J116" s="120">
        <f>テーブル13[[#This Row],[基準在庫日数(7/24地点)]]-0.03+テーブル13[[#This Row],[搬送LT(見直し)]]</f>
        <v>0.52</v>
      </c>
      <c r="K116" s="127">
        <f>VLOOKUP(テーブル13[[#This Row],[使用工程]],'搬送LT（0705）'!$B$4:$O$9,13,FALSE)</f>
        <v>1.7928633594429939E-2</v>
      </c>
      <c r="L116" s="124">
        <f>VLOOKUP(テーブル13[[#This Row],[使用工程]],'搬送LT（0705）'!$B$4:$O$9,14,FALSE)</f>
        <v>0</v>
      </c>
      <c r="M116" s="112">
        <f>(テーブル13[[#This Row],[基準日量数(7月日量max)(月間生産台数21000台)]]/テーブル13[[#This Row],[収容数]])*テーブル13[[#This Row],[基準在庫枚数(日数変換)]]</f>
        <v>5.7102697998259358E-2</v>
      </c>
      <c r="N116" s="112">
        <f>ROUNDUP(テーブル13[[#This Row],[基準在庫枚数(=搬送周期*日量/収容数)'[枚']]],0)</f>
        <v>1</v>
      </c>
      <c r="O116" s="101">
        <v>637</v>
      </c>
      <c r="Q116" s="101">
        <f>ROUNDUP((テーブル13[[#This Row],[基準日量数(7月日量max)(月間生産台数21000台)]]/テーブル13[[#This Row],[収容数]])*テーブル13[[#This Row],[基準在庫日数(7/24地点)]]+3,0)</f>
        <v>5</v>
      </c>
      <c r="R11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17" spans="2:18">
      <c r="B117" s="115" t="s">
        <v>364</v>
      </c>
      <c r="C117" s="115">
        <v>200</v>
      </c>
      <c r="D117" s="116" t="s">
        <v>226</v>
      </c>
      <c r="E117" s="116">
        <f>VLOOKUP(テーブル13[[#This Row],[品番]],'[1]XR10_手配運用情報230712 1Y'!$B$11:$AA$567,26,FALSE)</f>
        <v>0.76</v>
      </c>
      <c r="F117" s="113">
        <f>VLOOKUP(D117,'搬送LT（0705）'!$B$4:$O$9,9,FALSE)</f>
        <v>24</v>
      </c>
      <c r="G117" s="101">
        <v>53</v>
      </c>
      <c r="H117" s="101">
        <f>VLOOKUP(テーブル13[[#This Row],[使用工程]],'搬送LT（0705）'!$B$4:$O$9,5,FALSE)</f>
        <v>1236</v>
      </c>
      <c r="I117" s="120">
        <f>ROUNDUP(VLOOKUP(テーブル13[[#This Row],[使用工程]],'搬送LT（0705）'!$B$4:$O$9,12,FALSE),2)</f>
        <v>0.03</v>
      </c>
      <c r="J117" s="120">
        <f>テーブル13[[#This Row],[基準在庫日数(7/24地点)]]-0.03+テーブル13[[#This Row],[搬送LT(見直し)]]</f>
        <v>0.76</v>
      </c>
      <c r="K117" s="127">
        <f>VLOOKUP(テーブル13[[#This Row],[使用工程]],'搬送LT（0705）'!$B$4:$O$9,13,FALSE)</f>
        <v>1.7928633594429939E-2</v>
      </c>
      <c r="L117" s="124">
        <f>VLOOKUP(テーブル13[[#This Row],[使用工程]],'搬送LT（0705）'!$B$4:$O$9,14,FALSE)</f>
        <v>0</v>
      </c>
      <c r="M117" s="112">
        <f>(テーブル13[[#This Row],[基準日量数(7月日量max)(月間生産台数21000台)]]/テーブル13[[#This Row],[収容数]])*テーブル13[[#This Row],[基準在庫枚数(日数変換)]]</f>
        <v>8.3009573542210613E-2</v>
      </c>
      <c r="N117" s="112">
        <f>ROUNDUP(テーブル13[[#This Row],[基準在庫枚数(=搬送周期*日量/収容数)'[枚']]],0)</f>
        <v>1</v>
      </c>
      <c r="O117" s="101">
        <v>926</v>
      </c>
      <c r="Q117" s="101">
        <f>ROUNDUP((テーブル13[[#This Row],[基準日量数(7月日量max)(月間生産台数21000台)]]/テーブル13[[#This Row],[収容数]])*テーブル13[[#This Row],[基準在庫日数(7/24地点)]]+3,0)</f>
        <v>7</v>
      </c>
      <c r="R11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18" spans="2:18">
      <c r="B118" s="115" t="s">
        <v>365</v>
      </c>
      <c r="C118" s="115">
        <v>200</v>
      </c>
      <c r="D118" s="116" t="s">
        <v>226</v>
      </c>
      <c r="E118" s="116">
        <f>VLOOKUP(テーブル13[[#This Row],[品番]],'[1]XR10_手配運用情報230712 1Y'!$B$11:$AA$567,26,FALSE)</f>
        <v>0.57999999999999996</v>
      </c>
      <c r="F118" s="113">
        <f>VLOOKUP(D118,'搬送LT（0705）'!$B$4:$O$9,9,FALSE)</f>
        <v>24</v>
      </c>
      <c r="G118" s="101">
        <v>71</v>
      </c>
      <c r="H118" s="101">
        <f>VLOOKUP(テーブル13[[#This Row],[使用工程]],'搬送LT（0705）'!$B$4:$O$9,5,FALSE)</f>
        <v>1236</v>
      </c>
      <c r="I118" s="120">
        <f>ROUNDUP(VLOOKUP(テーブル13[[#This Row],[使用工程]],'搬送LT（0705）'!$B$4:$O$9,12,FALSE),2)</f>
        <v>0.03</v>
      </c>
      <c r="J118" s="120">
        <f>テーブル13[[#This Row],[基準在庫日数(7/24地点)]]-0.03+テーブル13[[#This Row],[搬送LT(見直し)]]</f>
        <v>0.57999999999999996</v>
      </c>
      <c r="K118" s="127">
        <f>VLOOKUP(テーブル13[[#This Row],[使用工程]],'搬送LT（0705）'!$B$4:$O$9,13,FALSE)</f>
        <v>1.7928633594429939E-2</v>
      </c>
      <c r="L118" s="124">
        <f>VLOOKUP(テーブル13[[#This Row],[使用工程]],'搬送LT（0705）'!$B$4:$O$9,14,FALSE)</f>
        <v>0</v>
      </c>
      <c r="M118" s="112">
        <f>(テーブル13[[#This Row],[基準日量数(7月日量max)(月間生産台数21000台)]]/テーブル13[[#This Row],[収容数]])*テーブル13[[#This Row],[基準在庫枚数(日数変換)]]</f>
        <v>5.7102697998259358E-2</v>
      </c>
      <c r="N118" s="112">
        <f>ROUNDUP(テーブル13[[#This Row],[基準在庫枚数(=搬送周期*日量/収容数)'[枚']]],0)</f>
        <v>1</v>
      </c>
      <c r="O118" s="101">
        <v>637</v>
      </c>
      <c r="Q118" s="101">
        <f>ROUNDUP((テーブル13[[#This Row],[基準日量数(7月日量max)(月間生産台数21000台)]]/テーブル13[[#This Row],[収容数]])*テーブル13[[#This Row],[基準在庫日数(7/24地点)]]+3,0)</f>
        <v>5</v>
      </c>
      <c r="R11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19" spans="2:18">
      <c r="B119" s="115" t="s">
        <v>366</v>
      </c>
      <c r="C119" s="115">
        <v>200</v>
      </c>
      <c r="D119" s="116" t="s">
        <v>226</v>
      </c>
      <c r="E119" s="116">
        <f>VLOOKUP(テーブル13[[#This Row],[品番]],'[1]XR10_手配運用情報230712 1Y'!$B$11:$AA$567,26,FALSE)</f>
        <v>0.63</v>
      </c>
      <c r="F119" s="113">
        <f>VLOOKUP(D119,'搬送LT（0705）'!$B$4:$O$9,9,FALSE)</f>
        <v>24</v>
      </c>
      <c r="G119" s="101">
        <v>130</v>
      </c>
      <c r="H119" s="101">
        <f>VLOOKUP(テーブル13[[#This Row],[使用工程]],'搬送LT（0705）'!$B$4:$O$9,5,FALSE)</f>
        <v>1236</v>
      </c>
      <c r="I119" s="120">
        <f>ROUNDUP(VLOOKUP(テーブル13[[#This Row],[使用工程]],'搬送LT（0705）'!$B$4:$O$9,12,FALSE),2)</f>
        <v>0.03</v>
      </c>
      <c r="J119" s="120">
        <f>テーブル13[[#This Row],[基準在庫日数(7/24地点)]]-0.03+テーブル13[[#This Row],[搬送LT(見直し)]]</f>
        <v>0.63</v>
      </c>
      <c r="K119" s="127">
        <f>VLOOKUP(テーブル13[[#This Row],[使用工程]],'搬送LT（0705）'!$B$4:$O$9,13,FALSE)</f>
        <v>1.7928633594429939E-2</v>
      </c>
      <c r="L119" s="124">
        <f>VLOOKUP(テーブル13[[#This Row],[使用工程]],'搬送LT（0705）'!$B$4:$O$9,14,FALSE)</f>
        <v>0</v>
      </c>
      <c r="M119" s="112">
        <f>(テーブル13[[#This Row],[基準日量数(7月日量max)(月間生産台数21000台)]]/テーブル13[[#This Row],[収容数]])*テーブル13[[#This Row],[基準在庫枚数(日数変換)]]</f>
        <v>5.7102697998259358E-2</v>
      </c>
      <c r="N119" s="112">
        <f>ROUNDUP(テーブル13[[#This Row],[基準在庫枚数(=搬送周期*日量/収容数)'[枚']]],0)</f>
        <v>1</v>
      </c>
      <c r="O119" s="101">
        <v>637</v>
      </c>
      <c r="Q119" s="101">
        <f>ROUNDUP((テーブル13[[#This Row],[基準日量数(7月日量max)(月間生産台数21000台)]]/テーブル13[[#This Row],[収容数]])*テーブル13[[#This Row],[基準在庫日数(7/24地点)]]+3,0)</f>
        <v>6</v>
      </c>
      <c r="R11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120" spans="2:18">
      <c r="B120" s="115" t="s">
        <v>367</v>
      </c>
      <c r="C120" s="115">
        <v>300</v>
      </c>
      <c r="D120" s="116" t="s">
        <v>226</v>
      </c>
      <c r="E120" s="116">
        <f>VLOOKUP(テーブル13[[#This Row],[品番]],'[1]XR10_手配運用情報230712 1Y'!$B$11:$AA$567,26,FALSE)</f>
        <v>0.5</v>
      </c>
      <c r="F120" s="113">
        <f>VLOOKUP(D120,'搬送LT（0705）'!$B$4:$O$9,9,FALSE)</f>
        <v>24</v>
      </c>
      <c r="G120" s="101">
        <v>86</v>
      </c>
      <c r="H120" s="101">
        <f>VLOOKUP(テーブル13[[#This Row],[使用工程]],'搬送LT（0705）'!$B$4:$O$9,5,FALSE)</f>
        <v>1236</v>
      </c>
      <c r="I120" s="120">
        <f>ROUNDUP(VLOOKUP(テーブル13[[#This Row],[使用工程]],'搬送LT（0705）'!$B$4:$O$9,12,FALSE),2)</f>
        <v>0.03</v>
      </c>
      <c r="J120" s="120">
        <f>テーブル13[[#This Row],[基準在庫日数(7/24地点)]]-0.03+テーブル13[[#This Row],[搬送LT(見直し)]]</f>
        <v>0.5</v>
      </c>
      <c r="K120" s="127">
        <f>VLOOKUP(テーブル13[[#This Row],[使用工程]],'搬送LT（0705）'!$B$4:$O$9,13,FALSE)</f>
        <v>1.7928633594429939E-2</v>
      </c>
      <c r="L120" s="124">
        <f>VLOOKUP(テーブル13[[#This Row],[使用工程]],'搬送LT（0705）'!$B$4:$O$9,14,FALSE)</f>
        <v>0</v>
      </c>
      <c r="M120" s="112">
        <f>(テーブル13[[#This Row],[基準日量数(7月日量max)(月間生産台数21000台)]]/テーブル13[[#This Row],[収容数]])*テーブル13[[#This Row],[基準在庫枚数(日数変換)]]</f>
        <v>6.5379750507687837E-2</v>
      </c>
      <c r="N120" s="112">
        <f>ROUNDUP(テーブル13[[#This Row],[基準在庫枚数(=搬送周期*日量/収容数)'[枚']]],0)</f>
        <v>1</v>
      </c>
      <c r="O120" s="101">
        <v>1094</v>
      </c>
      <c r="Q120" s="101">
        <f>ROUNDUP((テーブル13[[#This Row],[基準日量数(7月日量max)(月間生産台数21000台)]]/テーブル13[[#This Row],[収容数]])*テーブル13[[#This Row],[基準在庫日数(7/24地点)]]+3,0)</f>
        <v>5</v>
      </c>
      <c r="R12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21" spans="2:18">
      <c r="B121" s="115">
        <v>9034118060</v>
      </c>
      <c r="C121" s="115">
        <v>300</v>
      </c>
      <c r="D121" s="116" t="s">
        <v>226</v>
      </c>
      <c r="E121" s="116">
        <f>VLOOKUP(テーブル13[[#This Row],[品番]],'[1]XR10_手配運用情報230712 1Y'!$B$11:$AA$567,26,FALSE)</f>
        <v>0.74</v>
      </c>
      <c r="F121" s="113">
        <f>VLOOKUP(D121,'搬送LT（0705）'!$B$4:$O$9,9,FALSE)</f>
        <v>24</v>
      </c>
      <c r="G121" s="101">
        <v>92</v>
      </c>
      <c r="H121" s="101">
        <f>VLOOKUP(テーブル13[[#This Row],[使用工程]],'搬送LT（0705）'!$B$4:$O$9,5,FALSE)</f>
        <v>1236</v>
      </c>
      <c r="I121" s="120">
        <f>ROUNDUP(VLOOKUP(テーブル13[[#This Row],[使用工程]],'搬送LT（0705）'!$B$4:$O$9,12,FALSE),2)</f>
        <v>0.03</v>
      </c>
      <c r="J121" s="120">
        <f>テーブル13[[#This Row],[基準在庫日数(7/24地点)]]-0.03+テーブル13[[#This Row],[搬送LT(見直し)]]</f>
        <v>0.74</v>
      </c>
      <c r="K121" s="127">
        <f>VLOOKUP(テーブル13[[#This Row],[使用工程]],'搬送LT（0705）'!$B$4:$O$9,13,FALSE)</f>
        <v>1.7928633594429939E-2</v>
      </c>
      <c r="L121" s="124">
        <f>VLOOKUP(テーブル13[[#This Row],[使用工程]],'搬送LT（0705）'!$B$4:$O$9,14,FALSE)</f>
        <v>0</v>
      </c>
      <c r="M121" s="112">
        <f>(テーブル13[[#This Row],[基準日量数(7月日量max)(月間生産台数21000台)]]/テーブル13[[#This Row],[収容数]])*テーブル13[[#This Row],[基準在庫枚数(日数変換)]]</f>
        <v>3.8068465332172903E-2</v>
      </c>
      <c r="N121" s="112">
        <f>ROUNDUP(テーブル13[[#This Row],[基準在庫枚数(=搬送周期*日量/収容数)'[枚']]],0)</f>
        <v>1</v>
      </c>
      <c r="O121" s="101">
        <v>637</v>
      </c>
      <c r="Q121" s="101">
        <f>ROUNDUP((テーブル13[[#This Row],[基準日量数(7月日量max)(月間生産台数21000台)]]/テーブル13[[#This Row],[収容数]])*テーブル13[[#This Row],[基準在庫日数(7/24地点)]]+3,0)</f>
        <v>5</v>
      </c>
      <c r="R12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22" spans="2:18">
      <c r="B122" s="115" t="s">
        <v>368</v>
      </c>
      <c r="C122" s="115">
        <v>400</v>
      </c>
      <c r="D122" s="116" t="s">
        <v>226</v>
      </c>
      <c r="E122" s="116">
        <f>VLOOKUP(テーブル13[[#This Row],[品番]],'[1]XR10_手配運用情報230712 1Y'!$B$11:$AA$567,26,FALSE)</f>
        <v>0.62</v>
      </c>
      <c r="F122" s="113">
        <f>VLOOKUP(D122,'搬送LT（0705）'!$B$4:$O$9,9,FALSE)</f>
        <v>24</v>
      </c>
      <c r="G122" s="101">
        <v>82</v>
      </c>
      <c r="H122" s="101">
        <f>VLOOKUP(テーブル13[[#This Row],[使用工程]],'搬送LT（0705）'!$B$4:$O$9,5,FALSE)</f>
        <v>1236</v>
      </c>
      <c r="I122" s="120">
        <f>ROUNDUP(VLOOKUP(テーブル13[[#This Row],[使用工程]],'搬送LT（0705）'!$B$4:$O$9,12,FALSE),2)</f>
        <v>0.03</v>
      </c>
      <c r="J122" s="120">
        <f>テーブル13[[#This Row],[基準在庫日数(7/24地点)]]-0.03+テーブル13[[#This Row],[搬送LT(見直し)]]</f>
        <v>0.62</v>
      </c>
      <c r="K122" s="127">
        <f>VLOOKUP(テーブル13[[#This Row],[使用工程]],'搬送LT（0705）'!$B$4:$O$9,13,FALSE)</f>
        <v>1.7928633594429939E-2</v>
      </c>
      <c r="L122" s="124">
        <f>VLOOKUP(テーブル13[[#This Row],[使用工程]],'搬送LT（0705）'!$B$4:$O$9,14,FALSE)</f>
        <v>0</v>
      </c>
      <c r="M122" s="112">
        <f>(テーブル13[[#This Row],[基準日量数(7月日量max)(月間生産台数21000台)]]/テーブル13[[#This Row],[収容数]])*テーブル13[[#This Row],[基準在庫枚数(日数変換)]]</f>
        <v>5.7102697998259358E-2</v>
      </c>
      <c r="N122" s="112">
        <f>ROUNDUP(テーブル13[[#This Row],[基準在庫枚数(=搬送周期*日量/収容数)'[枚']]],0)</f>
        <v>1</v>
      </c>
      <c r="O122" s="101">
        <v>1274</v>
      </c>
      <c r="Q122" s="101">
        <f>ROUNDUP((テーブル13[[#This Row],[基準日量数(7月日量max)(月間生産台数21000台)]]/テーブル13[[#This Row],[収容数]])*テーブル13[[#This Row],[基準在庫日数(7/24地点)]]+3,0)</f>
        <v>5</v>
      </c>
      <c r="R12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23" spans="2:18">
      <c r="B123" s="115" t="s">
        <v>369</v>
      </c>
      <c r="C123" s="115">
        <v>500</v>
      </c>
      <c r="D123" s="116" t="s">
        <v>226</v>
      </c>
      <c r="E123" s="116">
        <f>VLOOKUP(テーブル13[[#This Row],[品番]],'[1]XR10_手配運用情報230712 1Y'!$B$11:$AA$567,26,FALSE)</f>
        <v>0.5</v>
      </c>
      <c r="F123" s="113">
        <f>VLOOKUP(D123,'搬送LT（0705）'!$B$4:$O$9,9,FALSE)</f>
        <v>24</v>
      </c>
      <c r="G123" s="101">
        <v>19</v>
      </c>
      <c r="H123" s="101">
        <f>VLOOKUP(テーブル13[[#This Row],[使用工程]],'搬送LT（0705）'!$B$4:$O$9,5,FALSE)</f>
        <v>1236</v>
      </c>
      <c r="I123" s="120">
        <f>ROUNDUP(VLOOKUP(テーブル13[[#This Row],[使用工程]],'搬送LT（0705）'!$B$4:$O$9,12,FALSE),2)</f>
        <v>0.03</v>
      </c>
      <c r="J123" s="120">
        <f>テーブル13[[#This Row],[基準在庫日数(7/24地点)]]-0.03+テーブル13[[#This Row],[搬送LT(見直し)]]</f>
        <v>0.5</v>
      </c>
      <c r="K123" s="127">
        <f>VLOOKUP(テーブル13[[#This Row],[使用工程]],'搬送LT（0705）'!$B$4:$O$9,13,FALSE)</f>
        <v>1.7928633594429939E-2</v>
      </c>
      <c r="L123" s="124">
        <f>VLOOKUP(テーブル13[[#This Row],[使用工程]],'搬送LT（0705）'!$B$4:$O$9,14,FALSE)</f>
        <v>0</v>
      </c>
      <c r="M123" s="112">
        <f>(テーブル13[[#This Row],[基準日量数(7月日量max)(月間生産台数21000台)]]/テーブル13[[#This Row],[収容数]])*テーブル13[[#This Row],[基準在庫枚数(日数変換)]]</f>
        <v>1.6601914708442123E-2</v>
      </c>
      <c r="N123" s="112">
        <f>ROUNDUP(テーブル13[[#This Row],[基準在庫枚数(=搬送周期*日量/収容数)'[枚']]],0)</f>
        <v>1</v>
      </c>
      <c r="O123" s="101">
        <v>463</v>
      </c>
      <c r="Q123" s="101">
        <f>ROUNDUP((テーブル13[[#This Row],[基準日量数(7月日量max)(月間生産台数21000台)]]/テーブル13[[#This Row],[収容数]])*テーブル13[[#This Row],[基準在庫日数(7/24地点)]]+3,0)</f>
        <v>4</v>
      </c>
      <c r="R12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24" spans="2:18">
      <c r="B124" s="115" t="s">
        <v>370</v>
      </c>
      <c r="C124" s="115">
        <v>504</v>
      </c>
      <c r="D124" s="116" t="s">
        <v>226</v>
      </c>
      <c r="E124" s="116">
        <f>VLOOKUP(テーブル13[[#This Row],[品番]],'[1]XR10_手配運用情報230712 1Y'!$B$11:$AA$567,26,FALSE)</f>
        <v>0.64</v>
      </c>
      <c r="F124" s="113">
        <f>VLOOKUP(D124,'搬送LT（0705）'!$B$4:$O$9,9,FALSE)</f>
        <v>24</v>
      </c>
      <c r="G124" s="101">
        <v>68</v>
      </c>
      <c r="H124" s="101">
        <f>VLOOKUP(テーブル13[[#This Row],[使用工程]],'搬送LT（0705）'!$B$4:$O$9,5,FALSE)</f>
        <v>1236</v>
      </c>
      <c r="I124" s="120">
        <f>ROUNDUP(VLOOKUP(テーブル13[[#This Row],[使用工程]],'搬送LT（0705）'!$B$4:$O$9,12,FALSE),2)</f>
        <v>0.03</v>
      </c>
      <c r="J124" s="120">
        <f>テーブル13[[#This Row],[基準在庫日数(7/24地点)]]-0.03+テーブル13[[#This Row],[搬送LT(見直し)]]</f>
        <v>0.64</v>
      </c>
      <c r="K124" s="127">
        <f>VLOOKUP(テーブル13[[#This Row],[使用工程]],'搬送LT（0705）'!$B$4:$O$9,13,FALSE)</f>
        <v>1.7928633594429939E-2</v>
      </c>
      <c r="L124" s="124">
        <f>VLOOKUP(テーブル13[[#This Row],[使用工程]],'搬送LT（0705）'!$B$4:$O$9,14,FALSE)</f>
        <v>0</v>
      </c>
      <c r="M124" s="112">
        <f>(テーブル13[[#This Row],[基準日量数(7月日量max)(月間生産台数21000台)]]/テーブル13[[#This Row],[収容数]])*テーブル13[[#This Row],[基準在庫枚数(日数変換)]]</f>
        <v>1.6470153480597344E-2</v>
      </c>
      <c r="N124" s="112">
        <f>ROUNDUP(テーブル13[[#This Row],[基準在庫枚数(=搬送周期*日量/収容数)'[枚']]],0)</f>
        <v>1</v>
      </c>
      <c r="O124" s="101">
        <v>463</v>
      </c>
      <c r="Q124" s="101">
        <f>ROUNDUP((テーブル13[[#This Row],[基準日量数(7月日量max)(月間生産台数21000台)]]/テーブル13[[#This Row],[収容数]])*テーブル13[[#This Row],[基準在庫日数(7/24地点)]]+3,0)</f>
        <v>4</v>
      </c>
      <c r="R12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25" spans="2:18">
      <c r="B125" s="115" t="s">
        <v>371</v>
      </c>
      <c r="C125" s="115">
        <v>1000</v>
      </c>
      <c r="D125" s="116" t="s">
        <v>226</v>
      </c>
      <c r="E125" s="116">
        <f>VLOOKUP(テーブル13[[#This Row],[品番]],'[1]XR10_手配運用情報230712 1Y'!$B$11:$AA$567,26,FALSE)</f>
        <v>0.53</v>
      </c>
      <c r="F125" s="113">
        <f>VLOOKUP(D125,'搬送LT（0705）'!$B$4:$O$9,9,FALSE)</f>
        <v>24</v>
      </c>
      <c r="G125" s="101">
        <v>12</v>
      </c>
      <c r="H125" s="101">
        <f>VLOOKUP(テーブル13[[#This Row],[使用工程]],'搬送LT（0705）'!$B$4:$O$9,5,FALSE)</f>
        <v>1236</v>
      </c>
      <c r="I125" s="120">
        <f>ROUNDUP(VLOOKUP(テーブル13[[#This Row],[使用工程]],'搬送LT（0705）'!$B$4:$O$9,12,FALSE),2)</f>
        <v>0.03</v>
      </c>
      <c r="J125" s="120">
        <f>テーブル13[[#This Row],[基準在庫日数(7/24地点)]]-0.03+テーブル13[[#This Row],[搬送LT(見直し)]]</f>
        <v>0.53</v>
      </c>
      <c r="K125" s="127">
        <f>VLOOKUP(テーブル13[[#This Row],[使用工程]],'搬送LT（0705）'!$B$4:$O$9,13,FALSE)</f>
        <v>1.7928633594429939E-2</v>
      </c>
      <c r="L125" s="124">
        <f>VLOOKUP(テーブル13[[#This Row],[使用工程]],'搬送LT（0705）'!$B$4:$O$9,14,FALSE)</f>
        <v>0</v>
      </c>
      <c r="M125" s="112">
        <f>(テーブル13[[#This Row],[基準日量数(7月日量max)(月間生産台数21000台)]]/テーブル13[[#This Row],[収容数]])*テーブル13[[#This Row],[基準在庫枚数(日数変換)]]</f>
        <v>5.8841775456919057E-2</v>
      </c>
      <c r="N125" s="112">
        <f>ROUNDUP(テーブル13[[#This Row],[基準在庫枚数(=搬送周期*日量/収容数)'[枚']]],0)</f>
        <v>1</v>
      </c>
      <c r="O125" s="101">
        <v>3282</v>
      </c>
      <c r="Q125" s="101">
        <f>ROUNDUP((テーブル13[[#This Row],[基準日量数(7月日量max)(月間生産台数21000台)]]/テーブル13[[#This Row],[収容数]])*テーブル13[[#This Row],[基準在庫日数(7/24地点)]]+3,0)</f>
        <v>5</v>
      </c>
      <c r="R12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26" spans="2:18">
      <c r="B126" s="115" t="s">
        <v>372</v>
      </c>
      <c r="C126" s="115">
        <v>1000</v>
      </c>
      <c r="D126" s="116" t="s">
        <v>226</v>
      </c>
      <c r="E126" s="116">
        <f>VLOOKUP(テーブル13[[#This Row],[品番]],'[1]XR10_手配運用情報230712 1Y'!$B$11:$AA$567,26,FALSE)</f>
        <v>0.75</v>
      </c>
      <c r="F126" s="113">
        <f>VLOOKUP(D126,'搬送LT（0705）'!$B$4:$O$9,9,FALSE)</f>
        <v>24</v>
      </c>
      <c r="G126" s="101">
        <v>51</v>
      </c>
      <c r="H126" s="101">
        <f>VLOOKUP(テーブル13[[#This Row],[使用工程]],'搬送LT（0705）'!$B$4:$O$9,5,FALSE)</f>
        <v>1236</v>
      </c>
      <c r="I126" s="120">
        <f>ROUNDUP(VLOOKUP(テーブル13[[#This Row],[使用工程]],'搬送LT（0705）'!$B$4:$O$9,12,FALSE),2)</f>
        <v>0.03</v>
      </c>
      <c r="J126" s="120">
        <f>テーブル13[[#This Row],[基準在庫日数(7/24地点)]]-0.03+テーブル13[[#This Row],[搬送LT(見直し)]]</f>
        <v>0.75</v>
      </c>
      <c r="K126" s="127">
        <f>VLOOKUP(テーブル13[[#This Row],[使用工程]],'搬送LT（0705）'!$B$4:$O$9,13,FALSE)</f>
        <v>1.7928633594429939E-2</v>
      </c>
      <c r="L126" s="124">
        <f>VLOOKUP(テーブル13[[#This Row],[使用工程]],'搬送LT（0705）'!$B$4:$O$9,14,FALSE)</f>
        <v>0</v>
      </c>
      <c r="M126" s="112">
        <f>(テーブル13[[#This Row],[基準日量数(7月日量max)(月間生産台数21000台)]]/テーブル13[[#This Row],[収容数]])*テーブル13[[#This Row],[基準在庫枚数(日数変換)]]</f>
        <v>3.9227850304612712E-2</v>
      </c>
      <c r="N126" s="112">
        <f>ROUNDUP(テーブル13[[#This Row],[基準在庫枚数(=搬送周期*日量/収容数)'[枚']]],0)</f>
        <v>1</v>
      </c>
      <c r="O126" s="101">
        <v>2188</v>
      </c>
      <c r="Q126" s="101">
        <f>ROUNDUP((テーブル13[[#This Row],[基準日量数(7月日量max)(月間生産台数21000台)]]/テーブル13[[#This Row],[収容数]])*テーブル13[[#This Row],[基準在庫日数(7/24地点)]]+3,0)</f>
        <v>5</v>
      </c>
      <c r="R12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3</v>
      </c>
    </row>
    <row r="127" spans="2:18">
      <c r="B127" s="115" t="s">
        <v>373</v>
      </c>
      <c r="C127" s="115">
        <v>1000</v>
      </c>
      <c r="D127" s="116" t="s">
        <v>226</v>
      </c>
      <c r="E127" s="116">
        <f>VLOOKUP(テーブル13[[#This Row],[品番]],'[1]XR10_手配運用情報230712 1Y'!$B$11:$AA$567,26,FALSE)</f>
        <v>0.53</v>
      </c>
      <c r="F127" s="113">
        <f>VLOOKUP(D127,'搬送LT（0705）'!$B$4:$O$9,9,FALSE)</f>
        <v>24</v>
      </c>
      <c r="G127" s="101">
        <v>88</v>
      </c>
      <c r="H127" s="101">
        <f>VLOOKUP(テーブル13[[#This Row],[使用工程]],'搬送LT（0705）'!$B$4:$O$9,5,FALSE)</f>
        <v>1236</v>
      </c>
      <c r="I127" s="120">
        <f>ROUNDUP(VLOOKUP(テーブル13[[#This Row],[使用工程]],'搬送LT（0705）'!$B$4:$O$9,12,FALSE),2)</f>
        <v>0.03</v>
      </c>
      <c r="J127" s="120">
        <f>テーブル13[[#This Row],[基準在庫日数(7/24地点)]]-0.03+テーブル13[[#This Row],[搬送LT(見直し)]]</f>
        <v>0.53</v>
      </c>
      <c r="K127" s="127">
        <f>VLOOKUP(テーブル13[[#This Row],[使用工程]],'搬送LT（0705）'!$B$4:$O$9,13,FALSE)</f>
        <v>1.7928633594429939E-2</v>
      </c>
      <c r="L127" s="124">
        <f>VLOOKUP(テーブル13[[#This Row],[使用工程]],'搬送LT（0705）'!$B$4:$O$9,14,FALSE)</f>
        <v>0</v>
      </c>
      <c r="M127" s="112">
        <f>(テーブル13[[#This Row],[基準日量数(7月日量max)(月間生産台数21000台)]]/テーブル13[[#This Row],[収容数]])*テーブル13[[#This Row],[基準在庫枚数(日数変換)]]</f>
        <v>8.6684943429068753E-2</v>
      </c>
      <c r="N127" s="112">
        <f>ROUNDUP(テーブル13[[#This Row],[基準在庫枚数(=搬送周期*日量/収容数)'[枚']]],0)</f>
        <v>1</v>
      </c>
      <c r="O127" s="101">
        <v>4835</v>
      </c>
      <c r="Q127" s="101">
        <f>ROUNDUP((テーブル13[[#This Row],[基準日量数(7月日量max)(月間生産台数21000台)]]/テーブル13[[#This Row],[収容数]])*テーブル13[[#This Row],[基準在庫日数(7/24地点)]]+3,0)</f>
        <v>6</v>
      </c>
      <c r="R12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4</v>
      </c>
    </row>
    <row r="128" spans="2:18">
      <c r="B128" s="115" t="s">
        <v>374</v>
      </c>
      <c r="C128" s="115">
        <v>1000</v>
      </c>
      <c r="D128" s="116" t="s">
        <v>226</v>
      </c>
      <c r="E128" s="116">
        <f>VLOOKUP(テーブル13[[#This Row],[品番]],'[1]XR10_手配運用情報230712 1Y'!$B$11:$AA$567,26,FALSE)</f>
        <v>0.47</v>
      </c>
      <c r="F128" s="113">
        <f>VLOOKUP(D128,'搬送LT（0705）'!$B$4:$O$9,9,FALSE)</f>
        <v>24</v>
      </c>
      <c r="G128" s="101">
        <v>89</v>
      </c>
      <c r="H128" s="101">
        <f>VLOOKUP(テーブル13[[#This Row],[使用工程]],'搬送LT（0705）'!$B$4:$O$9,5,FALSE)</f>
        <v>1236</v>
      </c>
      <c r="I128" s="120">
        <f>ROUNDUP(VLOOKUP(テーブル13[[#This Row],[使用工程]],'搬送LT（0705）'!$B$4:$O$9,12,FALSE),2)</f>
        <v>0.03</v>
      </c>
      <c r="J128" s="120">
        <f>テーブル13[[#This Row],[基準在庫日数(7/24地点)]]-0.03+テーブル13[[#This Row],[搬送LT(見直し)]]</f>
        <v>0.47</v>
      </c>
      <c r="K128" s="127">
        <f>VLOOKUP(テーブル13[[#This Row],[使用工程]],'搬送LT（0705）'!$B$4:$O$9,13,FALSE)</f>
        <v>1.7928633594429939E-2</v>
      </c>
      <c r="L128" s="124">
        <f>VLOOKUP(テーブル13[[#This Row],[使用工程]],'搬送LT（0705）'!$B$4:$O$9,14,FALSE)</f>
        <v>0</v>
      </c>
      <c r="M128" s="112">
        <f>(テーブル13[[#This Row],[基準日量数(7月日量max)(月間生産台数21000台)]]/テーブル13[[#This Row],[収容数]])*テーブル13[[#This Row],[基準在庫枚数(日数変換)]]</f>
        <v>1.6601914708442123E-2</v>
      </c>
      <c r="N128" s="112">
        <f>ROUNDUP(テーブル13[[#This Row],[基準在庫枚数(=搬送周期*日量/収容数)'[枚']]],0)</f>
        <v>1</v>
      </c>
      <c r="O128" s="101">
        <v>926</v>
      </c>
      <c r="Q128" s="101">
        <f>ROUNDUP((テーブル13[[#This Row],[基準日量数(7月日量max)(月間生産台数21000台)]]/テーブル13[[#This Row],[収容数]])*テーブル13[[#This Row],[基準在庫日数(7/24地点)]]+3,0)</f>
        <v>4</v>
      </c>
      <c r="R12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29" spans="2:18">
      <c r="B129" s="115" t="s">
        <v>375</v>
      </c>
      <c r="C129" s="115">
        <v>1000</v>
      </c>
      <c r="D129" s="116" t="s">
        <v>226</v>
      </c>
      <c r="E129" s="116">
        <f>VLOOKUP(テーブル13[[#This Row],[品番]],'[1]XR10_手配運用情報230712 1Y'!$B$11:$AA$567,26,FALSE)</f>
        <v>0.56000000000000005</v>
      </c>
      <c r="F129" s="113">
        <f>VLOOKUP(D129,'搬送LT（0705）'!$B$4:$O$9,9,FALSE)</f>
        <v>24</v>
      </c>
      <c r="G129" s="101">
        <v>115</v>
      </c>
      <c r="H129" s="101">
        <f>VLOOKUP(テーブル13[[#This Row],[使用工程]],'搬送LT（0705）'!$B$4:$O$9,5,FALSE)</f>
        <v>1236</v>
      </c>
      <c r="I129" s="120">
        <f>ROUNDUP(VLOOKUP(テーブル13[[#This Row],[使用工程]],'搬送LT（0705）'!$B$4:$O$9,12,FALSE),2)</f>
        <v>0.03</v>
      </c>
      <c r="J129" s="120">
        <f>テーブル13[[#This Row],[基準在庫日数(7/24地点)]]-0.03+テーブル13[[#This Row],[搬送LT(見直し)]]</f>
        <v>0.56000000000000005</v>
      </c>
      <c r="K129" s="127">
        <f>VLOOKUP(テーブル13[[#This Row],[使用工程]],'搬送LT（0705）'!$B$4:$O$9,13,FALSE)</f>
        <v>1.7928633594429939E-2</v>
      </c>
      <c r="L129" s="124">
        <f>VLOOKUP(テーブル13[[#This Row],[使用工程]],'搬送LT（0705）'!$B$4:$O$9,14,FALSE)</f>
        <v>0</v>
      </c>
      <c r="M129" s="112">
        <f>(テーブル13[[#This Row],[基準日量数(7月日量max)(月間生産台数21000台)]]/テーブル13[[#This Row],[収容数]])*テーブル13[[#This Row],[基準在庫枚数(日数変換)]]</f>
        <v>9.8069625761531762E-2</v>
      </c>
      <c r="N129" s="112">
        <f>ROUNDUP(テーブル13[[#This Row],[基準在庫枚数(=搬送周期*日量/収容数)'[枚']]],0)</f>
        <v>1</v>
      </c>
      <c r="O129" s="101">
        <v>5470</v>
      </c>
      <c r="Q129" s="101">
        <f>ROUNDUP((テーブル13[[#This Row],[基準日量数(7月日量max)(月間生産台数21000台)]]/テーブル13[[#This Row],[収容数]])*テーブル13[[#This Row],[基準在庫日数(7/24地点)]]+3,0)</f>
        <v>7</v>
      </c>
      <c r="R12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30" spans="2:18">
      <c r="B130" s="115" t="s">
        <v>376</v>
      </c>
      <c r="C130" s="115">
        <v>1000</v>
      </c>
      <c r="D130" s="116" t="s">
        <v>226</v>
      </c>
      <c r="E130" s="116">
        <f>VLOOKUP(テーブル13[[#This Row],[品番]],'[1]XR10_手配運用情報230712 1Y'!$B$11:$AA$567,26,FALSE)</f>
        <v>0.56000000000000005</v>
      </c>
      <c r="F130" s="113">
        <f>VLOOKUP(D130,'搬送LT（0705）'!$B$4:$O$9,9,FALSE)</f>
        <v>24</v>
      </c>
      <c r="G130" s="101">
        <v>116</v>
      </c>
      <c r="H130" s="101">
        <f>VLOOKUP(テーブル13[[#This Row],[使用工程]],'搬送LT（0705）'!$B$4:$O$9,5,FALSE)</f>
        <v>1236</v>
      </c>
      <c r="I130" s="120">
        <f>ROUNDUP(VLOOKUP(テーブル13[[#This Row],[使用工程]],'搬送LT（0705）'!$B$4:$O$9,12,FALSE),2)</f>
        <v>0.03</v>
      </c>
      <c r="J130" s="120">
        <f>テーブル13[[#This Row],[基準在庫日数(7/24地点)]]-0.03+テーブル13[[#This Row],[搬送LT(見直し)]]</f>
        <v>0.56000000000000005</v>
      </c>
      <c r="K130" s="127">
        <f>VLOOKUP(テーブル13[[#This Row],[使用工程]],'搬送LT（0705）'!$B$4:$O$9,13,FALSE)</f>
        <v>1.7928633594429939E-2</v>
      </c>
      <c r="L130" s="124">
        <f>VLOOKUP(テーブル13[[#This Row],[使用工程]],'搬送LT（0705）'!$B$4:$O$9,14,FALSE)</f>
        <v>0</v>
      </c>
      <c r="M130" s="112">
        <f>(テーブル13[[#This Row],[基準日量数(7月日量max)(月間生産台数21000台)]]/テーブル13[[#This Row],[収容数]])*テーブル13[[#This Row],[基準在庫枚数(日数変換)]]</f>
        <v>2.2841079199303744E-2</v>
      </c>
      <c r="N130" s="112">
        <f>ROUNDUP(テーブル13[[#This Row],[基準在庫枚数(=搬送周期*日量/収容数)'[枚']]],0)</f>
        <v>1</v>
      </c>
      <c r="O130" s="101">
        <v>1274</v>
      </c>
      <c r="Q130" s="101">
        <f>ROUNDUP((テーブル13[[#This Row],[基準日量数(7月日量max)(月間生産台数21000台)]]/テーブル13[[#This Row],[収容数]])*テーブル13[[#This Row],[基準在庫日数(7/24地点)]]+3,0)</f>
        <v>4</v>
      </c>
      <c r="R13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31" spans="2:18">
      <c r="B131" s="115" t="s">
        <v>377</v>
      </c>
      <c r="C131" s="115">
        <v>1500</v>
      </c>
      <c r="D131" s="116" t="s">
        <v>226</v>
      </c>
      <c r="E131" s="116">
        <f>VLOOKUP(テーブル13[[#This Row],[品番]],'[1]XR10_手配運用情報230712 1Y'!$B$11:$AA$567,26,FALSE)</f>
        <v>0.5</v>
      </c>
      <c r="F131" s="113">
        <f>VLOOKUP(D131,'搬送LT（0705）'!$B$4:$O$9,9,FALSE)</f>
        <v>24</v>
      </c>
      <c r="G131" s="101">
        <v>7</v>
      </c>
      <c r="H131" s="101">
        <f>VLOOKUP(テーブル13[[#This Row],[使用工程]],'搬送LT（0705）'!$B$4:$O$9,5,FALSE)</f>
        <v>1236</v>
      </c>
      <c r="I131" s="120">
        <f>ROUNDUP(VLOOKUP(テーブル13[[#This Row],[使用工程]],'搬送LT（0705）'!$B$4:$O$9,12,FALSE),2)</f>
        <v>0.03</v>
      </c>
      <c r="J131" s="120">
        <f>テーブル13[[#This Row],[基準在庫日数(7/24地点)]]-0.03+テーブル13[[#This Row],[搬送LT(見直し)]]</f>
        <v>0.5</v>
      </c>
      <c r="K131" s="127">
        <f>VLOOKUP(テーブル13[[#This Row],[使用工程]],'搬送LT（0705）'!$B$4:$O$9,13,FALSE)</f>
        <v>1.7928633594429939E-2</v>
      </c>
      <c r="L131" s="124">
        <f>VLOOKUP(テーブル13[[#This Row],[使用工程]],'搬送LT（0705）'!$B$4:$O$9,14,FALSE)</f>
        <v>0</v>
      </c>
      <c r="M131" s="112">
        <f>(テーブル13[[#This Row],[基準日量数(7月日量max)(月間生産台数21000台)]]/テーブル13[[#This Row],[収容数]])*テーブル13[[#This Row],[基準在庫枚数(日数変換)]]</f>
        <v>2.6151900203075135E-2</v>
      </c>
      <c r="N131" s="112">
        <f>ROUNDUP(テーブル13[[#This Row],[基準在庫枚数(=搬送周期*日量/収容数)'[枚']]],0)</f>
        <v>1</v>
      </c>
      <c r="O131" s="101">
        <v>2188</v>
      </c>
      <c r="Q131" s="101">
        <f>ROUNDUP((テーブル13[[#This Row],[基準日量数(7月日量max)(月間生産台数21000台)]]/テーブル13[[#This Row],[収容数]])*テーブル13[[#This Row],[基準在庫日数(7/24地点)]]+3,0)</f>
        <v>4</v>
      </c>
      <c r="R13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32" spans="2:18">
      <c r="B132" s="115" t="s">
        <v>378</v>
      </c>
      <c r="C132" s="115">
        <v>2000</v>
      </c>
      <c r="D132" s="116" t="s">
        <v>226</v>
      </c>
      <c r="E132" s="116">
        <f>VLOOKUP(テーブル13[[#This Row],[品番]],'[1]XR10_手配運用情報230712 1Y'!$B$11:$AA$567,26,FALSE)</f>
        <v>0.52</v>
      </c>
      <c r="F132" s="113">
        <f>VLOOKUP(D132,'搬送LT（0705）'!$B$4:$O$9,9,FALSE)</f>
        <v>24</v>
      </c>
      <c r="G132" s="101">
        <v>6</v>
      </c>
      <c r="H132" s="101">
        <f>VLOOKUP(テーブル13[[#This Row],[使用工程]],'搬送LT（0705）'!$B$4:$O$9,5,FALSE)</f>
        <v>1236</v>
      </c>
      <c r="I132" s="120">
        <f>ROUNDUP(VLOOKUP(テーブル13[[#This Row],[使用工程]],'搬送LT（0705）'!$B$4:$O$9,12,FALSE),2)</f>
        <v>0.03</v>
      </c>
      <c r="J132" s="120">
        <f>テーブル13[[#This Row],[基準在庫日数(7/24地点)]]-0.03+テーブル13[[#This Row],[搬送LT(見直し)]]</f>
        <v>0.52</v>
      </c>
      <c r="K132" s="127">
        <f>VLOOKUP(テーブル13[[#This Row],[使用工程]],'搬送LT（0705）'!$B$4:$O$9,13,FALSE)</f>
        <v>1.7928633594429939E-2</v>
      </c>
      <c r="L132" s="124">
        <f>VLOOKUP(テーブル13[[#This Row],[使用工程]],'搬送LT（0705）'!$B$4:$O$9,14,FALSE)</f>
        <v>0</v>
      </c>
      <c r="M132" s="112">
        <f>(テーブル13[[#This Row],[基準日量数(7月日量max)(月間生産台数21000台)]]/テーブル13[[#This Row],[収容数]])*テーブル13[[#This Row],[基準在庫枚数(日数変換)]]</f>
        <v>1.6601914708442123E-2</v>
      </c>
      <c r="N132" s="112">
        <f>ROUNDUP(テーブル13[[#This Row],[基準在庫枚数(=搬送周期*日量/収容数)'[枚']]],0)</f>
        <v>1</v>
      </c>
      <c r="O132" s="101">
        <v>1852</v>
      </c>
      <c r="Q132" s="101">
        <f>ROUNDUP((テーブル13[[#This Row],[基準日量数(7月日量max)(月間生産台数21000台)]]/テーブル13[[#This Row],[収容数]])*テーブル13[[#This Row],[基準在庫日数(7/24地点)]]+3,0)</f>
        <v>4</v>
      </c>
      <c r="R13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33" spans="2:18">
      <c r="B133" s="115">
        <v>9011906908</v>
      </c>
      <c r="C133" s="115">
        <v>2000</v>
      </c>
      <c r="D133" s="116" t="s">
        <v>226</v>
      </c>
      <c r="E133" s="116">
        <f>VLOOKUP(テーブル13[[#This Row],[品番]],'[1]XR10_手配運用情報230712 1Y'!$B$11:$AA$567,26,FALSE)</f>
        <v>0.54</v>
      </c>
      <c r="F133" s="113">
        <f>VLOOKUP(D133,'搬送LT（0705）'!$B$4:$O$9,9,FALSE)</f>
        <v>24</v>
      </c>
      <c r="G133" s="101">
        <v>11</v>
      </c>
      <c r="H133" s="101">
        <f>VLOOKUP(テーブル13[[#This Row],[使用工程]],'搬送LT（0705）'!$B$4:$O$9,5,FALSE)</f>
        <v>1236</v>
      </c>
      <c r="I133" s="120">
        <f>ROUNDUP(VLOOKUP(テーブル13[[#This Row],[使用工程]],'搬送LT（0705）'!$B$4:$O$9,12,FALSE),2)</f>
        <v>0.03</v>
      </c>
      <c r="J133" s="120">
        <f>テーブル13[[#This Row],[基準在庫日数(7/24地点)]]-0.03+テーブル13[[#This Row],[搬送LT(見直し)]]</f>
        <v>0.54</v>
      </c>
      <c r="K133" s="127">
        <f>VLOOKUP(テーブル13[[#This Row],[使用工程]],'搬送LT（0705）'!$B$4:$O$9,13,FALSE)</f>
        <v>1.7928633594429939E-2</v>
      </c>
      <c r="L133" s="124">
        <f>VLOOKUP(テーブル13[[#This Row],[使用工程]],'搬送LT（0705）'!$B$4:$O$9,14,FALSE)</f>
        <v>0</v>
      </c>
      <c r="M133" s="112">
        <f>(テーブル13[[#This Row],[基準日量数(7月日量max)(月間生産台数21000台)]]/テーブル13[[#This Row],[収容数]])*テーブル13[[#This Row],[基準在庫枚数(日数変換)]]</f>
        <v>1.3948476936466492E-2</v>
      </c>
      <c r="N133" s="112">
        <f>ROUNDUP(テーブル13[[#This Row],[基準在庫枚数(=搬送周期*日量/収容数)'[枚']]],0)</f>
        <v>1</v>
      </c>
      <c r="O133" s="101">
        <v>1556</v>
      </c>
      <c r="Q133" s="101">
        <f>ROUNDUP((テーブル13[[#This Row],[基準日量数(7月日量max)(月間生産台数21000台)]]/テーブル13[[#This Row],[収容数]])*テーブル13[[#This Row],[基準在庫日数(7/24地点)]]+3,0)</f>
        <v>4</v>
      </c>
      <c r="R13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34" spans="2:18">
      <c r="B134" s="115">
        <v>9033114006</v>
      </c>
      <c r="C134" s="115">
        <v>2000</v>
      </c>
      <c r="D134" s="116" t="s">
        <v>226</v>
      </c>
      <c r="E134" s="116">
        <f>VLOOKUP(テーブル13[[#This Row],[品番]],'[1]XR10_手配運用情報230712 1Y'!$B$11:$AA$567,26,FALSE)</f>
        <v>0.94</v>
      </c>
      <c r="F134" s="113">
        <f>VLOOKUP(D134,'搬送LT（0705）'!$B$4:$O$9,9,FALSE)</f>
        <v>24</v>
      </c>
      <c r="G134" s="101">
        <v>112</v>
      </c>
      <c r="H134" s="101">
        <f>VLOOKUP(テーブル13[[#This Row],[使用工程]],'搬送LT（0705）'!$B$4:$O$9,5,FALSE)</f>
        <v>1236</v>
      </c>
      <c r="I134" s="120">
        <f>ROUNDUP(VLOOKUP(テーブル13[[#This Row],[使用工程]],'搬送LT（0705）'!$B$4:$O$9,12,FALSE),2)</f>
        <v>0.03</v>
      </c>
      <c r="J134" s="120">
        <f>テーブル13[[#This Row],[基準在庫日数(7/24地点)]]-0.03+テーブル13[[#This Row],[搬送LT(見直し)]]</f>
        <v>0.94</v>
      </c>
      <c r="K134" s="127">
        <f>VLOOKUP(テーブル13[[#This Row],[使用工程]],'搬送LT（0705）'!$B$4:$O$9,13,FALSE)</f>
        <v>1.7928633594429939E-2</v>
      </c>
      <c r="L134" s="124">
        <f>VLOOKUP(テーブル13[[#This Row],[使用工程]],'搬送LT（0705）'!$B$4:$O$9,14,FALSE)</f>
        <v>0</v>
      </c>
      <c r="M134" s="112">
        <f>(テーブル13[[#This Row],[基準日量数(7月日量max)(月間生産台数21000台)]]/テーブル13[[#This Row],[収容数]])*テーブル13[[#This Row],[基準在庫枚数(日数変換)]]</f>
        <v>2.5369016536118359E-3</v>
      </c>
      <c r="N134" s="112">
        <f>ROUNDUP(テーブル13[[#This Row],[基準在庫枚数(=搬送周期*日量/収容数)'[枚']]],0)</f>
        <v>1</v>
      </c>
      <c r="O134" s="101">
        <v>283</v>
      </c>
      <c r="Q134" s="101">
        <f>ROUNDUP((テーブル13[[#This Row],[基準日量数(7月日量max)(月間生産台数21000台)]]/テーブル13[[#This Row],[収容数]])*テーブル13[[#This Row],[基準在庫日数(7/24地点)]]+3,0)</f>
        <v>4</v>
      </c>
      <c r="R13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</v>
      </c>
    </row>
    <row r="135" spans="2:18">
      <c r="B135" s="115" t="s">
        <v>379</v>
      </c>
      <c r="C135" s="115">
        <v>22</v>
      </c>
      <c r="D135" s="116" t="s">
        <v>225</v>
      </c>
      <c r="E135" s="116">
        <f>VLOOKUP(テーブル13[[#This Row],[品番]],'[1]XR10_手配運用情報230712 1Y'!$B$11:$AA$567,26,FALSE)</f>
        <v>0.74</v>
      </c>
      <c r="F135" s="113">
        <f>VLOOKUP(D135,'搬送LT（0705）'!$B$4:$O$9,9,FALSE)</f>
        <v>6</v>
      </c>
      <c r="G135" s="101">
        <v>125</v>
      </c>
      <c r="H135" s="101">
        <f>VLOOKUP(テーブル13[[#This Row],[使用工程]],'搬送LT（0705）'!$B$4:$O$9,5,FALSE)</f>
        <v>309</v>
      </c>
      <c r="I135" s="117">
        <f>ROUNDUP(VLOOKUP(テーブル13[[#This Row],[使用工程]],'搬送LT（0705）'!$B$4:$O$9,12,FALSE),2)</f>
        <v>0.02</v>
      </c>
      <c r="J135" s="117">
        <f>テーブル13[[#This Row],[基準在庫日数(7/24地点)]]-0.03+テーブル13[[#This Row],[搬送LT(見直し)]]</f>
        <v>0.73</v>
      </c>
      <c r="K135" s="127">
        <f>VLOOKUP(テーブル13[[#This Row],[使用工程]],'搬送LT（0705）'!$B$4:$O$9,13,FALSE)</f>
        <v>4.4821583986074847E-3</v>
      </c>
      <c r="L135" s="124">
        <f>VLOOKUP(テーブル13[[#This Row],[使用工程]],'搬送LT（0705）'!$B$4:$O$9,14,FALSE)</f>
        <v>0</v>
      </c>
      <c r="M135" s="112">
        <f>(テーブル13[[#This Row],[基準日量数(7月日量max)(月間生産台数21000台)]]/テーブル13[[#This Row],[収容数]])*テーブル13[[#This Row],[基準在庫枚数(日数変換)]]</f>
        <v>9.4329060843421159E-2</v>
      </c>
      <c r="N135" s="112">
        <f>ROUNDUP(テーブル13[[#This Row],[基準在庫枚数(=搬送周期*日量/収容数)'[枚']]],0)</f>
        <v>1</v>
      </c>
      <c r="O135" s="101">
        <v>463</v>
      </c>
      <c r="Q135" s="101">
        <f>ROUNDUP((テーブル13[[#This Row],[基準日量数(7月日量max)(月間生産台数21000台)]]/テーブル13[[#This Row],[収容数]])*テーブル13[[#This Row],[基準在庫日数(7/24地点)]]+3,0)</f>
        <v>19</v>
      </c>
      <c r="R13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17</v>
      </c>
    </row>
    <row r="136" spans="2:18">
      <c r="B136" s="115" t="s">
        <v>380</v>
      </c>
      <c r="C136" s="115">
        <v>22</v>
      </c>
      <c r="D136" s="116" t="s">
        <v>225</v>
      </c>
      <c r="E136" s="116">
        <f>VLOOKUP(テーブル13[[#This Row],[品番]],'[1]XR10_手配運用情報230712 1Y'!$B$11:$AA$567,26,FALSE)</f>
        <v>0.48</v>
      </c>
      <c r="F136" s="113">
        <f>VLOOKUP(D136,'搬送LT（0705）'!$B$4:$O$9,9,FALSE)</f>
        <v>6</v>
      </c>
      <c r="G136" s="101">
        <v>127</v>
      </c>
      <c r="H136" s="101">
        <f>VLOOKUP(テーブル13[[#This Row],[使用工程]],'搬送LT（0705）'!$B$4:$O$9,5,FALSE)</f>
        <v>309</v>
      </c>
      <c r="I136" s="117">
        <f>ROUNDUP(VLOOKUP(テーブル13[[#This Row],[使用工程]],'搬送LT（0705）'!$B$4:$O$9,12,FALSE),2)</f>
        <v>0.02</v>
      </c>
      <c r="J136" s="117">
        <f>テーブル13[[#This Row],[基準在庫日数(7/24地点)]]-0.03+テーブル13[[#This Row],[搬送LT(見直し)]]</f>
        <v>0.47</v>
      </c>
      <c r="K136" s="127">
        <f>VLOOKUP(テーブル13[[#This Row],[使用工程]],'搬送LT（0705）'!$B$4:$O$9,13,FALSE)</f>
        <v>4.4821583986074847E-3</v>
      </c>
      <c r="L136" s="124">
        <f>VLOOKUP(テーブル13[[#This Row],[使用工程]],'搬送LT（0705）'!$B$4:$O$9,14,FALSE)</f>
        <v>0</v>
      </c>
      <c r="M136" s="112">
        <f>(テーブル13[[#This Row],[基準日量数(7月日量max)(月間生産台数21000台)]]/テーブル13[[#This Row],[収容数]])*テーブル13[[#This Row],[基準在庫枚数(日数変換)]]</f>
        <v>0.12977885908695308</v>
      </c>
      <c r="N136" s="112">
        <f>ROUNDUP(テーブル13[[#This Row],[基準在庫枚数(=搬送周期*日量/収容数)'[枚']]],0)</f>
        <v>1</v>
      </c>
      <c r="O136" s="101">
        <v>637</v>
      </c>
      <c r="Q136" s="101">
        <f>ROUNDUP((テーブル13[[#This Row],[基準日量数(7月日量max)(月間生産台数21000台)]]/テーブル13[[#This Row],[収容数]])*テーブル13[[#This Row],[基準在庫日数(7/24地点)]]+3,0)</f>
        <v>17</v>
      </c>
      <c r="R13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15</v>
      </c>
    </row>
    <row r="137" spans="2:18">
      <c r="B137" s="115" t="s">
        <v>381</v>
      </c>
      <c r="C137" s="115">
        <v>30</v>
      </c>
      <c r="D137" s="116" t="s">
        <v>225</v>
      </c>
      <c r="E137" s="116">
        <f>VLOOKUP(テーブル13[[#This Row],[品番]],'[1]XR10_手配運用情報230712 1Y'!$B$11:$AA$567,26,FALSE)</f>
        <v>0.74</v>
      </c>
      <c r="F137" s="113">
        <f>VLOOKUP(D137,'搬送LT（0705）'!$B$4:$O$9,9,FALSE)</f>
        <v>6</v>
      </c>
      <c r="G137" s="101">
        <v>126</v>
      </c>
      <c r="H137" s="101">
        <f>VLOOKUP(テーブル13[[#This Row],[使用工程]],'搬送LT（0705）'!$B$4:$O$9,5,FALSE)</f>
        <v>309</v>
      </c>
      <c r="I137" s="117">
        <f>ROUNDUP(VLOOKUP(テーブル13[[#This Row],[使用工程]],'搬送LT（0705）'!$B$4:$O$9,12,FALSE),2)</f>
        <v>0.02</v>
      </c>
      <c r="J137" s="117">
        <f>テーブル13[[#This Row],[基準在庫日数(7/24地点)]]-0.03+テーブル13[[#This Row],[搬送LT(見直し)]]</f>
        <v>0.73</v>
      </c>
      <c r="K137" s="127">
        <f>VLOOKUP(テーブル13[[#This Row],[使用工程]],'搬送LT（0705）'!$B$4:$O$9,13,FALSE)</f>
        <v>4.4821583986074847E-3</v>
      </c>
      <c r="L137" s="124">
        <f>VLOOKUP(テーブル13[[#This Row],[使用工程]],'搬送LT（0705）'!$B$4:$O$9,14,FALSE)</f>
        <v>0</v>
      </c>
      <c r="M137" s="112">
        <f>(テーブル13[[#This Row],[基準日量数(7月日量max)(月間生産台数21000台)]]/テーブル13[[#This Row],[収容数]])*テーブル13[[#This Row],[基準在庫枚数(日数変換)]]</f>
        <v>0.16344937626921963</v>
      </c>
      <c r="N137" s="112">
        <f>ROUNDUP(テーブル13[[#This Row],[基準在庫枚数(=搬送周期*日量/収容数)'[枚']]],0)</f>
        <v>1</v>
      </c>
      <c r="O137" s="101">
        <v>1094</v>
      </c>
      <c r="Q137" s="101">
        <f>ROUNDUP((テーブル13[[#This Row],[基準日量数(7月日量max)(月間生産台数21000台)]]/テーブル13[[#This Row],[収容数]])*テーブル13[[#This Row],[基準在庫日数(7/24地点)]]+3,0)</f>
        <v>30</v>
      </c>
      <c r="R13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28</v>
      </c>
    </row>
    <row r="138" spans="2:18">
      <c r="B138" s="115" t="s">
        <v>382</v>
      </c>
      <c r="C138" s="115">
        <v>36</v>
      </c>
      <c r="D138" s="116" t="s">
        <v>225</v>
      </c>
      <c r="E138" s="116">
        <f>VLOOKUP(テーブル13[[#This Row],[品番]],'[1]XR10_手配運用情報230712 1Y'!$B$11:$AA$567,26,FALSE)</f>
        <v>0.6</v>
      </c>
      <c r="F138" s="113">
        <f>VLOOKUP(D138,'搬送LT（0705）'!$B$4:$O$9,9,FALSE)</f>
        <v>6</v>
      </c>
      <c r="G138" s="101">
        <v>65</v>
      </c>
      <c r="H138" s="101">
        <f>VLOOKUP(テーブル13[[#This Row],[使用工程]],'搬送LT（0705）'!$B$4:$O$9,5,FALSE)</f>
        <v>309</v>
      </c>
      <c r="I138" s="117">
        <f>ROUNDUP(VLOOKUP(テーブル13[[#This Row],[使用工程]],'搬送LT（0705）'!$B$4:$O$9,12,FALSE),2)</f>
        <v>0.02</v>
      </c>
      <c r="J138" s="117">
        <f>テーブル13[[#This Row],[基準在庫日数(7/24地点)]]-0.03+テーブル13[[#This Row],[搬送LT(見直し)]]</f>
        <v>0.59</v>
      </c>
      <c r="K138" s="127">
        <f>VLOOKUP(テーブル13[[#This Row],[使用工程]],'搬送LT（0705）'!$B$4:$O$9,13,FALSE)</f>
        <v>4.4821583986074847E-3</v>
      </c>
      <c r="L138" s="124">
        <f>VLOOKUP(テーブル13[[#This Row],[使用工程]],'搬送LT（0705）'!$B$4:$O$9,14,FALSE)</f>
        <v>0</v>
      </c>
      <c r="M138" s="112">
        <f>(テーブル13[[#This Row],[基準日量数(7月日量max)(月間生産台数21000台)]]/テーブル13[[#This Row],[収容数]])*テーブル13[[#This Row],[基準在庫枚数(日数変換)]]</f>
        <v>5.7645537182090707E-2</v>
      </c>
      <c r="N138" s="112">
        <f>ROUNDUP(テーブル13[[#This Row],[基準在庫枚数(=搬送周期*日量/収容数)'[枚']]],0)</f>
        <v>1</v>
      </c>
      <c r="O138" s="101">
        <v>463</v>
      </c>
      <c r="Q138" s="101">
        <f>ROUNDUP((テーブル13[[#This Row],[基準日量数(7月日量max)(月間生産台数21000台)]]/テーブル13[[#This Row],[収容数]])*テーブル13[[#This Row],[基準在庫日数(7/24地点)]]+3,0)</f>
        <v>11</v>
      </c>
      <c r="R13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9</v>
      </c>
    </row>
    <row r="139" spans="2:18">
      <c r="B139" s="115" t="s">
        <v>383</v>
      </c>
      <c r="C139" s="115">
        <v>36</v>
      </c>
      <c r="D139" s="116" t="s">
        <v>225</v>
      </c>
      <c r="E139" s="116">
        <f>VLOOKUP(テーブル13[[#This Row],[品番]],'[1]XR10_手配運用情報230712 1Y'!$B$11:$AA$567,26,FALSE)</f>
        <v>0.6</v>
      </c>
      <c r="F139" s="113">
        <f>VLOOKUP(D139,'搬送LT（0705）'!$B$4:$O$9,9,FALSE)</f>
        <v>6</v>
      </c>
      <c r="G139" s="101">
        <v>66</v>
      </c>
      <c r="H139" s="101">
        <f>VLOOKUP(テーブル13[[#This Row],[使用工程]],'搬送LT（0705）'!$B$4:$O$9,5,FALSE)</f>
        <v>309</v>
      </c>
      <c r="I139" s="117">
        <f>ROUNDUP(VLOOKUP(テーブル13[[#This Row],[使用工程]],'搬送LT（0705）'!$B$4:$O$9,12,FALSE),2)</f>
        <v>0.02</v>
      </c>
      <c r="J139" s="117">
        <f>テーブル13[[#This Row],[基準在庫日数(7/24地点)]]-0.03+テーブル13[[#This Row],[搬送LT(見直し)]]</f>
        <v>0.59</v>
      </c>
      <c r="K139" s="127">
        <f>VLOOKUP(テーブル13[[#This Row],[使用工程]],'搬送LT（0705）'!$B$4:$O$9,13,FALSE)</f>
        <v>4.4821583986074847E-3</v>
      </c>
      <c r="L139" s="124">
        <f>VLOOKUP(テーブル13[[#This Row],[使用工程]],'搬送LT（0705）'!$B$4:$O$9,14,FALSE)</f>
        <v>0</v>
      </c>
      <c r="M139" s="112">
        <f>(テーブル13[[#This Row],[基準日量数(7月日量max)(月間生産台数21000台)]]/テーブル13[[#This Row],[収容数]])*テーブル13[[#This Row],[基準在庫枚数(日数変換)]]</f>
        <v>0.13620781355768302</v>
      </c>
      <c r="N139" s="112">
        <f>ROUNDUP(テーブル13[[#This Row],[基準在庫枚数(=搬送周期*日量/収容数)'[枚']]],0)</f>
        <v>1</v>
      </c>
      <c r="O139" s="101">
        <v>1094</v>
      </c>
      <c r="Q139" s="101">
        <f>ROUNDUP((テーブル13[[#This Row],[基準日量数(7月日量max)(月間生産台数21000台)]]/テーブル13[[#This Row],[収容数]])*テーブル13[[#This Row],[基準在庫日数(7/24地点)]]+3,0)</f>
        <v>22</v>
      </c>
      <c r="R13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19</v>
      </c>
    </row>
    <row r="140" spans="2:18">
      <c r="B140" s="115" t="s">
        <v>384</v>
      </c>
      <c r="C140" s="115">
        <v>36</v>
      </c>
      <c r="D140" s="116" t="s">
        <v>225</v>
      </c>
      <c r="E140" s="116">
        <f>VLOOKUP(テーブル13[[#This Row],[品番]],'[1]XR10_手配運用情報230712 1Y'!$B$11:$AA$567,26,FALSE)</f>
        <v>0.6</v>
      </c>
      <c r="F140" s="113">
        <f>VLOOKUP(D140,'搬送LT（0705）'!$B$4:$O$9,9,FALSE)</f>
        <v>6</v>
      </c>
      <c r="G140" s="101">
        <v>67</v>
      </c>
      <c r="H140" s="101">
        <f>VLOOKUP(テーブル13[[#This Row],[使用工程]],'搬送LT（0705）'!$B$4:$O$9,5,FALSE)</f>
        <v>309</v>
      </c>
      <c r="I140" s="117">
        <f>ROUNDUP(VLOOKUP(テーブル13[[#This Row],[使用工程]],'搬送LT（0705）'!$B$4:$O$9,12,FALSE),2)</f>
        <v>0.02</v>
      </c>
      <c r="J140" s="117">
        <f>テーブル13[[#This Row],[基準在庫日数(7/24地点)]]-0.03+テーブル13[[#This Row],[搬送LT(見直し)]]</f>
        <v>0.59</v>
      </c>
      <c r="K140" s="127">
        <f>VLOOKUP(テーブル13[[#This Row],[使用工程]],'搬送LT（0705）'!$B$4:$O$9,13,FALSE)</f>
        <v>4.4821583986074847E-3</v>
      </c>
      <c r="L140" s="124">
        <f>VLOOKUP(テーブル13[[#This Row],[使用工程]],'搬送LT（0705）'!$B$4:$O$9,14,FALSE)</f>
        <v>0</v>
      </c>
      <c r="M140" s="112">
        <f>(テーブル13[[#This Row],[基準日量数(7月日量max)(月間生産台数21000台)]]/テーブル13[[#This Row],[収容数]])*テーブル13[[#This Row],[基準在庫枚数(日数変換)]]</f>
        <v>0.13620781355768302</v>
      </c>
      <c r="N140" s="112">
        <f>ROUNDUP(テーブル13[[#This Row],[基準在庫枚数(=搬送周期*日量/収容数)'[枚']]],0)</f>
        <v>1</v>
      </c>
      <c r="O140" s="101">
        <v>1094</v>
      </c>
      <c r="Q140" s="101">
        <f>ROUNDUP((テーブル13[[#This Row],[基準日量数(7月日量max)(月間生産台数21000台)]]/テーブル13[[#This Row],[収容数]])*テーブル13[[#This Row],[基準在庫日数(7/24地点)]]+3,0)</f>
        <v>22</v>
      </c>
      <c r="R140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19</v>
      </c>
    </row>
    <row r="141" spans="2:18">
      <c r="B141" s="115" t="s">
        <v>385</v>
      </c>
      <c r="C141" s="115">
        <v>38</v>
      </c>
      <c r="D141" s="116" t="s">
        <v>225</v>
      </c>
      <c r="E141" s="116">
        <f>VLOOKUP(テーブル13[[#This Row],[品番]],'[1]XR10_手配運用情報230712 1Y'!$B$11:$AA$567,26,FALSE)</f>
        <v>0.34</v>
      </c>
      <c r="F141" s="113">
        <f>VLOOKUP(D141,'搬送LT（0705）'!$B$4:$O$9,9,FALSE)</f>
        <v>6</v>
      </c>
      <c r="G141" s="101">
        <v>61</v>
      </c>
      <c r="H141" s="101">
        <f>VLOOKUP(テーブル13[[#This Row],[使用工程]],'搬送LT（0705）'!$B$4:$O$9,5,FALSE)</f>
        <v>309</v>
      </c>
      <c r="I141" s="117">
        <f>ROUNDUP(VLOOKUP(テーブル13[[#This Row],[使用工程]],'搬送LT（0705）'!$B$4:$O$9,12,FALSE),2)</f>
        <v>0.02</v>
      </c>
      <c r="J141" s="117">
        <f>テーブル13[[#This Row],[基準在庫日数(7/24地点)]]-0.03+テーブル13[[#This Row],[搬送LT(見直し)]]</f>
        <v>0.33000000000000007</v>
      </c>
      <c r="K141" s="127">
        <f>VLOOKUP(テーブル13[[#This Row],[使用工程]],'搬送LT（0705）'!$B$4:$O$9,13,FALSE)</f>
        <v>4.4821583986074847E-3</v>
      </c>
      <c r="L141" s="124">
        <f>VLOOKUP(テーブル13[[#This Row],[使用工程]],'搬送LT（0705）'!$B$4:$O$9,14,FALSE)</f>
        <v>0</v>
      </c>
      <c r="M141" s="112">
        <f>(テーブル13[[#This Row],[基準日量数(7月日量max)(月間生産台数21000台)]]/テーブル13[[#This Row],[収容数]])*テーブル13[[#This Row],[基準在庫枚数(日数変換)]]</f>
        <v>0.12903898126517338</v>
      </c>
      <c r="N141" s="112">
        <f>ROUNDUP(テーブル13[[#This Row],[基準在庫枚数(=搬送周期*日量/収容数)'[枚']]],0)</f>
        <v>1</v>
      </c>
      <c r="O141" s="101">
        <v>1094</v>
      </c>
      <c r="Q141" s="101">
        <f>ROUNDUP((テーブル13[[#This Row],[基準日量数(7月日量max)(月間生産台数21000台)]]/テーブル13[[#This Row],[収容数]])*テーブル13[[#This Row],[基準在庫日数(7/24地点)]]+3,0)</f>
        <v>13</v>
      </c>
      <c r="R141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11</v>
      </c>
    </row>
    <row r="142" spans="2:18">
      <c r="B142" s="115" t="s">
        <v>386</v>
      </c>
      <c r="C142" s="115">
        <v>45</v>
      </c>
      <c r="D142" s="116" t="s">
        <v>225</v>
      </c>
      <c r="E142" s="116">
        <f>VLOOKUP(テーブル13[[#This Row],[品番]],'[1]XR10_手配運用情報230712 1Y'!$B$11:$AA$567,26,FALSE)</f>
        <v>0.57999999999999996</v>
      </c>
      <c r="F142" s="113">
        <f>VLOOKUP(D142,'搬送LT（0705）'!$B$4:$O$9,9,FALSE)</f>
        <v>6</v>
      </c>
      <c r="G142" s="101">
        <v>64</v>
      </c>
      <c r="H142" s="101">
        <f>VLOOKUP(テーブル13[[#This Row],[使用工程]],'搬送LT（0705）'!$B$4:$O$9,5,FALSE)</f>
        <v>309</v>
      </c>
      <c r="I142" s="117">
        <f>ROUNDUP(VLOOKUP(テーブル13[[#This Row],[使用工程]],'搬送LT（0705）'!$B$4:$O$9,12,FALSE),2)</f>
        <v>0.02</v>
      </c>
      <c r="J142" s="117">
        <f>テーブル13[[#This Row],[基準在庫日数(7/24地点)]]-0.03+テーブル13[[#This Row],[搬送LT(見直し)]]</f>
        <v>0.56999999999999995</v>
      </c>
      <c r="K142" s="127">
        <f>VLOOKUP(テーブル13[[#This Row],[使用工程]],'搬送LT（0705）'!$B$4:$O$9,13,FALSE)</f>
        <v>4.4821583986074847E-3</v>
      </c>
      <c r="L142" s="124">
        <f>VLOOKUP(テーブル13[[#This Row],[使用工程]],'搬送LT（0705）'!$B$4:$O$9,14,FALSE)</f>
        <v>0</v>
      </c>
      <c r="M142" s="112">
        <f>(テーブル13[[#This Row],[基準日量数(7月日量max)(月間生産台数21000台)]]/テーブル13[[#This Row],[収容数]])*テーブル13[[#This Row],[基準在庫枚数(日数変換)]]</f>
        <v>4.6116429745672566E-2</v>
      </c>
      <c r="N142" s="112">
        <f>ROUNDUP(テーブル13[[#This Row],[基準在庫枚数(=搬送周期*日量/収容数)'[枚']]],0)</f>
        <v>1</v>
      </c>
      <c r="O142" s="101">
        <v>463</v>
      </c>
      <c r="Q142" s="101">
        <f>ROUNDUP((テーブル13[[#This Row],[基準日量数(7月日量max)(月間生産台数21000台)]]/テーブル13[[#This Row],[収容数]])*テーブル13[[#This Row],[基準在庫日数(7/24地点)]]+3,0)</f>
        <v>9</v>
      </c>
      <c r="R142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43" spans="2:18">
      <c r="B143" s="115" t="s">
        <v>387</v>
      </c>
      <c r="C143" s="115">
        <v>60</v>
      </c>
      <c r="D143" s="116" t="s">
        <v>225</v>
      </c>
      <c r="E143" s="116">
        <f>VLOOKUP(テーブル13[[#This Row],[品番]],'[1]XR10_手配運用情報230712 1Y'!$B$11:$AA$567,26,FALSE)</f>
        <v>0.63</v>
      </c>
      <c r="F143" s="113">
        <f>VLOOKUP(D143,'搬送LT（0705）'!$B$4:$O$9,9,FALSE)</f>
        <v>6</v>
      </c>
      <c r="G143" s="101">
        <v>56</v>
      </c>
      <c r="H143" s="101">
        <f>VLOOKUP(テーブル13[[#This Row],[使用工程]],'搬送LT（0705）'!$B$4:$O$9,5,FALSE)</f>
        <v>309</v>
      </c>
      <c r="I143" s="117">
        <f>ROUNDUP(VLOOKUP(テーブル13[[#This Row],[使用工程]],'搬送LT（0705）'!$B$4:$O$9,12,FALSE),2)</f>
        <v>0.02</v>
      </c>
      <c r="J143" s="117">
        <f>テーブル13[[#This Row],[基準在庫日数(7/24地点)]]-0.03+テーブル13[[#This Row],[搬送LT(見直し)]]</f>
        <v>0.62</v>
      </c>
      <c r="K143" s="127">
        <f>VLOOKUP(テーブル13[[#This Row],[使用工程]],'搬送LT（0705）'!$B$4:$O$9,13,FALSE)</f>
        <v>4.4821583986074847E-3</v>
      </c>
      <c r="L143" s="124">
        <f>VLOOKUP(テーブル13[[#This Row],[使用工程]],'搬送LT（0705）'!$B$4:$O$9,14,FALSE)</f>
        <v>0</v>
      </c>
      <c r="M143" s="112">
        <f>(テーブル13[[#This Row],[基準日量数(7月日量max)(月間生産台数21000台)]]/テーブル13[[#This Row],[収容数]])*テーブル13[[#This Row],[基準在庫枚数(日数変換)]]</f>
        <v>3.4587322309254424E-2</v>
      </c>
      <c r="N143" s="112">
        <f>ROUNDUP(テーブル13[[#This Row],[基準在庫枚数(=搬送周期*日量/収容数)'[枚']]],0)</f>
        <v>1</v>
      </c>
      <c r="O143" s="101">
        <v>463</v>
      </c>
      <c r="Q143" s="101">
        <f>ROUNDUP((テーブル13[[#This Row],[基準日量数(7月日量max)(月間生産台数21000台)]]/テーブル13[[#This Row],[収容数]])*テーブル13[[#This Row],[基準在庫日数(7/24地点)]]+3,0)</f>
        <v>8</v>
      </c>
      <c r="R143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6</v>
      </c>
    </row>
    <row r="144" spans="2:18">
      <c r="B144" s="115" t="s">
        <v>388</v>
      </c>
      <c r="C144" s="115">
        <v>60</v>
      </c>
      <c r="D144" s="116" t="s">
        <v>225</v>
      </c>
      <c r="E144" s="116">
        <f>VLOOKUP(テーブル13[[#This Row],[品番]],'[1]XR10_手配運用情報230712 1Y'!$B$11:$AA$567,26,FALSE)</f>
        <v>0.57999999999999996</v>
      </c>
      <c r="F144" s="113">
        <f>VLOOKUP(D144,'搬送LT（0705）'!$B$4:$O$9,9,FALSE)</f>
        <v>6</v>
      </c>
      <c r="G144" s="101">
        <v>62</v>
      </c>
      <c r="H144" s="101">
        <f>VLOOKUP(テーブル13[[#This Row],[使用工程]],'搬送LT（0705）'!$B$4:$O$9,5,FALSE)</f>
        <v>309</v>
      </c>
      <c r="I144" s="117">
        <f>ROUNDUP(VLOOKUP(テーブル13[[#This Row],[使用工程]],'搬送LT（0705）'!$B$4:$O$9,12,FALSE),2)</f>
        <v>0.02</v>
      </c>
      <c r="J144" s="117">
        <f>テーブル13[[#This Row],[基準在庫日数(7/24地点)]]-0.03+テーブル13[[#This Row],[搬送LT(見直し)]]</f>
        <v>0.56999999999999995</v>
      </c>
      <c r="K144" s="127">
        <f>VLOOKUP(テーブル13[[#This Row],[使用工程]],'搬送LT（0705）'!$B$4:$O$9,13,FALSE)</f>
        <v>4.4821583986074847E-3</v>
      </c>
      <c r="L144" s="124">
        <f>VLOOKUP(テーブル13[[#This Row],[使用工程]],'搬送LT（0705）'!$B$4:$O$9,14,FALSE)</f>
        <v>0</v>
      </c>
      <c r="M144" s="112">
        <f>(テーブル13[[#This Row],[基準日量数(7月日量max)(月間生産台数21000台)]]/テーブル13[[#This Row],[収容数]])*テーブル13[[#This Row],[基準在庫枚数(日数変換)]]</f>
        <v>4.7585581665216134E-2</v>
      </c>
      <c r="N144" s="112">
        <f>ROUNDUP(テーブル13[[#This Row],[基準在庫枚数(=搬送周期*日量/収容数)'[枚']]],0)</f>
        <v>1</v>
      </c>
      <c r="O144" s="101">
        <v>637</v>
      </c>
      <c r="Q144" s="101">
        <f>ROUNDUP((テーブル13[[#This Row],[基準日量数(7月日量max)(月間生産台数21000台)]]/テーブル13[[#This Row],[収容数]])*テーブル13[[#This Row],[基準在庫日数(7/24地点)]]+3,0)</f>
        <v>10</v>
      </c>
      <c r="R144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8</v>
      </c>
    </row>
    <row r="145" spans="2:20">
      <c r="B145" s="115" t="s">
        <v>389</v>
      </c>
      <c r="C145" s="115">
        <v>63</v>
      </c>
      <c r="D145" s="116" t="s">
        <v>225</v>
      </c>
      <c r="E145" s="116">
        <f>VLOOKUP(テーブル13[[#This Row],[品番]],'[1]XR10_手配運用情報230712 1Y'!$B$11:$AA$567,26,FALSE)</f>
        <v>0.57999999999999996</v>
      </c>
      <c r="F145" s="113">
        <f>VLOOKUP(D145,'搬送LT（0705）'!$B$4:$O$9,9,FALSE)</f>
        <v>6</v>
      </c>
      <c r="G145" s="101">
        <v>63</v>
      </c>
      <c r="H145" s="101">
        <f>VLOOKUP(テーブル13[[#This Row],[使用工程]],'搬送LT（0705）'!$B$4:$O$9,5,FALSE)</f>
        <v>309</v>
      </c>
      <c r="I145" s="117">
        <f>ROUNDUP(VLOOKUP(テーブル13[[#This Row],[使用工程]],'搬送LT（0705）'!$B$4:$O$9,12,FALSE),2)</f>
        <v>0.02</v>
      </c>
      <c r="J145" s="117">
        <f>テーブル13[[#This Row],[基準在庫日数(7/24地点)]]-0.03+テーブル13[[#This Row],[搬送LT(見直し)]]</f>
        <v>0.56999999999999995</v>
      </c>
      <c r="K145" s="127">
        <f>VLOOKUP(テーブル13[[#This Row],[使用工程]],'搬送LT（0705）'!$B$4:$O$9,13,FALSE)</f>
        <v>4.4821583986074847E-3</v>
      </c>
      <c r="L145" s="124">
        <f>VLOOKUP(テーブル13[[#This Row],[使用工程]],'搬送LT（0705）'!$B$4:$O$9,14,FALSE)</f>
        <v>0</v>
      </c>
      <c r="M145" s="112">
        <f>(テーブル13[[#This Row],[基準日量数(7月日量max)(月間生産台数21000台)]]/テーブル13[[#This Row],[収容数]])*テーブル13[[#This Row],[基準在庫枚数(日数変換)]]</f>
        <v>4.5319601585920119E-2</v>
      </c>
      <c r="N145" s="112">
        <f>ROUNDUP(テーブル13[[#This Row],[基準在庫枚数(=搬送周期*日量/収容数)'[枚']]],0)</f>
        <v>1</v>
      </c>
      <c r="O145" s="101">
        <v>637</v>
      </c>
      <c r="Q145" s="101">
        <f>ROUNDUP((テーブル13[[#This Row],[基準日量数(7月日量max)(月間生産台数21000台)]]/テーブル13[[#This Row],[収容数]])*テーブル13[[#This Row],[基準在庫日数(7/24地点)]]+3,0)</f>
        <v>9</v>
      </c>
      <c r="R145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46" spans="2:20">
      <c r="B146" s="115" t="s">
        <v>390</v>
      </c>
      <c r="C146" s="115">
        <v>72</v>
      </c>
      <c r="D146" s="116" t="s">
        <v>225</v>
      </c>
      <c r="E146" s="116">
        <f>VLOOKUP(テーブル13[[#This Row],[品番]],'[1]XR10_手配運用情報230712 1Y'!$B$11:$AA$567,26,FALSE)</f>
        <v>0.57999999999999996</v>
      </c>
      <c r="F146" s="113">
        <f>VLOOKUP(D146,'搬送LT（0705）'!$B$4:$O$9,9,FALSE)</f>
        <v>6</v>
      </c>
      <c r="G146" s="101">
        <v>58</v>
      </c>
      <c r="H146" s="101">
        <f>VLOOKUP(テーブル13[[#This Row],[使用工程]],'搬送LT（0705）'!$B$4:$O$9,5,FALSE)</f>
        <v>309</v>
      </c>
      <c r="I146" s="117">
        <f>ROUNDUP(VLOOKUP(テーブル13[[#This Row],[使用工程]],'搬送LT（0705）'!$B$4:$O$9,12,FALSE),2)</f>
        <v>0.02</v>
      </c>
      <c r="J146" s="117">
        <f>テーブル13[[#This Row],[基準在庫日数(7/24地点)]]-0.03+テーブル13[[#This Row],[搬送LT(見直し)]]</f>
        <v>0.56999999999999995</v>
      </c>
      <c r="K146" s="127">
        <f>VLOOKUP(テーブル13[[#This Row],[使用工程]],'搬送LT（0705）'!$B$4:$O$9,13,FALSE)</f>
        <v>4.4821583986074847E-3</v>
      </c>
      <c r="L146" s="124">
        <f>VLOOKUP(テーブル13[[#This Row],[使用工程]],'搬送LT（0705）'!$B$4:$O$9,14,FALSE)</f>
        <v>0</v>
      </c>
      <c r="M146" s="112">
        <f>(テーブル13[[#This Row],[基準日量数(7月日量max)(月間生産台数21000台)]]/テーブル13[[#This Row],[収容数]])*テーブル13[[#This Row],[基準在庫枚数(日数変換)]]</f>
        <v>3.9654651387680102E-2</v>
      </c>
      <c r="N146" s="112">
        <f>ROUNDUP(テーブル13[[#This Row],[基準在庫枚数(=搬送周期*日量/収容数)'[枚']]],0)</f>
        <v>1</v>
      </c>
      <c r="O146" s="101">
        <v>637</v>
      </c>
      <c r="Q146" s="101">
        <f>ROUNDUP((テーブル13[[#This Row],[基準日量数(7月日量max)(月間生産台数21000台)]]/テーブル13[[#This Row],[収容数]])*テーブル13[[#This Row],[基準在庫日数(7/24地点)]]+3,0)</f>
        <v>9</v>
      </c>
      <c r="R146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7</v>
      </c>
    </row>
    <row r="147" spans="2:20">
      <c r="B147" s="115" t="s">
        <v>391</v>
      </c>
      <c r="C147" s="115">
        <v>72</v>
      </c>
      <c r="D147" s="116" t="s">
        <v>225</v>
      </c>
      <c r="E147" s="116">
        <f>VLOOKUP(テーブル13[[#This Row],[品番]],'[1]XR10_手配運用情報230712 1Y'!$B$11:$AA$567,26,FALSE)</f>
        <v>0.61</v>
      </c>
      <c r="F147" s="113">
        <f>VLOOKUP(D147,'搬送LT（0705）'!$B$4:$O$9,9,FALSE)</f>
        <v>6</v>
      </c>
      <c r="G147" s="101">
        <v>60</v>
      </c>
      <c r="H147" s="101">
        <f>VLOOKUP(テーブル13[[#This Row],[使用工程]],'搬送LT（0705）'!$B$4:$O$9,5,FALSE)</f>
        <v>309</v>
      </c>
      <c r="I147" s="117">
        <f>ROUNDUP(VLOOKUP(テーブル13[[#This Row],[使用工程]],'搬送LT（0705）'!$B$4:$O$9,12,FALSE),2)</f>
        <v>0.02</v>
      </c>
      <c r="J147" s="117">
        <f>テーブル13[[#This Row],[基準在庫日数(7/24地点)]]-0.03+テーブル13[[#This Row],[搬送LT(見直し)]]</f>
        <v>0.6</v>
      </c>
      <c r="K147" s="127">
        <f>VLOOKUP(テーブル13[[#This Row],[使用工程]],'搬送LT（0705）'!$B$4:$O$9,13,FALSE)</f>
        <v>4.4821583986074847E-3</v>
      </c>
      <c r="L147" s="124">
        <f>VLOOKUP(テーブル13[[#This Row],[使用工程]],'搬送LT（0705）'!$B$4:$O$9,14,FALSE)</f>
        <v>0</v>
      </c>
      <c r="M147" s="112">
        <f>(テーブル13[[#This Row],[基準日量数(7月日量max)(月間生産台数21000台)]]/テーブル13[[#This Row],[収容数]])*テーブル13[[#This Row],[基準在庫枚数(日数変換)]]</f>
        <v>6.8103906778841511E-2</v>
      </c>
      <c r="N147" s="112">
        <f>ROUNDUP(テーブル13[[#This Row],[基準在庫枚数(=搬送周期*日量/収容数)'[枚']]],0)</f>
        <v>1</v>
      </c>
      <c r="O147" s="101">
        <v>1094</v>
      </c>
      <c r="Q147" s="101">
        <f>ROUNDUP((テーブル13[[#This Row],[基準日量数(7月日量max)(月間生産台数21000台)]]/テーブル13[[#This Row],[収容数]])*テーブル13[[#This Row],[基準在庫日数(7/24地点)]]+3,0)</f>
        <v>13</v>
      </c>
      <c r="R147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11</v>
      </c>
    </row>
    <row r="148" spans="2:20">
      <c r="B148" s="115" t="s">
        <v>392</v>
      </c>
      <c r="C148" s="115">
        <v>80</v>
      </c>
      <c r="D148" s="116" t="s">
        <v>225</v>
      </c>
      <c r="E148" s="116">
        <f>VLOOKUP(テーブル13[[#This Row],[品番]],'[1]XR10_手配運用情報230712 1Y'!$B$11:$AA$567,26,FALSE)</f>
        <v>0.63</v>
      </c>
      <c r="F148" s="113">
        <f>VLOOKUP(D148,'搬送LT（0705）'!$B$4:$O$9,9,FALSE)</f>
        <v>6</v>
      </c>
      <c r="G148" s="101">
        <v>57</v>
      </c>
      <c r="H148" s="101">
        <f>VLOOKUP(テーブル13[[#This Row],[使用工程]],'搬送LT（0705）'!$B$4:$O$9,5,FALSE)</f>
        <v>309</v>
      </c>
      <c r="I148" s="117">
        <f>ROUNDUP(VLOOKUP(テーブル13[[#This Row],[使用工程]],'搬送LT（0705）'!$B$4:$O$9,12,FALSE),2)</f>
        <v>0.02</v>
      </c>
      <c r="J148" s="117">
        <f>テーブル13[[#This Row],[基準在庫日数(7/24地点)]]-0.03+テーブル13[[#This Row],[搬送LT(見直し)]]</f>
        <v>0.62</v>
      </c>
      <c r="K148" s="127">
        <f>VLOOKUP(テーブル13[[#This Row],[使用工程]],'搬送LT（0705）'!$B$4:$O$9,13,FALSE)</f>
        <v>4.4821583986074847E-3</v>
      </c>
      <c r="L148" s="124">
        <f>VLOOKUP(テーブル13[[#This Row],[使用工程]],'搬送LT（0705）'!$B$4:$O$9,14,FALSE)</f>
        <v>0</v>
      </c>
      <c r="M148" s="112">
        <f>(テーブル13[[#This Row],[基準日量数(7月日量max)(月間生産台数21000台)]]/テーブル13[[#This Row],[収容数]])*テーブル13[[#This Row],[基準在庫枚数(日数変換)]]</f>
        <v>2.5940491731940817E-2</v>
      </c>
      <c r="N148" s="112">
        <f>ROUNDUP(テーブル13[[#This Row],[基準在庫枚数(=搬送周期*日量/収容数)'[枚']]],0)</f>
        <v>1</v>
      </c>
      <c r="O148" s="101">
        <v>463</v>
      </c>
      <c r="Q148" s="101">
        <f>ROUNDUP((テーブル13[[#This Row],[基準日量数(7月日量max)(月間生産台数21000台)]]/テーブル13[[#This Row],[収容数]])*テーブル13[[#This Row],[基準在庫日数(7/24地点)]]+3,0)</f>
        <v>7</v>
      </c>
      <c r="R148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49" spans="2:20">
      <c r="B149" s="115" t="s">
        <v>393</v>
      </c>
      <c r="C149" s="115">
        <v>100</v>
      </c>
      <c r="D149" s="116" t="s">
        <v>225</v>
      </c>
      <c r="E149" s="116">
        <f>VLOOKUP(テーブル13[[#This Row],[品番]],'[1]XR10_手配運用情報230712 1Y'!$B$11:$AA$567,26,FALSE)</f>
        <v>0.59</v>
      </c>
      <c r="F149" s="113">
        <f>VLOOKUP(D149,'搬送LT（0705）'!$B$4:$O$9,9,FALSE)</f>
        <v>6</v>
      </c>
      <c r="G149" s="101">
        <v>59</v>
      </c>
      <c r="H149" s="101">
        <f>VLOOKUP(テーブル13[[#This Row],[使用工程]],'搬送LT（0705）'!$B$4:$O$9,5,FALSE)</f>
        <v>309</v>
      </c>
      <c r="I149" s="117">
        <f>ROUNDUP(VLOOKUP(テーブル13[[#This Row],[使用工程]],'搬送LT（0705）'!$B$4:$O$9,12,FALSE),2)</f>
        <v>0.02</v>
      </c>
      <c r="J149" s="117">
        <f>テーブル13[[#This Row],[基準在庫日数(7/24地点)]]-0.03+テーブル13[[#This Row],[搬送LT(見直し)]]</f>
        <v>0.57999999999999996</v>
      </c>
      <c r="K149" s="127">
        <f>VLOOKUP(テーブル13[[#This Row],[使用工程]],'搬送LT（0705）'!$B$4:$O$9,13,FALSE)</f>
        <v>4.4821583986074847E-3</v>
      </c>
      <c r="L149" s="124">
        <f>VLOOKUP(テーブル13[[#This Row],[使用工程]],'搬送LT（0705）'!$B$4:$O$9,14,FALSE)</f>
        <v>0</v>
      </c>
      <c r="M149" s="112">
        <f>(テーブル13[[#This Row],[基準日量数(7月日量max)(月間生産台数21000台)]]/テーブル13[[#This Row],[収容数]])*テーブル13[[#This Row],[基準在庫枚数(日数変換)]]</f>
        <v>2.8551348999129679E-2</v>
      </c>
      <c r="N149" s="112">
        <f>ROUNDUP(テーブル13[[#This Row],[基準在庫枚数(=搬送周期*日量/収容数)'[枚']]],0)</f>
        <v>1</v>
      </c>
      <c r="O149" s="101">
        <v>637</v>
      </c>
      <c r="Q149" s="101">
        <f>ROUNDUP((テーブル13[[#This Row],[基準日量数(7月日量max)(月間生産台数21000台)]]/テーブル13[[#This Row],[収容数]])*テーブル13[[#This Row],[基準在庫日数(7/24地点)]]+3,0)</f>
        <v>7</v>
      </c>
      <c r="R149" s="101">
        <f>ROUNDUP((テーブル13[[#This Row],[基準日量数(7月日量max)(月間生産台数21000台)]]/テーブル13[[#This Row],[収容数]])*テーブル13[[#This Row],[基準在庫日数(見直し)]]+テーブル13[[#This Row],[【切り上げ】基準在庫枚数(=搬送周期*日量/収容数)'[枚']]],0)</f>
        <v>5</v>
      </c>
    </row>
    <row r="150" spans="2:20">
      <c r="Q150" s="101">
        <f>SUM(Q4:Q149)</f>
        <v>2362</v>
      </c>
      <c r="R150" s="101">
        <f>SUM(R4:R149)</f>
        <v>2084</v>
      </c>
      <c r="S150" s="101">
        <f>Q150-R150</f>
        <v>278</v>
      </c>
      <c r="T150" s="130" t="s">
        <v>404</v>
      </c>
    </row>
  </sheetData>
  <phoneticPr fontId="6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5"/>
  </sheetPr>
  <dimension ref="A1:AC164"/>
  <sheetViews>
    <sheetView topLeftCell="A82" zoomScale="85" zoomScaleNormal="85" workbookViewId="0">
      <selection activeCell="W90" sqref="W90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108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32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25</v>
      </c>
      <c r="C17" s="162"/>
      <c r="D17" s="162"/>
      <c r="E17" s="162"/>
      <c r="F17" s="163"/>
      <c r="G17" s="19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33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24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25</v>
      </c>
      <c r="C20" s="162"/>
      <c r="D20" s="162"/>
      <c r="E20" s="162"/>
      <c r="F20" s="163"/>
      <c r="G20" s="19">
        <v>2.6</v>
      </c>
      <c r="H20" s="96">
        <f t="shared" si="0"/>
        <v>5.2</v>
      </c>
      <c r="I20" s="98"/>
      <c r="J20" s="9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24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25</v>
      </c>
      <c r="C22" s="162"/>
      <c r="D22" s="162"/>
      <c r="E22" s="162"/>
      <c r="F22" s="163"/>
      <c r="G22" s="19">
        <v>32.299999999999997</v>
      </c>
      <c r="H22" s="96">
        <f t="shared" si="0"/>
        <v>64.599999999999994</v>
      </c>
      <c r="I22" s="97"/>
      <c r="J22" s="9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25</v>
      </c>
      <c r="C24" s="162"/>
      <c r="D24" s="162"/>
      <c r="E24" s="162"/>
      <c r="F24" s="163"/>
      <c r="G24" s="19">
        <v>10.5</v>
      </c>
      <c r="H24" s="96">
        <f t="shared" si="0"/>
        <v>21</v>
      </c>
      <c r="I24" s="97"/>
      <c r="J24" s="9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127</v>
      </c>
      <c r="C25" s="162"/>
      <c r="D25" s="162"/>
      <c r="E25" s="162"/>
      <c r="F25" s="163"/>
      <c r="G25" s="19"/>
      <c r="H25" s="96">
        <f t="shared" si="0"/>
        <v>0</v>
      </c>
      <c r="I25" s="97">
        <v>20</v>
      </c>
      <c r="J25" s="9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128</v>
      </c>
      <c r="C26" s="162"/>
      <c r="D26" s="162"/>
      <c r="E26" s="162"/>
      <c r="F26" s="163"/>
      <c r="G26" s="19">
        <v>2.2999999999999998</v>
      </c>
      <c r="H26" s="96">
        <f t="shared" si="0"/>
        <v>4.5999999999999996</v>
      </c>
      <c r="I26" s="98"/>
      <c r="J26" s="97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129</v>
      </c>
      <c r="C27" s="162"/>
      <c r="D27" s="162"/>
      <c r="E27" s="162"/>
      <c r="F27" s="163"/>
      <c r="G27" s="19"/>
      <c r="H27" s="96">
        <f t="shared" si="0"/>
        <v>0</v>
      </c>
      <c r="I27" s="97">
        <v>2.5</v>
      </c>
      <c r="J27" s="9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128</v>
      </c>
      <c r="C28" s="162"/>
      <c r="D28" s="162"/>
      <c r="E28" s="162"/>
      <c r="F28" s="163"/>
      <c r="G28" s="19">
        <v>1.6</v>
      </c>
      <c r="H28" s="96">
        <f t="shared" si="0"/>
        <v>3.2</v>
      </c>
      <c r="I28" s="97"/>
      <c r="J28" s="97">
        <f>IFERROR(VLOOKUP(B28,計算用!$B$2:$C$5,2,FALSE),0)</f>
        <v>0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130</v>
      </c>
      <c r="C29" s="162"/>
      <c r="D29" s="162"/>
      <c r="E29" s="162"/>
      <c r="F29" s="163"/>
      <c r="G29" s="19"/>
      <c r="H29" s="96">
        <f t="shared" si="0"/>
        <v>0</v>
      </c>
      <c r="I29" s="97"/>
      <c r="J29" s="97">
        <f>IFERROR(VLOOKUP(B29,計算用!$B$2:$C$5,2,FALSE),0)</f>
        <v>4.5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128</v>
      </c>
      <c r="C30" s="162"/>
      <c r="D30" s="162"/>
      <c r="E30" s="162"/>
      <c r="F30" s="163"/>
      <c r="G30" s="19">
        <v>3.7</v>
      </c>
      <c r="H30" s="96">
        <f t="shared" si="0"/>
        <v>7.4</v>
      </c>
      <c r="I30" s="98"/>
      <c r="J30" s="97">
        <f>IFERROR(VLOOKUP(B30,計算用!$B$2:$C$5,2,FALSE),0)</f>
        <v>0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130</v>
      </c>
      <c r="C31" s="162"/>
      <c r="D31" s="162"/>
      <c r="E31" s="162"/>
      <c r="F31" s="163"/>
      <c r="G31" s="21"/>
      <c r="H31" s="96">
        <f t="shared" si="0"/>
        <v>0</v>
      </c>
      <c r="I31" s="97"/>
      <c r="J31" s="97">
        <f>IFERROR(VLOOKUP(B31,計算用!$B$2:$C$5,2,FALSE),0)</f>
        <v>4.5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128</v>
      </c>
      <c r="C32" s="162"/>
      <c r="D32" s="162"/>
      <c r="E32" s="162"/>
      <c r="F32" s="163"/>
      <c r="G32" s="22">
        <v>1.5</v>
      </c>
      <c r="H32" s="96">
        <f t="shared" si="0"/>
        <v>3</v>
      </c>
      <c r="I32" s="98"/>
      <c r="J32" s="97">
        <f>IFERROR(VLOOKUP(B32,計算用!$B$2:$C$5,2,FALSE),0)</f>
        <v>0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33</v>
      </c>
      <c r="C33" s="162"/>
      <c r="D33" s="162"/>
      <c r="E33" s="162"/>
      <c r="F33" s="163"/>
      <c r="G33" s="22"/>
      <c r="H33" s="96">
        <f t="shared" si="0"/>
        <v>0</v>
      </c>
      <c r="I33" s="100"/>
      <c r="J33" s="97">
        <f>IFERROR(VLOOKUP(B33,計算用!$B$2:$C$5,2,FALSE),0)</f>
        <v>5.5</v>
      </c>
      <c r="K33" s="18">
        <f>SUM(H15:J33)</f>
        <v>172.5</v>
      </c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111</v>
      </c>
      <c r="C34" s="162"/>
      <c r="D34" s="162"/>
      <c r="E34" s="162"/>
      <c r="F34" s="163"/>
      <c r="G34" s="22"/>
      <c r="H34" s="72">
        <f t="shared" si="0"/>
        <v>0</v>
      </c>
      <c r="I34" s="99"/>
      <c r="J34" s="74">
        <f>IFERROR(VLOOKUP(B34,計算用!$B$2:$C$5,2,FALSE),0)</f>
        <v>0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24</v>
      </c>
      <c r="C35" s="162"/>
      <c r="D35" s="162"/>
      <c r="E35" s="162"/>
      <c r="F35" s="163"/>
      <c r="G35" s="22"/>
      <c r="H35" s="72">
        <f t="shared" si="0"/>
        <v>0</v>
      </c>
      <c r="I35" s="73"/>
      <c r="J35" s="74">
        <f>IFERROR(VLOOKUP(B35,計算用!$B$2:$C$5,2,FALSE),0)</f>
        <v>4.5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1.5</v>
      </c>
      <c r="H36" s="72">
        <f t="shared" si="0"/>
        <v>3</v>
      </c>
      <c r="I36" s="99"/>
      <c r="J36" s="74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72">
        <f t="shared" si="0"/>
        <v>0</v>
      </c>
      <c r="I37" s="73"/>
      <c r="J37" s="74">
        <f>IFERROR(VLOOKUP(B37,計算用!$B$2:$C$5,2,FALSE),0)</f>
        <v>4.5</v>
      </c>
      <c r="K37" s="18">
        <f>SUM(H34:J37)</f>
        <v>12</v>
      </c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 t="s">
        <v>131</v>
      </c>
      <c r="C38" s="162"/>
      <c r="D38" s="162"/>
      <c r="E38" s="162"/>
      <c r="F38" s="163"/>
      <c r="G38" s="22"/>
      <c r="H38" s="72">
        <f t="shared" si="0"/>
        <v>0</v>
      </c>
      <c r="I38" s="73"/>
      <c r="J38" s="74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128</v>
      </c>
      <c r="C39" s="162"/>
      <c r="D39" s="162"/>
      <c r="E39" s="162"/>
      <c r="F39" s="163"/>
      <c r="G39" s="22">
        <v>1.5</v>
      </c>
      <c r="H39" s="72">
        <f t="shared" si="0"/>
        <v>3</v>
      </c>
      <c r="I39" s="73"/>
      <c r="J39" s="74">
        <f>IFERROR(VLOOKUP(B39,計算用!$B$2:$C$5,2,FALSE),0)</f>
        <v>0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130</v>
      </c>
      <c r="C40" s="162"/>
      <c r="D40" s="162"/>
      <c r="E40" s="162"/>
      <c r="F40" s="163"/>
      <c r="G40" s="22"/>
      <c r="H40" s="72">
        <f t="shared" si="0"/>
        <v>0</v>
      </c>
      <c r="I40" s="99"/>
      <c r="J40" s="74">
        <f>IFERROR(VLOOKUP(B40,計算用!$B$2:$C$5,2,FALSE),0)</f>
        <v>4.5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128</v>
      </c>
      <c r="C41" s="162"/>
      <c r="D41" s="162"/>
      <c r="E41" s="162"/>
      <c r="F41" s="163"/>
      <c r="G41" s="22">
        <v>3.7</v>
      </c>
      <c r="H41" s="72">
        <f t="shared" si="0"/>
        <v>7.4</v>
      </c>
      <c r="I41" s="73"/>
      <c r="J41" s="74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130</v>
      </c>
      <c r="C42" s="162"/>
      <c r="D42" s="162"/>
      <c r="E42" s="162"/>
      <c r="F42" s="163"/>
      <c r="G42" s="22"/>
      <c r="H42" s="72">
        <f t="shared" si="0"/>
        <v>0</v>
      </c>
      <c r="I42" s="73"/>
      <c r="J42" s="74">
        <f>IFERROR(VLOOKUP(B42,計算用!$B$2:$C$5,2,FALSE),0)</f>
        <v>4.5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128</v>
      </c>
      <c r="C43" s="162"/>
      <c r="D43" s="162"/>
      <c r="E43" s="162"/>
      <c r="F43" s="163"/>
      <c r="G43" s="22">
        <v>1.6</v>
      </c>
      <c r="H43" s="72">
        <f t="shared" si="0"/>
        <v>3.2</v>
      </c>
      <c r="I43" s="73"/>
      <c r="J43" s="74">
        <f>IFERROR(VLOOKUP(B43,計算用!$B$2:$C$5,2,FALSE),0)</f>
        <v>0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129</v>
      </c>
      <c r="C44" s="162"/>
      <c r="D44" s="162"/>
      <c r="E44" s="162"/>
      <c r="F44" s="163"/>
      <c r="G44" s="22"/>
      <c r="H44" s="72">
        <f t="shared" si="0"/>
        <v>0</v>
      </c>
      <c r="I44" s="99">
        <v>20</v>
      </c>
      <c r="J44" s="74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128</v>
      </c>
      <c r="C45" s="162"/>
      <c r="D45" s="162"/>
      <c r="E45" s="162"/>
      <c r="F45" s="163"/>
      <c r="G45" s="22">
        <v>2.2999999999999998</v>
      </c>
      <c r="H45" s="72">
        <f t="shared" si="0"/>
        <v>4.5999999999999996</v>
      </c>
      <c r="I45" s="73"/>
      <c r="J45" s="74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129</v>
      </c>
      <c r="C46" s="162"/>
      <c r="D46" s="162"/>
      <c r="E46" s="162"/>
      <c r="F46" s="163"/>
      <c r="G46" s="22"/>
      <c r="H46" s="72">
        <f t="shared" si="0"/>
        <v>0</v>
      </c>
      <c r="I46" s="99">
        <v>2.5</v>
      </c>
      <c r="J46" s="74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25</v>
      </c>
      <c r="C47" s="162"/>
      <c r="D47" s="162"/>
      <c r="E47" s="162"/>
      <c r="F47" s="163"/>
      <c r="G47" s="22">
        <v>9</v>
      </c>
      <c r="H47" s="72">
        <f t="shared" si="0"/>
        <v>18</v>
      </c>
      <c r="I47" s="73"/>
      <c r="J47" s="74">
        <f>IFERROR(VLOOKUP(B47,計算用!$B$2:$C$5,2,FALSE),0)</f>
        <v>0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24</v>
      </c>
      <c r="C48" s="162"/>
      <c r="D48" s="162"/>
      <c r="E48" s="162"/>
      <c r="F48" s="163"/>
      <c r="G48" s="22"/>
      <c r="H48" s="72">
        <f t="shared" si="0"/>
        <v>0</v>
      </c>
      <c r="I48" s="99"/>
      <c r="J48" s="74">
        <f>IFERROR(VLOOKUP(B48,計算用!$B$2:$C$5,2,FALSE),0)</f>
        <v>4.5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25</v>
      </c>
      <c r="C49" s="162"/>
      <c r="D49" s="162"/>
      <c r="E49" s="162"/>
      <c r="F49" s="163"/>
      <c r="G49" s="22">
        <v>75</v>
      </c>
      <c r="H49" s="72">
        <f t="shared" si="0"/>
        <v>150</v>
      </c>
      <c r="I49" s="73"/>
      <c r="J49" s="74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24</v>
      </c>
      <c r="C50" s="162"/>
      <c r="D50" s="162"/>
      <c r="E50" s="162"/>
      <c r="F50" s="163"/>
      <c r="G50" s="22"/>
      <c r="H50" s="72">
        <f t="shared" si="0"/>
        <v>0</v>
      </c>
      <c r="I50" s="99"/>
      <c r="J50" s="74">
        <f>IFERROR(VLOOKUP(B50,計算用!$B$2:$C$5,2,FALSE),0)</f>
        <v>4.5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25</v>
      </c>
      <c r="C51" s="162"/>
      <c r="D51" s="162"/>
      <c r="E51" s="162"/>
      <c r="F51" s="163"/>
      <c r="G51" s="22">
        <v>0.5</v>
      </c>
      <c r="H51" s="72">
        <f t="shared" si="0"/>
        <v>1</v>
      </c>
      <c r="I51" s="73"/>
      <c r="J51" s="74">
        <f>IFERROR(VLOOKUP(B51,計算用!$B$2:$C$5,2,FALSE),0)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 t="s">
        <v>24</v>
      </c>
      <c r="C52" s="162"/>
      <c r="D52" s="162"/>
      <c r="E52" s="162"/>
      <c r="F52" s="163"/>
      <c r="G52" s="22"/>
      <c r="H52" s="72">
        <f t="shared" si="0"/>
        <v>0</v>
      </c>
      <c r="I52" s="73"/>
      <c r="J52" s="74">
        <f>IFERROR(VLOOKUP(B52,計算用!$B$2:$C$5,2,FALSE),0)</f>
        <v>4.5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25</v>
      </c>
      <c r="C53" s="162"/>
      <c r="D53" s="162"/>
      <c r="E53" s="162"/>
      <c r="F53" s="163"/>
      <c r="G53" s="22">
        <v>1.5</v>
      </c>
      <c r="H53" s="72">
        <f t="shared" si="0"/>
        <v>3</v>
      </c>
      <c r="I53" s="73"/>
      <c r="J53" s="74">
        <f>IFERROR(VLOOKUP(B53,計算用!$B$2:$C$5,2,FALSE),0)</f>
        <v>0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33</v>
      </c>
      <c r="C54" s="162"/>
      <c r="D54" s="162"/>
      <c r="E54" s="162"/>
      <c r="F54" s="163"/>
      <c r="G54" s="22"/>
      <c r="H54" s="72">
        <f t="shared" si="0"/>
        <v>0</v>
      </c>
      <c r="I54" s="73"/>
      <c r="J54" s="74">
        <f>IFERROR(VLOOKUP(B54,計算用!$B$2:$C$5,2,FALSE),0)</f>
        <v>5.5</v>
      </c>
      <c r="K54" s="18">
        <f>SUM(H38:J54)</f>
        <v>240.7</v>
      </c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111</v>
      </c>
      <c r="C55" s="162"/>
      <c r="D55" s="162"/>
      <c r="E55" s="162"/>
      <c r="F55" s="163"/>
      <c r="G55" s="22"/>
      <c r="H55" s="72">
        <f t="shared" si="0"/>
        <v>0</v>
      </c>
      <c r="I55" s="99">
        <v>80</v>
      </c>
      <c r="J55" s="74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27</v>
      </c>
      <c r="C56" s="162"/>
      <c r="D56" s="162"/>
      <c r="E56" s="162"/>
      <c r="F56" s="163"/>
      <c r="G56" s="22"/>
      <c r="H56" s="72">
        <f t="shared" si="0"/>
        <v>0</v>
      </c>
      <c r="I56" s="73"/>
      <c r="J56" s="74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25</v>
      </c>
      <c r="C57" s="162"/>
      <c r="D57" s="162"/>
      <c r="E57" s="162"/>
      <c r="F57" s="163"/>
      <c r="G57" s="22">
        <v>1.5</v>
      </c>
      <c r="H57" s="72">
        <f t="shared" si="0"/>
        <v>3</v>
      </c>
      <c r="I57" s="99"/>
      <c r="J57" s="74">
        <f>IFERROR(VLOOKUP(B57,計算用!$B$2:$C$5,2,FALSE),0)</f>
        <v>0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24</v>
      </c>
      <c r="C58" s="162"/>
      <c r="D58" s="162"/>
      <c r="E58" s="162"/>
      <c r="F58" s="163"/>
      <c r="G58" s="22"/>
      <c r="H58" s="72">
        <f t="shared" si="0"/>
        <v>0</v>
      </c>
      <c r="I58" s="73"/>
      <c r="J58" s="74">
        <f>IFERROR(VLOOKUP(B58,計算用!$B$2:$C$5,2,FALSE),0)</f>
        <v>4.5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25</v>
      </c>
      <c r="C59" s="162"/>
      <c r="D59" s="162"/>
      <c r="E59" s="162"/>
      <c r="F59" s="163"/>
      <c r="G59" s="22">
        <v>6.9</v>
      </c>
      <c r="H59" s="72">
        <f t="shared" si="0"/>
        <v>13.8</v>
      </c>
      <c r="I59" s="99"/>
      <c r="J59" s="74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4" t="s">
        <v>24</v>
      </c>
      <c r="C60" s="165"/>
      <c r="D60" s="165"/>
      <c r="E60" s="165"/>
      <c r="F60" s="166"/>
      <c r="G60" s="22"/>
      <c r="H60" s="72">
        <f t="shared" si="0"/>
        <v>0</v>
      </c>
      <c r="I60" s="73"/>
      <c r="J60" s="74">
        <f>IFERROR(VLOOKUP(B60,計算用!$B$2:$C$5,2,FALSE),0)</f>
        <v>4.5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25</v>
      </c>
      <c r="C61" s="162"/>
      <c r="D61" s="162"/>
      <c r="E61" s="162"/>
      <c r="F61" s="163"/>
      <c r="G61" s="22">
        <v>2.2000000000000002</v>
      </c>
      <c r="H61" s="72">
        <f t="shared" si="0"/>
        <v>4.4000000000000004</v>
      </c>
      <c r="I61" s="73"/>
      <c r="J61" s="74">
        <f>IFERROR(VLOOKUP(B61,計算用!$B$2:$C$5,2,FALSE),0)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24</v>
      </c>
      <c r="C62" s="162"/>
      <c r="D62" s="162"/>
      <c r="E62" s="162"/>
      <c r="F62" s="163"/>
      <c r="G62" s="22"/>
      <c r="H62" s="72">
        <f t="shared" si="0"/>
        <v>0</v>
      </c>
      <c r="I62" s="73"/>
      <c r="J62" s="74">
        <f>IFERROR(VLOOKUP(B62,計算用!$B$2:$C$5,2,FALSE),0)</f>
        <v>4.5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25</v>
      </c>
      <c r="C63" s="162"/>
      <c r="D63" s="162"/>
      <c r="E63" s="162"/>
      <c r="F63" s="163"/>
      <c r="G63" s="22">
        <v>5.7</v>
      </c>
      <c r="H63" s="72">
        <f t="shared" si="0"/>
        <v>11.4</v>
      </c>
      <c r="I63" s="73"/>
      <c r="J63" s="74">
        <f>IFERROR(VLOOKUP(B63,計算用!$B$2:$C$5,2,FALSE),0)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61" t="s">
        <v>24</v>
      </c>
      <c r="C64" s="162"/>
      <c r="D64" s="162"/>
      <c r="E64" s="162"/>
      <c r="F64" s="163"/>
      <c r="G64" s="22"/>
      <c r="H64" s="72">
        <f t="shared" si="0"/>
        <v>0</v>
      </c>
      <c r="I64" s="99"/>
      <c r="J64" s="74">
        <f>IFERROR(VLOOKUP(B64,計算用!$B$2:$C$5,2,FALSE),0)</f>
        <v>4.5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61" t="s">
        <v>25</v>
      </c>
      <c r="C65" s="162"/>
      <c r="D65" s="162"/>
      <c r="E65" s="162"/>
      <c r="F65" s="163"/>
      <c r="G65" s="22">
        <v>27.6</v>
      </c>
      <c r="H65" s="72">
        <f t="shared" si="0"/>
        <v>55.2</v>
      </c>
      <c r="I65" s="73"/>
      <c r="J65" s="74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 t="s">
        <v>24</v>
      </c>
      <c r="C66" s="162"/>
      <c r="D66" s="162"/>
      <c r="E66" s="162"/>
      <c r="F66" s="163"/>
      <c r="G66" s="24"/>
      <c r="H66" s="72">
        <f t="shared" si="0"/>
        <v>0</v>
      </c>
      <c r="I66" s="73"/>
      <c r="J66" s="74">
        <f>IFERROR(VLOOKUP(B66,計算用!$B$2:$C$5,2,FALSE),0)</f>
        <v>4.5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 t="s">
        <v>25</v>
      </c>
      <c r="C67" s="162"/>
      <c r="D67" s="162"/>
      <c r="E67" s="162"/>
      <c r="F67" s="163"/>
      <c r="G67" s="22">
        <v>1.8</v>
      </c>
      <c r="H67" s="72">
        <f t="shared" si="0"/>
        <v>3.6</v>
      </c>
      <c r="I67" s="73"/>
      <c r="J67" s="74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14"/>
      <c r="B68" s="161" t="s">
        <v>33</v>
      </c>
      <c r="C68" s="162"/>
      <c r="D68" s="162"/>
      <c r="E68" s="162"/>
      <c r="F68" s="163"/>
      <c r="G68" s="24"/>
      <c r="H68" s="72">
        <f t="shared" si="0"/>
        <v>0</v>
      </c>
      <c r="I68" s="73"/>
      <c r="J68" s="74">
        <f>IFERROR(VLOOKUP(B68,計算用!$B$2:$C$5,2,FALSE),0)</f>
        <v>5.5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61" t="s">
        <v>24</v>
      </c>
      <c r="C69" s="162"/>
      <c r="D69" s="162"/>
      <c r="E69" s="162"/>
      <c r="F69" s="163"/>
      <c r="G69" s="22"/>
      <c r="H69" s="72">
        <f t="shared" si="0"/>
        <v>0</v>
      </c>
      <c r="I69" s="73"/>
      <c r="J69" s="74">
        <f>IFERROR(VLOOKUP(B69,計算用!$B$2:$C$5,2,FALSE),0)</f>
        <v>4.5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61" t="s">
        <v>27</v>
      </c>
      <c r="C70" s="162"/>
      <c r="D70" s="162"/>
      <c r="E70" s="162"/>
      <c r="F70" s="163"/>
      <c r="G70" s="22"/>
      <c r="H70" s="72">
        <f t="shared" si="0"/>
        <v>0</v>
      </c>
      <c r="I70" s="99"/>
      <c r="J70" s="74">
        <f>IFERROR(VLOOKUP(B70,計算用!$B$2:$C$5,2,FALSE),0)</f>
        <v>5.5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14"/>
      <c r="B71" s="161" t="s">
        <v>25</v>
      </c>
      <c r="C71" s="162"/>
      <c r="D71" s="162"/>
      <c r="E71" s="162"/>
      <c r="F71" s="163"/>
      <c r="G71" s="22">
        <v>2.1</v>
      </c>
      <c r="H71" s="72">
        <f t="shared" si="0"/>
        <v>4.2</v>
      </c>
      <c r="I71" s="73"/>
      <c r="J71" s="74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14"/>
      <c r="B72" s="161" t="s">
        <v>33</v>
      </c>
      <c r="C72" s="162"/>
      <c r="D72" s="162"/>
      <c r="E72" s="162"/>
      <c r="F72" s="163"/>
      <c r="G72" s="22"/>
      <c r="H72" s="72">
        <f t="shared" si="0"/>
        <v>0</v>
      </c>
      <c r="I72" s="99"/>
      <c r="J72" s="74">
        <f>IFERROR(VLOOKUP(B72,計算用!$B$2:$C$5,2,FALSE),0)</f>
        <v>5.5</v>
      </c>
      <c r="K72" s="18">
        <f>SUM(H55:J72)</f>
        <v>224.6</v>
      </c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 t="s">
        <v>111</v>
      </c>
      <c r="C73" s="159"/>
      <c r="D73" s="159"/>
      <c r="E73" s="159"/>
      <c r="F73" s="160"/>
      <c r="G73" s="22"/>
      <c r="H73" s="72">
        <f t="shared" si="0"/>
        <v>0</v>
      </c>
      <c r="I73" s="73"/>
      <c r="J73" s="74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14"/>
      <c r="B74" s="158" t="s">
        <v>27</v>
      </c>
      <c r="C74" s="159"/>
      <c r="D74" s="159"/>
      <c r="E74" s="159"/>
      <c r="F74" s="160"/>
      <c r="G74" s="22"/>
      <c r="H74" s="72">
        <f t="shared" si="0"/>
        <v>0</v>
      </c>
      <c r="I74" s="99"/>
      <c r="J74" s="74">
        <f>IFERROR(VLOOKUP(B74,計算用!$B$2:$C$5,2,FALSE),0)</f>
        <v>5.5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14"/>
      <c r="B75" s="161" t="s">
        <v>25</v>
      </c>
      <c r="C75" s="162"/>
      <c r="D75" s="162"/>
      <c r="E75" s="162"/>
      <c r="F75" s="163"/>
      <c r="G75" s="22">
        <v>1.4</v>
      </c>
      <c r="H75" s="72">
        <f t="shared" si="0"/>
        <v>2.8</v>
      </c>
      <c r="I75" s="73"/>
      <c r="J75" s="74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14"/>
      <c r="B76" s="161" t="s">
        <v>33</v>
      </c>
      <c r="C76" s="162"/>
      <c r="D76" s="162"/>
      <c r="E76" s="162"/>
      <c r="F76" s="163"/>
      <c r="G76" s="22"/>
      <c r="H76" s="72">
        <f t="shared" si="0"/>
        <v>0</v>
      </c>
      <c r="I76" s="99"/>
      <c r="J76" s="74">
        <f>IFERROR(VLOOKUP(B76,計算用!$B$2:$C$5,2,FALSE),0)</f>
        <v>5.5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61" t="s">
        <v>24</v>
      </c>
      <c r="C77" s="162"/>
      <c r="D77" s="162"/>
      <c r="E77" s="162"/>
      <c r="F77" s="163"/>
      <c r="G77" s="22"/>
      <c r="H77" s="72">
        <f t="shared" si="0"/>
        <v>0</v>
      </c>
      <c r="I77" s="73"/>
      <c r="J77" s="74">
        <f>IFERROR(VLOOKUP(B77,計算用!$B$2:$C$5,2,FALSE),0)</f>
        <v>4.5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61" t="s">
        <v>27</v>
      </c>
      <c r="C78" s="162"/>
      <c r="D78" s="162"/>
      <c r="E78" s="162"/>
      <c r="F78" s="163"/>
      <c r="G78" s="22"/>
      <c r="H78" s="72">
        <f t="shared" si="0"/>
        <v>0</v>
      </c>
      <c r="I78" s="73"/>
      <c r="J78" s="74">
        <f>IFERROR(VLOOKUP(B78,計算用!$B$2:$C$5,2,FALSE),0)</f>
        <v>5.5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14"/>
      <c r="B79" s="158" t="s">
        <v>25</v>
      </c>
      <c r="C79" s="159"/>
      <c r="D79" s="159"/>
      <c r="E79" s="159"/>
      <c r="F79" s="160"/>
      <c r="G79" s="22">
        <v>10.6</v>
      </c>
      <c r="H79" s="72">
        <f t="shared" si="0"/>
        <v>21.2</v>
      </c>
      <c r="I79" s="73"/>
      <c r="J79" s="74">
        <f>IFERROR(VLOOKUP(B79,計算用!$B$2:$C$5,2,FALSE),0)</f>
        <v>0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 t="s">
        <v>33</v>
      </c>
      <c r="C80" s="159"/>
      <c r="D80" s="159"/>
      <c r="E80" s="159"/>
      <c r="F80" s="160"/>
      <c r="G80" s="22"/>
      <c r="H80" s="72">
        <f t="shared" si="0"/>
        <v>0</v>
      </c>
      <c r="I80" s="73"/>
      <c r="J80" s="74">
        <f>IFERROR(VLOOKUP(B80,計算用!$B$2:$C$5,2,FALSE),0)</f>
        <v>5.5</v>
      </c>
      <c r="K80" s="18"/>
    </row>
    <row r="81" spans="1:29">
      <c r="A81" s="4"/>
      <c r="B81" s="158" t="s">
        <v>24</v>
      </c>
      <c r="C81" s="159"/>
      <c r="D81" s="159"/>
      <c r="E81" s="159"/>
      <c r="F81" s="160"/>
      <c r="G81" s="24"/>
      <c r="H81" s="72">
        <f t="shared" si="0"/>
        <v>0</v>
      </c>
      <c r="I81" s="73"/>
      <c r="J81" s="74">
        <f>IFERROR(VLOOKUP(B81,計算用!$B$2:$C$5,2,FALSE),0)</f>
        <v>4.5</v>
      </c>
      <c r="K81" s="18"/>
    </row>
    <row r="82" spans="1:29">
      <c r="A82" s="14"/>
      <c r="B82" s="158" t="s">
        <v>27</v>
      </c>
      <c r="C82" s="159"/>
      <c r="D82" s="159"/>
      <c r="E82" s="159"/>
      <c r="F82" s="160"/>
      <c r="G82" s="22"/>
      <c r="H82" s="72">
        <f t="shared" si="0"/>
        <v>0</v>
      </c>
      <c r="I82" s="99"/>
      <c r="J82" s="74">
        <f>IFERROR(VLOOKUP(B82,計算用!$B$2:$C$5,2,FALSE),0)</f>
        <v>5.5</v>
      </c>
      <c r="K82" s="18"/>
    </row>
    <row r="83" spans="1:29">
      <c r="A83" s="4"/>
      <c r="B83" s="158" t="s">
        <v>25</v>
      </c>
      <c r="C83" s="159"/>
      <c r="D83" s="159"/>
      <c r="E83" s="159"/>
      <c r="F83" s="160"/>
      <c r="G83" s="22">
        <v>1.2</v>
      </c>
      <c r="H83" s="72">
        <f t="shared" si="0"/>
        <v>2.4</v>
      </c>
      <c r="I83" s="73"/>
      <c r="J83" s="74">
        <f>IFERROR(VLOOKUP(B83,計算用!$B$2:$C$5,2,FALSE),0)</f>
        <v>0</v>
      </c>
      <c r="K83" s="18"/>
    </row>
    <row r="84" spans="1:29" ht="15.4" thickBot="1">
      <c r="A84" s="4"/>
      <c r="B84" s="158" t="s">
        <v>33</v>
      </c>
      <c r="C84" s="159"/>
      <c r="D84" s="159"/>
      <c r="E84" s="159"/>
      <c r="F84" s="160"/>
      <c r="G84" s="24"/>
      <c r="H84" s="72">
        <f t="shared" si="0"/>
        <v>0</v>
      </c>
      <c r="I84" s="73"/>
      <c r="J84" s="74">
        <f>IFERROR(VLOOKUP(B84,計算用!$B$2:$C$5,2,FALSE),0)</f>
        <v>5.5</v>
      </c>
      <c r="K84" s="18"/>
      <c r="U84" t="s">
        <v>217</v>
      </c>
      <c r="V84" t="s">
        <v>203</v>
      </c>
      <c r="X84" t="s">
        <v>204</v>
      </c>
      <c r="Y84" t="s">
        <v>218</v>
      </c>
    </row>
    <row r="85" spans="1:29">
      <c r="A85" s="4"/>
      <c r="B85" s="158" t="s">
        <v>24</v>
      </c>
      <c r="C85" s="159"/>
      <c r="D85" s="159"/>
      <c r="E85" s="159"/>
      <c r="F85" s="160"/>
      <c r="G85" s="22"/>
      <c r="H85" s="72">
        <f t="shared" si="0"/>
        <v>0</v>
      </c>
      <c r="I85" s="73"/>
      <c r="J85" s="74">
        <f>IFERROR(VLOOKUP(B85,計算用!$B$2:$C$5,2,FALSE),0)</f>
        <v>4.5</v>
      </c>
      <c r="K85" s="18"/>
      <c r="S85" t="s">
        <v>210</v>
      </c>
      <c r="U85" t="s">
        <v>201</v>
      </c>
      <c r="V85" s="94"/>
    </row>
    <row r="86" spans="1:29">
      <c r="A86" s="4"/>
      <c r="B86" s="158" t="s">
        <v>27</v>
      </c>
      <c r="C86" s="159"/>
      <c r="D86" s="159"/>
      <c r="E86" s="159"/>
      <c r="F86" s="160"/>
      <c r="G86" s="24"/>
      <c r="H86" s="72">
        <f t="shared" si="0"/>
        <v>0</v>
      </c>
      <c r="I86" s="73"/>
      <c r="J86" s="74">
        <f>IFERROR(VLOOKUP(B86,計算用!$B$2:$C$5,2,FALSE),0)</f>
        <v>5.5</v>
      </c>
      <c r="K86" s="18"/>
      <c r="N86" s="77"/>
      <c r="O86" s="77"/>
      <c r="P86" s="77"/>
      <c r="Q86" s="77"/>
      <c r="R86" s="77"/>
      <c r="S86" s="82" t="s">
        <v>214</v>
      </c>
      <c r="V86" s="95" t="s">
        <v>199</v>
      </c>
    </row>
    <row r="87" spans="1:29">
      <c r="A87" s="4"/>
      <c r="B87" s="158" t="s">
        <v>25</v>
      </c>
      <c r="C87" s="159"/>
      <c r="D87" s="159"/>
      <c r="E87" s="159"/>
      <c r="F87" s="160"/>
      <c r="G87" s="24">
        <v>1.5</v>
      </c>
      <c r="H87" s="72">
        <f t="shared" si="0"/>
        <v>3</v>
      </c>
      <c r="I87" s="73"/>
      <c r="J87" s="74">
        <f>IFERROR(VLOOKUP(B87,計算用!$B$2:$C$5,2,FALSE),0)</f>
        <v>0</v>
      </c>
      <c r="K87" s="18"/>
      <c r="N87" s="77"/>
      <c r="O87" s="77"/>
      <c r="P87" s="77"/>
      <c r="Q87" s="77"/>
      <c r="R87" s="77"/>
      <c r="S87" s="77"/>
      <c r="V87" s="95"/>
    </row>
    <row r="88" spans="1:29">
      <c r="A88" s="4"/>
      <c r="B88" s="158" t="s">
        <v>33</v>
      </c>
      <c r="C88" s="159"/>
      <c r="D88" s="159"/>
      <c r="E88" s="159"/>
      <c r="F88" s="160"/>
      <c r="G88" s="24"/>
      <c r="H88" s="72">
        <f t="shared" si="0"/>
        <v>0</v>
      </c>
      <c r="I88" s="73"/>
      <c r="J88" s="74">
        <f>IFERROR(VLOOKUP(B88,計算用!$B$2:$C$5,2,FALSE),0)</f>
        <v>5.5</v>
      </c>
      <c r="K88" s="18">
        <f>SUM(H34:J88)</f>
        <v>564.19999999999993</v>
      </c>
      <c r="L88">
        <f>K88/60</f>
        <v>9.4033333333333324</v>
      </c>
      <c r="N88" s="77"/>
      <c r="O88" s="77"/>
      <c r="P88" t="s">
        <v>190</v>
      </c>
      <c r="Q88" t="s">
        <v>191</v>
      </c>
      <c r="S88" s="77"/>
      <c r="U88" t="s">
        <v>202</v>
      </c>
      <c r="V88" s="85"/>
      <c r="W88" s="80"/>
      <c r="X88" s="86"/>
    </row>
    <row r="89" spans="1:29">
      <c r="A89" s="4"/>
      <c r="B89" s="158" t="s">
        <v>111</v>
      </c>
      <c r="C89" s="159"/>
      <c r="D89" s="159"/>
      <c r="E89" s="159"/>
      <c r="F89" s="160"/>
      <c r="G89" s="24"/>
      <c r="H89" s="69">
        <f t="shared" si="0"/>
        <v>0</v>
      </c>
      <c r="I89" s="84">
        <v>184</v>
      </c>
      <c r="J89" s="70">
        <f>IFERROR(VLOOKUP(B89,計算用!$B$2:$C$5,2,FALSE),0)</f>
        <v>0</v>
      </c>
      <c r="K89" s="18"/>
      <c r="N89" s="77"/>
      <c r="O89" s="77"/>
      <c r="P89" t="s">
        <v>192</v>
      </c>
      <c r="Q89" t="s">
        <v>193</v>
      </c>
      <c r="S89" s="77"/>
      <c r="V89" s="85"/>
      <c r="W89" s="80"/>
      <c r="X89" s="86"/>
    </row>
    <row r="90" spans="1:29">
      <c r="A90" s="4"/>
      <c r="B90" s="158" t="s">
        <v>27</v>
      </c>
      <c r="C90" s="159"/>
      <c r="D90" s="159"/>
      <c r="E90" s="159"/>
      <c r="F90" s="160"/>
      <c r="G90" s="24"/>
      <c r="H90" s="69">
        <f t="shared" si="0"/>
        <v>0</v>
      </c>
      <c r="I90" s="84"/>
      <c r="J90" s="70">
        <f>IFERROR(VLOOKUP(B90,計算用!$B$2:$C$5,2,FALSE),0)</f>
        <v>5.5</v>
      </c>
      <c r="K90" s="18"/>
      <c r="N90" s="77"/>
      <c r="O90" s="77"/>
      <c r="P90" t="s">
        <v>194</v>
      </c>
      <c r="Q90" t="s">
        <v>195</v>
      </c>
      <c r="S90" s="77"/>
      <c r="V90" s="85"/>
      <c r="W90" s="80"/>
      <c r="X90" s="86"/>
    </row>
    <row r="91" spans="1:29">
      <c r="A91" s="4"/>
      <c r="B91" s="158" t="s">
        <v>25</v>
      </c>
      <c r="C91" s="159"/>
      <c r="D91" s="159"/>
      <c r="E91" s="159"/>
      <c r="F91" s="160"/>
      <c r="G91" s="24">
        <v>1.5</v>
      </c>
      <c r="H91" s="69">
        <f t="shared" si="0"/>
        <v>3</v>
      </c>
      <c r="I91" s="84"/>
      <c r="J91" s="70">
        <f>IFERROR(VLOOKUP(B91,計算用!$B$2:$C$5,2,FALSE),0)</f>
        <v>0</v>
      </c>
      <c r="K91" s="18"/>
      <c r="N91" s="77"/>
      <c r="O91" s="77"/>
      <c r="P91" t="s">
        <v>196</v>
      </c>
      <c r="Q91" t="s">
        <v>197</v>
      </c>
      <c r="S91" s="77"/>
      <c r="V91" s="85"/>
      <c r="W91" s="80"/>
      <c r="X91" s="86"/>
    </row>
    <row r="92" spans="1:29">
      <c r="A92" s="4"/>
      <c r="B92" s="158" t="s">
        <v>33</v>
      </c>
      <c r="C92" s="159"/>
      <c r="D92" s="159"/>
      <c r="E92" s="159"/>
      <c r="F92" s="160"/>
      <c r="G92" s="24"/>
      <c r="H92" s="69">
        <f t="shared" si="0"/>
        <v>0</v>
      </c>
      <c r="I92" s="84"/>
      <c r="J92" s="70">
        <f>IFERROR(VLOOKUP(B92,計算用!$B$2:$C$5,2,FALSE),0)</f>
        <v>5.5</v>
      </c>
      <c r="K92" s="18"/>
      <c r="N92" s="77"/>
      <c r="O92" s="77"/>
      <c r="P92" s="77" t="s">
        <v>215</v>
      </c>
      <c r="Q92" s="77" t="s">
        <v>216</v>
      </c>
      <c r="R92" s="77"/>
      <c r="S92" s="77"/>
      <c r="V92" s="85"/>
      <c r="W92" s="80"/>
      <c r="X92" s="86"/>
    </row>
    <row r="93" spans="1:29">
      <c r="A93" s="4"/>
      <c r="B93" s="158" t="s">
        <v>24</v>
      </c>
      <c r="C93" s="159"/>
      <c r="D93" s="159"/>
      <c r="E93" s="159"/>
      <c r="F93" s="160"/>
      <c r="G93" s="24"/>
      <c r="H93" s="69">
        <f t="shared" si="0"/>
        <v>0</v>
      </c>
      <c r="I93" s="84"/>
      <c r="J93" s="70">
        <f>IFERROR(VLOOKUP(B93,計算用!$B$2:$C$5,2,FALSE),0)</f>
        <v>4.5</v>
      </c>
      <c r="K93" s="18"/>
      <c r="N93" s="77"/>
      <c r="O93" s="77"/>
      <c r="P93" s="77"/>
      <c r="Q93" s="77"/>
      <c r="R93" s="77"/>
      <c r="S93" s="77"/>
      <c r="V93" s="85"/>
      <c r="W93" s="80"/>
      <c r="X93" s="86"/>
    </row>
    <row r="94" spans="1:29">
      <c r="A94" s="4"/>
      <c r="B94" s="158" t="s">
        <v>27</v>
      </c>
      <c r="C94" s="159"/>
      <c r="D94" s="159"/>
      <c r="E94" s="159"/>
      <c r="F94" s="160"/>
      <c r="G94" s="24"/>
      <c r="H94" s="69">
        <f t="shared" si="0"/>
        <v>0</v>
      </c>
      <c r="I94" s="84"/>
      <c r="J94" s="70">
        <f>IFERROR(VLOOKUP(B94,計算用!$B$2:$C$5,2,FALSE),0)</f>
        <v>5.5</v>
      </c>
      <c r="K94" s="18"/>
      <c r="N94" s="77"/>
      <c r="O94" s="77"/>
      <c r="P94" s="77"/>
      <c r="Q94" s="77"/>
      <c r="R94" s="77"/>
      <c r="S94" s="77" t="s">
        <v>212</v>
      </c>
      <c r="V94" s="85" t="s">
        <v>250</v>
      </c>
      <c r="W94" s="80"/>
      <c r="X94" s="86"/>
    </row>
    <row r="95" spans="1:29">
      <c r="A95" s="4"/>
      <c r="B95" s="158" t="s">
        <v>25</v>
      </c>
      <c r="C95" s="159"/>
      <c r="D95" s="159"/>
      <c r="E95" s="159"/>
      <c r="F95" s="160"/>
      <c r="G95" s="24">
        <v>1.2</v>
      </c>
      <c r="H95" s="69">
        <f t="shared" si="0"/>
        <v>2.4</v>
      </c>
      <c r="I95" s="84"/>
      <c r="J95" s="70">
        <f>IFERROR(VLOOKUP(B95,計算用!$B$2:$C$5,2,FALSE),0)</f>
        <v>0</v>
      </c>
      <c r="K95" s="18"/>
      <c r="N95" s="77"/>
      <c r="O95" s="77"/>
      <c r="P95" s="77"/>
      <c r="Q95" s="77"/>
      <c r="R95" s="77"/>
      <c r="S95" s="77"/>
      <c r="V95" s="85"/>
      <c r="W95" s="80"/>
      <c r="X95" s="86"/>
      <c r="AA95">
        <v>51</v>
      </c>
      <c r="AB95">
        <f>AA95/60</f>
        <v>0.85</v>
      </c>
      <c r="AC95">
        <f>AB95/19.15</f>
        <v>4.4386422976501305E-2</v>
      </c>
    </row>
    <row r="96" spans="1:29">
      <c r="A96" s="4"/>
      <c r="B96" s="158" t="s">
        <v>33</v>
      </c>
      <c r="C96" s="159"/>
      <c r="D96" s="159"/>
      <c r="E96" s="159"/>
      <c r="F96" s="160"/>
      <c r="G96" s="24"/>
      <c r="H96" s="69">
        <f t="shared" si="0"/>
        <v>0</v>
      </c>
      <c r="I96" s="84"/>
      <c r="J96" s="70">
        <f>IFERROR(VLOOKUP(B96,計算用!$B$2:$C$5,2,FALSE),0)</f>
        <v>5.5</v>
      </c>
      <c r="K96" s="18"/>
      <c r="N96" s="77"/>
      <c r="O96" s="77"/>
      <c r="P96" s="77"/>
      <c r="Q96" s="77"/>
      <c r="R96" s="77"/>
      <c r="S96" s="77"/>
      <c r="V96" s="85"/>
      <c r="W96" s="80"/>
      <c r="X96" s="86"/>
      <c r="AA96">
        <v>30</v>
      </c>
      <c r="AB96">
        <f>AA96/60</f>
        <v>0.5</v>
      </c>
      <c r="AC96">
        <f>AB96/19.5</f>
        <v>2.564102564102564E-2</v>
      </c>
    </row>
    <row r="97" spans="1:25">
      <c r="A97" s="4"/>
      <c r="B97" s="158" t="s">
        <v>24</v>
      </c>
      <c r="C97" s="159"/>
      <c r="D97" s="159"/>
      <c r="E97" s="159"/>
      <c r="F97" s="160"/>
      <c r="G97" s="24"/>
      <c r="H97" s="69">
        <f t="shared" si="0"/>
        <v>0</v>
      </c>
      <c r="I97" s="84"/>
      <c r="J97" s="70">
        <f>IFERROR(VLOOKUP(B97,計算用!$B$2:$C$5,2,FALSE),0)</f>
        <v>4.5</v>
      </c>
      <c r="K97" s="18"/>
      <c r="N97" s="77"/>
      <c r="O97" s="77"/>
      <c r="P97" s="77"/>
      <c r="Q97" s="77"/>
      <c r="R97" s="77"/>
      <c r="S97" s="77"/>
      <c r="V97" s="83"/>
      <c r="W97" s="80" t="s">
        <v>198</v>
      </c>
      <c r="X97" s="86" t="s">
        <v>252</v>
      </c>
    </row>
    <row r="98" spans="1:25">
      <c r="A98" s="4"/>
      <c r="B98" s="158" t="s">
        <v>25</v>
      </c>
      <c r="C98" s="159"/>
      <c r="D98" s="159"/>
      <c r="E98" s="159"/>
      <c r="F98" s="160"/>
      <c r="G98" s="24">
        <v>6.4</v>
      </c>
      <c r="H98" s="69">
        <f t="shared" si="0"/>
        <v>12.8</v>
      </c>
      <c r="I98" s="84"/>
      <c r="J98" s="70">
        <f>IFERROR(VLOOKUP(B98,計算用!$B$2:$C$5,2,FALSE),0)</f>
        <v>0</v>
      </c>
      <c r="K98" s="18"/>
      <c r="N98" s="77"/>
      <c r="O98" s="77"/>
      <c r="P98" s="77"/>
      <c r="Q98" s="77"/>
      <c r="R98" s="77"/>
      <c r="S98" s="77" t="s">
        <v>213</v>
      </c>
      <c r="V98" s="83" t="s">
        <v>251</v>
      </c>
      <c r="W98" s="80"/>
      <c r="X98" s="87" t="s">
        <v>207</v>
      </c>
    </row>
    <row r="99" spans="1:25">
      <c r="A99" s="4"/>
      <c r="B99" s="158" t="s">
        <v>33</v>
      </c>
      <c r="C99" s="159"/>
      <c r="D99" s="159"/>
      <c r="E99" s="159"/>
      <c r="F99" s="160"/>
      <c r="G99" s="24"/>
      <c r="H99" s="69">
        <f t="shared" si="0"/>
        <v>0</v>
      </c>
      <c r="I99" s="84"/>
      <c r="J99" s="70">
        <f>IFERROR(VLOOKUP(B99,計算用!$B$2:$C$5,2,FALSE),0)</f>
        <v>5.5</v>
      </c>
      <c r="K99" s="18"/>
      <c r="N99" s="77"/>
      <c r="O99" s="77"/>
      <c r="P99" s="77"/>
      <c r="Q99" s="77"/>
      <c r="R99" s="77"/>
      <c r="S99" s="82" t="s">
        <v>211</v>
      </c>
      <c r="V99" s="83"/>
      <c r="W99" s="80"/>
      <c r="X99" s="86"/>
    </row>
    <row r="100" spans="1:25">
      <c r="A100" s="4"/>
      <c r="B100" s="158" t="s">
        <v>24</v>
      </c>
      <c r="C100" s="159"/>
      <c r="D100" s="159"/>
      <c r="E100" s="159"/>
      <c r="F100" s="160"/>
      <c r="G100" s="24"/>
      <c r="H100" s="69">
        <f t="shared" si="0"/>
        <v>0</v>
      </c>
      <c r="I100" s="84"/>
      <c r="J100" s="70">
        <f>IFERROR(VLOOKUP(B100,計算用!$B$2:$C$5,2,FALSE),0)</f>
        <v>4.5</v>
      </c>
      <c r="K100" s="18"/>
      <c r="N100" s="77"/>
      <c r="O100" s="77"/>
      <c r="P100" s="77"/>
      <c r="Q100" s="77"/>
      <c r="R100" s="77"/>
      <c r="S100" s="77"/>
      <c r="V100" s="83"/>
      <c r="W100" s="80"/>
      <c r="X100" s="86"/>
    </row>
    <row r="101" spans="1:25" ht="15.4" thickBot="1">
      <c r="A101" s="4"/>
      <c r="B101" s="158" t="s">
        <v>25</v>
      </c>
      <c r="C101" s="159"/>
      <c r="D101" s="159"/>
      <c r="E101" s="159"/>
      <c r="F101" s="160"/>
      <c r="G101" s="24">
        <v>1.2</v>
      </c>
      <c r="H101" s="69">
        <f t="shared" si="0"/>
        <v>2.4</v>
      </c>
      <c r="I101" s="84"/>
      <c r="J101" s="70">
        <f>IFERROR(VLOOKUP(B101,計算用!$B$2:$C$5,2,FALSE),0)</f>
        <v>0</v>
      </c>
      <c r="K101" s="18"/>
      <c r="N101" s="77"/>
      <c r="O101" s="77"/>
      <c r="P101" s="77"/>
      <c r="Q101" s="77"/>
      <c r="R101" s="77"/>
      <c r="S101" s="77"/>
      <c r="U101" t="s">
        <v>205</v>
      </c>
      <c r="V101" s="93"/>
      <c r="W101" s="80"/>
      <c r="X101" s="86"/>
    </row>
    <row r="102" spans="1:25">
      <c r="A102" s="4"/>
      <c r="B102" s="158" t="s">
        <v>33</v>
      </c>
      <c r="C102" s="159"/>
      <c r="D102" s="159"/>
      <c r="E102" s="159"/>
      <c r="F102" s="160"/>
      <c r="G102" s="24"/>
      <c r="H102" s="69">
        <f t="shared" si="0"/>
        <v>0</v>
      </c>
      <c r="I102" s="84"/>
      <c r="J102" s="70">
        <f>IFERROR(VLOOKUP(B102,計算用!$B$2:$C$5,2,FALSE),0)</f>
        <v>5.5</v>
      </c>
      <c r="K102" s="18"/>
      <c r="N102" s="77"/>
      <c r="O102" s="77"/>
      <c r="P102" s="77"/>
      <c r="Q102" s="77"/>
      <c r="R102" s="77"/>
      <c r="S102" s="77"/>
      <c r="V102" s="90"/>
      <c r="W102" s="80"/>
      <c r="X102" s="86"/>
    </row>
    <row r="103" spans="1:25">
      <c r="A103" s="4"/>
      <c r="B103" s="158" t="s">
        <v>24</v>
      </c>
      <c r="C103" s="159"/>
      <c r="D103" s="159"/>
      <c r="E103" s="159"/>
      <c r="F103" s="160"/>
      <c r="G103" s="24"/>
      <c r="H103" s="69">
        <f t="shared" si="0"/>
        <v>0</v>
      </c>
      <c r="I103" s="84"/>
      <c r="J103" s="70">
        <f>IFERROR(VLOOKUP(B103,計算用!$B$2:$C$5,2,FALSE),0)</f>
        <v>4.5</v>
      </c>
      <c r="K103" s="18"/>
      <c r="N103" s="77"/>
      <c r="O103" s="77"/>
      <c r="P103" s="77"/>
      <c r="Q103" s="77"/>
      <c r="R103" s="77"/>
      <c r="S103" s="77"/>
      <c r="V103" s="91" t="s">
        <v>199</v>
      </c>
      <c r="W103" s="80"/>
      <c r="X103" s="86"/>
    </row>
    <row r="104" spans="1:25" ht="15.4" thickBot="1">
      <c r="A104" s="4"/>
      <c r="B104" s="158" t="s">
        <v>25</v>
      </c>
      <c r="C104" s="159"/>
      <c r="D104" s="159"/>
      <c r="E104" s="159"/>
      <c r="F104" s="160"/>
      <c r="G104" s="24">
        <v>13.3</v>
      </c>
      <c r="H104" s="69">
        <f t="shared" si="0"/>
        <v>26.6</v>
      </c>
      <c r="I104" s="84"/>
      <c r="J104" s="70">
        <f>IFERROR(VLOOKUP(B104,計算用!$B$2:$C$5,2,FALSE),0)</f>
        <v>0</v>
      </c>
      <c r="K104" s="18"/>
      <c r="N104" s="77"/>
      <c r="O104" s="77"/>
      <c r="P104" s="77"/>
      <c r="Q104" s="77"/>
      <c r="R104" s="77"/>
      <c r="S104" s="77"/>
      <c r="V104" s="91"/>
      <c r="W104" s="80"/>
      <c r="X104" s="86"/>
    </row>
    <row r="105" spans="1:25">
      <c r="A105" s="4"/>
      <c r="B105" s="158" t="s">
        <v>33</v>
      </c>
      <c r="C105" s="159"/>
      <c r="D105" s="159"/>
      <c r="E105" s="159"/>
      <c r="F105" s="160"/>
      <c r="G105" s="24"/>
      <c r="H105" s="69">
        <f>G105/$I$3</f>
        <v>0</v>
      </c>
      <c r="I105" s="84"/>
      <c r="J105" s="70">
        <f>IFERROR(VLOOKUP(B105,計算用!$B$2:$C$5,2,FALSE),0)</f>
        <v>5.5</v>
      </c>
      <c r="K105" s="18"/>
      <c r="N105" s="77"/>
      <c r="O105" s="77"/>
      <c r="P105" s="77"/>
      <c r="Q105" s="77"/>
      <c r="R105" s="77"/>
      <c r="S105" s="77"/>
      <c r="V105" s="92"/>
      <c r="W105" s="80"/>
      <c r="X105" s="94"/>
      <c r="Y105" t="s">
        <v>201</v>
      </c>
    </row>
    <row r="106" spans="1:25">
      <c r="A106" s="4"/>
      <c r="B106" s="158" t="s">
        <v>24</v>
      </c>
      <c r="C106" s="159"/>
      <c r="D106" s="159"/>
      <c r="E106" s="159"/>
      <c r="F106" s="160"/>
      <c r="G106" s="24"/>
      <c r="H106" s="69">
        <f t="shared" si="0"/>
        <v>0</v>
      </c>
      <c r="I106" s="84"/>
      <c r="J106" s="70">
        <f>IFERROR(VLOOKUP(B106,計算用!$B$2:$C$5,2,FALSE),0)</f>
        <v>4.5</v>
      </c>
      <c r="K106" s="18"/>
      <c r="N106" s="77"/>
      <c r="O106" s="77"/>
      <c r="P106" s="77"/>
      <c r="Q106" s="77"/>
      <c r="R106" s="77"/>
      <c r="S106" s="77"/>
      <c r="V106" s="92" t="s">
        <v>199</v>
      </c>
      <c r="W106" s="80"/>
      <c r="X106" s="95" t="s">
        <v>199</v>
      </c>
    </row>
    <row r="107" spans="1:25">
      <c r="A107" s="4"/>
      <c r="B107" s="158" t="s">
        <v>143</v>
      </c>
      <c r="C107" s="159"/>
      <c r="D107" s="159"/>
      <c r="E107" s="159"/>
      <c r="F107" s="160"/>
      <c r="G107" s="24"/>
      <c r="H107" s="69">
        <f t="shared" si="0"/>
        <v>0</v>
      </c>
      <c r="I107" s="84"/>
      <c r="J107" s="70">
        <f>IFERROR(VLOOKUP(B107,計算用!$B$2:$C$5,2,FALSE),0)</f>
        <v>5.5</v>
      </c>
      <c r="K107" s="18"/>
      <c r="N107" s="77"/>
      <c r="O107" s="77"/>
      <c r="P107" s="77"/>
      <c r="Q107" s="77"/>
      <c r="R107" s="77"/>
      <c r="S107" s="77"/>
      <c r="V107" s="92"/>
      <c r="W107" s="80"/>
      <c r="X107" s="95"/>
      <c r="Y107" t="s">
        <v>202</v>
      </c>
    </row>
    <row r="108" spans="1:25">
      <c r="A108" s="4"/>
      <c r="B108" s="158" t="s">
        <v>25</v>
      </c>
      <c r="C108" s="159"/>
      <c r="D108" s="159"/>
      <c r="E108" s="159"/>
      <c r="F108" s="160"/>
      <c r="G108" s="24">
        <v>1.2</v>
      </c>
      <c r="H108" s="69">
        <f t="shared" si="0"/>
        <v>2.4</v>
      </c>
      <c r="I108" s="84"/>
      <c r="J108" s="70">
        <f>IFERROR(VLOOKUP(B108,計算用!$B$2:$C$5,2,FALSE),0)</f>
        <v>0</v>
      </c>
      <c r="K108" s="18"/>
      <c r="N108" s="77"/>
      <c r="O108" s="77"/>
      <c r="P108" s="77"/>
      <c r="Q108" s="77"/>
      <c r="R108" s="77"/>
      <c r="S108" s="77"/>
      <c r="V108" s="88"/>
      <c r="W108" s="78"/>
      <c r="X108" s="85"/>
    </row>
    <row r="109" spans="1:25">
      <c r="A109" s="4"/>
      <c r="B109" s="158" t="s">
        <v>134</v>
      </c>
      <c r="C109" s="159"/>
      <c r="D109" s="159"/>
      <c r="E109" s="159"/>
      <c r="F109" s="160"/>
      <c r="G109" s="24"/>
      <c r="H109" s="69">
        <f t="shared" ref="H109" si="1">G109/$I$3</f>
        <v>0</v>
      </c>
      <c r="I109" s="84"/>
      <c r="J109" s="70">
        <f>IFERROR(VLOOKUP(B109,計算用!$B$2:$C$5,2,FALSE),0)</f>
        <v>5.5</v>
      </c>
      <c r="K109" s="18">
        <f>SUM(H89:J109)</f>
        <v>305.60000000000002</v>
      </c>
      <c r="V109" s="88"/>
      <c r="W109" s="78"/>
      <c r="X109" s="85"/>
    </row>
    <row r="110" spans="1:25">
      <c r="A110" s="43" t="s">
        <v>23</v>
      </c>
      <c r="B110" s="158"/>
      <c r="C110" s="159"/>
      <c r="D110" s="159"/>
      <c r="E110" s="159"/>
      <c r="F110" s="160"/>
      <c r="G110" s="44"/>
      <c r="H110" s="44">
        <f>SUM(H7:H109)</f>
        <v>478.79999999999995</v>
      </c>
      <c r="I110" s="25">
        <f>SUM(I7:I109)</f>
        <v>309</v>
      </c>
      <c r="J110" s="17">
        <f>SUM(J7:J109)</f>
        <v>272.5</v>
      </c>
      <c r="K110" s="18"/>
      <c r="V110" s="88"/>
      <c r="W110" s="78"/>
      <c r="X110" s="85"/>
    </row>
    <row r="111" spans="1:25">
      <c r="K111" s="62">
        <f>H110+I110+J110</f>
        <v>1060.3</v>
      </c>
      <c r="V111" s="88"/>
      <c r="W111" s="78"/>
      <c r="X111" s="85"/>
    </row>
    <row r="112" spans="1:25">
      <c r="K112">
        <f>K111/60</f>
        <v>17.671666666666667</v>
      </c>
      <c r="L112" t="s">
        <v>187</v>
      </c>
      <c r="V112" s="88"/>
      <c r="W112" s="78"/>
      <c r="X112" s="85"/>
    </row>
    <row r="113" spans="11:25">
      <c r="K113">
        <f>K111/3600</f>
        <v>0.29452777777777778</v>
      </c>
      <c r="L113" t="s">
        <v>188</v>
      </c>
      <c r="S113" t="s">
        <v>208</v>
      </c>
      <c r="V113" s="88"/>
      <c r="W113" s="78"/>
      <c r="X113" s="85"/>
    </row>
    <row r="114" spans="11:25">
      <c r="K114">
        <f>K113/19.5</f>
        <v>1.5103988603988604E-2</v>
      </c>
      <c r="L114" t="s">
        <v>189</v>
      </c>
      <c r="S114" s="81" t="s">
        <v>209</v>
      </c>
      <c r="V114" s="88"/>
      <c r="W114" s="78"/>
      <c r="X114" s="85" t="s">
        <v>250</v>
      </c>
    </row>
    <row r="115" spans="11:25">
      <c r="V115" s="88"/>
      <c r="W115" s="78"/>
      <c r="X115" s="85"/>
    </row>
    <row r="116" spans="11:25">
      <c r="V116" s="88" t="s">
        <v>252</v>
      </c>
      <c r="W116" s="78"/>
      <c r="X116" s="85"/>
    </row>
    <row r="117" spans="11:25">
      <c r="V117" s="88"/>
      <c r="W117" s="78" t="s">
        <v>198</v>
      </c>
      <c r="X117" s="83"/>
    </row>
    <row r="118" spans="11:25">
      <c r="V118" s="88"/>
      <c r="W118" s="78"/>
      <c r="X118" s="83" t="s">
        <v>251</v>
      </c>
    </row>
    <row r="119" spans="11:25">
      <c r="V119" s="88"/>
      <c r="W119" s="78"/>
      <c r="X119" s="83"/>
    </row>
    <row r="120" spans="11:25">
      <c r="V120" s="88"/>
      <c r="W120" s="78"/>
      <c r="X120" s="83"/>
    </row>
    <row r="121" spans="11:25" ht="15.4" thickBot="1">
      <c r="V121" s="88"/>
      <c r="W121" s="78"/>
      <c r="X121" s="93"/>
      <c r="Y121" t="s">
        <v>205</v>
      </c>
    </row>
    <row r="122" spans="11:25">
      <c r="V122" s="88"/>
      <c r="W122" s="78"/>
      <c r="X122" s="90"/>
    </row>
    <row r="123" spans="11:25">
      <c r="V123" s="88"/>
      <c r="W123" s="78"/>
      <c r="X123" s="91" t="s">
        <v>199</v>
      </c>
    </row>
    <row r="124" spans="11:25" ht="15.4" thickBot="1">
      <c r="V124" s="89"/>
      <c r="W124" s="78"/>
      <c r="X124" s="91"/>
    </row>
    <row r="125" spans="11:25">
      <c r="S125" t="s">
        <v>210</v>
      </c>
      <c r="U125" t="s">
        <v>206</v>
      </c>
      <c r="V125" s="94"/>
      <c r="W125" s="78"/>
      <c r="X125" s="92"/>
    </row>
    <row r="126" spans="11:25">
      <c r="S126" s="82" t="s">
        <v>214</v>
      </c>
      <c r="V126" s="95" t="s">
        <v>199</v>
      </c>
      <c r="W126" s="78"/>
      <c r="X126" s="92" t="s">
        <v>199</v>
      </c>
    </row>
    <row r="127" spans="11:25">
      <c r="V127" s="95"/>
      <c r="W127" s="78"/>
      <c r="X127" s="92"/>
    </row>
    <row r="128" spans="11:25">
      <c r="U128" t="s">
        <v>202</v>
      </c>
      <c r="V128" s="85"/>
      <c r="W128" s="80"/>
      <c r="X128" s="88"/>
    </row>
    <row r="129" spans="21:24">
      <c r="V129" s="85"/>
      <c r="W129" s="80"/>
      <c r="X129" s="88"/>
    </row>
    <row r="130" spans="21:24">
      <c r="V130" s="85"/>
      <c r="W130" s="80"/>
      <c r="X130" s="88"/>
    </row>
    <row r="131" spans="21:24">
      <c r="V131" s="85"/>
      <c r="W131" s="80"/>
      <c r="X131" s="88"/>
    </row>
    <row r="132" spans="21:24">
      <c r="V132" s="85"/>
      <c r="W132" s="80"/>
      <c r="X132" s="88"/>
    </row>
    <row r="133" spans="21:24">
      <c r="V133" s="85"/>
      <c r="W133" s="80"/>
      <c r="X133" s="88"/>
    </row>
    <row r="134" spans="21:24">
      <c r="V134" s="85" t="s">
        <v>250</v>
      </c>
      <c r="W134" s="80"/>
      <c r="X134" s="88"/>
    </row>
    <row r="135" spans="21:24">
      <c r="V135" s="85"/>
      <c r="W135" s="80"/>
      <c r="X135" s="88"/>
    </row>
    <row r="136" spans="21:24">
      <c r="V136" s="85"/>
      <c r="W136" s="80"/>
      <c r="X136" s="88" t="s">
        <v>200</v>
      </c>
    </row>
    <row r="137" spans="21:24">
      <c r="V137" s="83"/>
      <c r="W137" s="80" t="s">
        <v>198</v>
      </c>
      <c r="X137" s="88"/>
    </row>
    <row r="138" spans="21:24">
      <c r="V138" s="83" t="s">
        <v>251</v>
      </c>
      <c r="W138" s="80"/>
      <c r="X138" s="88"/>
    </row>
    <row r="139" spans="21:24">
      <c r="V139" s="83"/>
      <c r="W139" s="80"/>
      <c r="X139" s="88"/>
    </row>
    <row r="140" spans="21:24">
      <c r="V140" s="83"/>
      <c r="W140" s="80"/>
      <c r="X140" s="88"/>
    </row>
    <row r="141" spans="21:24" ht="15.4" thickBot="1">
      <c r="U141" t="s">
        <v>205</v>
      </c>
      <c r="V141" s="93"/>
      <c r="W141" s="80"/>
      <c r="X141" s="88"/>
    </row>
    <row r="142" spans="21:24">
      <c r="V142" s="90"/>
      <c r="W142" s="80"/>
      <c r="X142" s="88"/>
    </row>
    <row r="143" spans="21:24">
      <c r="V143" s="91" t="s">
        <v>199</v>
      </c>
      <c r="W143" s="80"/>
      <c r="X143" s="88"/>
    </row>
    <row r="144" spans="21:24" ht="15.4" thickBot="1">
      <c r="V144" s="91"/>
      <c r="W144" s="80"/>
      <c r="X144" s="89"/>
    </row>
    <row r="145" spans="22:23">
      <c r="V145" s="92"/>
      <c r="W145" s="80"/>
    </row>
    <row r="146" spans="22:23">
      <c r="V146" s="92" t="s">
        <v>199</v>
      </c>
      <c r="W146" s="80"/>
    </row>
    <row r="147" spans="22:23">
      <c r="V147" s="92"/>
      <c r="W147" s="80"/>
    </row>
    <row r="148" spans="22:23">
      <c r="V148" s="88"/>
    </row>
    <row r="149" spans="22:23">
      <c r="V149" s="88"/>
    </row>
    <row r="150" spans="22:23">
      <c r="V150" s="88"/>
    </row>
    <row r="151" spans="22:23">
      <c r="V151" s="88"/>
    </row>
    <row r="152" spans="22:23">
      <c r="V152" s="88"/>
    </row>
    <row r="153" spans="22:23">
      <c r="V153" s="88"/>
    </row>
    <row r="154" spans="22:23">
      <c r="V154" s="88"/>
    </row>
    <row r="155" spans="22:23">
      <c r="V155" s="88"/>
    </row>
    <row r="156" spans="22:23">
      <c r="V156" s="88" t="s">
        <v>200</v>
      </c>
    </row>
    <row r="157" spans="22:23">
      <c r="V157" s="88"/>
    </row>
    <row r="158" spans="22:23">
      <c r="V158" s="88"/>
    </row>
    <row r="159" spans="22:23">
      <c r="V159" s="88"/>
    </row>
    <row r="160" spans="22:23">
      <c r="V160" s="88"/>
    </row>
    <row r="161" spans="22:22">
      <c r="V161" s="88"/>
    </row>
    <row r="162" spans="22:22">
      <c r="V162" s="88"/>
    </row>
    <row r="163" spans="22:22">
      <c r="V163" s="88"/>
    </row>
    <row r="164" spans="22:22" ht="15.4" thickBot="1">
      <c r="V164" s="89"/>
    </row>
  </sheetData>
  <mergeCells count="117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109:F109"/>
    <mergeCell ref="B110:F110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64:F64"/>
    <mergeCell ref="B65:F65"/>
    <mergeCell ref="B66:F66"/>
    <mergeCell ref="B67:F67"/>
    <mergeCell ref="B68:F68"/>
    <mergeCell ref="B59:F59"/>
    <mergeCell ref="B60:F60"/>
    <mergeCell ref="B61:F61"/>
    <mergeCell ref="B62:F62"/>
    <mergeCell ref="B63:F63"/>
    <mergeCell ref="B74:F74"/>
    <mergeCell ref="B75:F75"/>
    <mergeCell ref="B76:F76"/>
    <mergeCell ref="B77:F77"/>
    <mergeCell ref="B78:F78"/>
    <mergeCell ref="B69:F69"/>
    <mergeCell ref="B70:F70"/>
    <mergeCell ref="B71:F71"/>
    <mergeCell ref="B72:F72"/>
    <mergeCell ref="B73:F73"/>
    <mergeCell ref="B84:F84"/>
    <mergeCell ref="B85:F85"/>
    <mergeCell ref="B86:F86"/>
    <mergeCell ref="B87:F87"/>
    <mergeCell ref="B88:F88"/>
    <mergeCell ref="B79:F79"/>
    <mergeCell ref="B80:F80"/>
    <mergeCell ref="B81:F81"/>
    <mergeCell ref="B82:F82"/>
    <mergeCell ref="B83:F83"/>
    <mergeCell ref="B94:F94"/>
    <mergeCell ref="B95:F95"/>
    <mergeCell ref="B96:F96"/>
    <mergeCell ref="B97:F97"/>
    <mergeCell ref="B98:F98"/>
    <mergeCell ref="B89:F89"/>
    <mergeCell ref="B90:F90"/>
    <mergeCell ref="B91:F91"/>
    <mergeCell ref="B92:F92"/>
    <mergeCell ref="B93:F93"/>
    <mergeCell ref="B104:F104"/>
    <mergeCell ref="B105:F105"/>
    <mergeCell ref="B106:F106"/>
    <mergeCell ref="B107:F107"/>
    <mergeCell ref="B108:F108"/>
    <mergeCell ref="B99:F99"/>
    <mergeCell ref="B100:F100"/>
    <mergeCell ref="B101:F101"/>
    <mergeCell ref="B102:F102"/>
    <mergeCell ref="B103:F103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4"/>
  </sheetPr>
  <dimension ref="A1:W80"/>
  <sheetViews>
    <sheetView topLeftCell="A56" zoomScale="115" zoomScaleNormal="115" workbookViewId="0">
      <selection activeCell="J81" sqref="J81"/>
    </sheetView>
  </sheetViews>
  <sheetFormatPr defaultRowHeight="15"/>
  <cols>
    <col min="1" max="1" width="8.88671875" customWidth="1"/>
    <col min="25" max="131" width="5.8320312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1.5</v>
      </c>
      <c r="H21" s="15">
        <f t="shared" si="0"/>
        <v>3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7.1</v>
      </c>
      <c r="H25" s="15">
        <f t="shared" si="0"/>
        <v>14.2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3.7</v>
      </c>
      <c r="H27" s="15">
        <f t="shared" si="0"/>
        <v>7.4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2.5</v>
      </c>
      <c r="H29" s="15">
        <f t="shared" si="0"/>
        <v>5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>
        <v>60</v>
      </c>
      <c r="J35" s="17">
        <f>IFERROR(VLOOKUP(B36,計算用!$B$2:$C$5,2,FALSE),0)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2.5</v>
      </c>
      <c r="H36" s="15">
        <f t="shared" si="0"/>
        <v>5</v>
      </c>
      <c r="I36" s="20"/>
      <c r="J36" s="17">
        <f>IFERROR(VLOOKUP(B37,計算用!$B$2:$C$5,2,FALSE),0)</f>
        <v>4.5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IFERROR(VLOOKUP(B38,計算用!$B$2:$C$5,2,FALSE),0)</f>
        <v>0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2.1</v>
      </c>
      <c r="H38" s="15">
        <f t="shared" si="0"/>
        <v>4.2</v>
      </c>
      <c r="I38" s="23"/>
      <c r="J38" s="17">
        <f>IFERROR(VLOOKUP(B39,計算用!$B$2:$C$5,2,FALSE),0)</f>
        <v>4.5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IFERROR(VLOOKUP(B40,計算用!$B$2:$C$5,2,FALSE),0)</f>
        <v>0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IFERROR(VLOOKUP(B41,計算用!$B$2:$C$5,2,FALSE),0)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IFERROR(VLOOKUP(B42,計算用!$B$2:$C$5,2,FALSE),0)</f>
        <v>5.5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38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IFERROR(VLOOKUP(B43,計算用!$B$2:$C$5,2,FALSE),0)</f>
        <v>4.5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IFERROR(VLOOKUP(B44,計算用!$B$2:$C$5,2,FALSE),0)</f>
        <v>5.5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IFERROR(VLOOKUP(B45,計算用!$B$2:$C$5,2,FALSE),0)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IFERROR(VLOOKUP(B46,計算用!$B$2:$C$5,2,FALSE),0)</f>
        <v>5.5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IFERROR(VLOOKUP(B47,計算用!$B$2:$C$5,2,FALSE),0)</f>
        <v>4.5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IFERROR(VLOOKUP(B48,計算用!$B$2:$C$5,2,FALSE),0)</f>
        <v>5.5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IFERROR(VLOOKUP(B49,計算用!$B$2:$C$5,2,FALSE),0)</f>
        <v>0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IFERROR(VLOOKUP(B50,計算用!$B$2:$C$5,2,FALSE),0)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IFERROR(VLOOKUP(B51,計算用!$B$2:$C$5,2,FALSE),0)</f>
        <v>5.5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IFERROR(VLOOKUP(B52,計算用!$B$2:$C$5,2,FALSE),0)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/>
      <c r="J52" s="17">
        <f>IFERROR(VLOOKUP(B53,計算用!$B$2:$C$5,2,FALSE),0)</f>
        <v>4.5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IFERROR(VLOOKUP(B54,計算用!$B$2:$C$5,2,FALSE),0)</f>
        <v>5.5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IFERROR(VLOOKUP(B55,計算用!$B$2:$C$5,2,FALSE),0)</f>
        <v>0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IFERROR(VLOOKUP(B56,計算用!$B$2:$C$5,2,FALSE),0)</f>
        <v>5.5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IFERROR(VLOOKUP(B57,計算用!$B$2:$C$5,2,FALSE),0)</f>
        <v>4.5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IFERROR(VLOOKUP(B58,計算用!$B$2:$C$5,2,FALSE),0)</f>
        <v>5.5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IFERROR(VLOOKUP(B59,計算用!$B$2:$C$5,2,FALSE),0)</f>
        <v>0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10.1</v>
      </c>
      <c r="H59" s="15">
        <f t="shared" si="0"/>
        <v>20.2</v>
      </c>
      <c r="I59" s="23"/>
      <c r="J59" s="17">
        <f>IFERROR(VLOOKUP(B60,計算用!$B$2:$C$5,2,FALSE),0)</f>
        <v>5.5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IFERROR(VLOOKUP(B61,計算用!$B$2:$C$5,2,FALSE),0)</f>
        <v>4.5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IFERROR(VLOOKUP(B62,計算用!$B$2:$C$5,2,FALSE),0)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IFERROR(VLOOKUP(B63,計算用!$B$2:$C$5,2,FALSE),0)</f>
        <v>5.5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IFERROR(VLOOKUP(B64,計算用!$B$2:$C$5,2,FALSE),0)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61"/>
      <c r="C64" s="162"/>
      <c r="D64" s="162"/>
      <c r="E64" s="162"/>
      <c r="F64" s="163"/>
      <c r="G64" s="22"/>
      <c r="H64" s="15">
        <f t="shared" si="0"/>
        <v>0</v>
      </c>
      <c r="I64" s="23"/>
      <c r="J64" s="17">
        <f>IFERROR(VLOOKUP(B65,計算用!$B$2:$C$5,2,FALSE),0)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IFERROR(VLOOKUP(B66,計算用!$B$2:$C$5,2,FALSE),0)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58"/>
      <c r="C66" s="159"/>
      <c r="D66" s="159"/>
      <c r="E66" s="159"/>
      <c r="F66" s="160"/>
      <c r="G66" s="22"/>
      <c r="H66" s="15">
        <f t="shared" si="0"/>
        <v>0</v>
      </c>
      <c r="I66" s="23"/>
      <c r="J66" s="17">
        <f>IFERROR(VLOOKUP(B67,計算用!$B$2:$C$5,2,FALSE),0)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IFERROR(VLOOKUP(B68,計算用!$B$2:$C$5,2,FALSE),0)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IFERROR(VLOOKUP(B69,計算用!$B$2:$C$5,2,FALSE),0)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IFERROR(VLOOKUP(B70,計算用!$B$2:$C$5,2,FALSE),0)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61"/>
      <c r="C70" s="162"/>
      <c r="D70" s="162"/>
      <c r="E70" s="162"/>
      <c r="F70" s="163"/>
      <c r="G70" s="22"/>
      <c r="H70" s="15">
        <f t="shared" si="0"/>
        <v>0</v>
      </c>
      <c r="I70" s="23"/>
      <c r="J70" s="17">
        <f>IFERROR(VLOOKUP(B71,計算用!$B$2:$C$5,2,FALSE),0)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IFERROR(VLOOKUP(B72,計算用!$B$2:$C$5,2,FALSE),0)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IFERROR(VLOOKUP(B73,計算用!$B$2:$C$5,2,FALSE),0)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IFERROR(VLOOKUP(B74,計算用!$B$2:$C$5,2,FALSE),0)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IFERROR(VLOOKUP(B75,計算用!$B$2:$C$5,2,FALSE),0)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IFERROR(VLOOKUP(B76,計算用!$B$2:$C$5,2,FALSE),0)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IFERROR(VLOOKUP(B77,計算用!$B$2:$C$5,2,FALSE),0)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IFERROR(VLOOKUP(B78,計算用!$B$2:$C$5,2,FALSE),0)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IFERROR(VLOOKUP(B79,計算用!$B$2:$C$5,2,FALSE),0)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33"/>
      <c r="H79" s="33">
        <f>SUM(H7:H78)</f>
        <v>119.40000000000002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B80" s="158"/>
      <c r="C80" s="159"/>
      <c r="D80" s="159"/>
      <c r="E80" s="159"/>
      <c r="F80" s="160"/>
      <c r="J80">
        <f>SUM(H79:J79)</f>
        <v>337.40000000000003</v>
      </c>
    </row>
  </sheetData>
  <mergeCells count="87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6:F36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8:F48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60:F60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2:F62"/>
    <mergeCell ref="B63:F63"/>
    <mergeCell ref="B64:F64"/>
    <mergeCell ref="B65:F65"/>
    <mergeCell ref="B66:F66"/>
    <mergeCell ref="B79:F79"/>
    <mergeCell ref="B80:F80"/>
    <mergeCell ref="B35:F35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61:F61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4"/>
  </sheetPr>
  <dimension ref="A1:W80"/>
  <sheetViews>
    <sheetView topLeftCell="A63" zoomScale="130" zoomScaleNormal="130" workbookViewId="0">
      <selection activeCell="J81" sqref="J81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1.5</v>
      </c>
      <c r="H21" s="15">
        <f t="shared" si="0"/>
        <v>3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7.1</v>
      </c>
      <c r="H25" s="15">
        <f t="shared" si="0"/>
        <v>14.2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3.7</v>
      </c>
      <c r="H27" s="15">
        <f t="shared" si="0"/>
        <v>7.4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2.5</v>
      </c>
      <c r="H29" s="15">
        <f t="shared" si="0"/>
        <v>5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2.5</v>
      </c>
      <c r="H36" s="15">
        <f t="shared" si="0"/>
        <v>5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2.1</v>
      </c>
      <c r="H38" s="15">
        <f t="shared" si="0"/>
        <v>4.2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33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5.5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5.5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5.5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5.5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5.5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>
        <v>60</v>
      </c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5.5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10.1</v>
      </c>
      <c r="H59" s="15">
        <f t="shared" si="0"/>
        <v>20.2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5.5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4.5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33"/>
      <c r="H79" s="33">
        <f>SUM(H7:H78)</f>
        <v>119.40000000000002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J80">
        <f>SUM(H79:J79)</f>
        <v>337.40000000000003</v>
      </c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theme="4"/>
  </sheetPr>
  <dimension ref="A1:W80"/>
  <sheetViews>
    <sheetView topLeftCell="A67" zoomScaleNormal="100" workbookViewId="0">
      <selection activeCell="G19" sqref="G19:G6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1.5</v>
      </c>
      <c r="H21" s="15">
        <f t="shared" si="0"/>
        <v>3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7.1</v>
      </c>
      <c r="H25" s="15">
        <f t="shared" si="0"/>
        <v>14.2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3.7</v>
      </c>
      <c r="H27" s="15">
        <f t="shared" si="0"/>
        <v>7.4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2.5</v>
      </c>
      <c r="H29" s="15">
        <f t="shared" si="0"/>
        <v>5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2.5</v>
      </c>
      <c r="H36" s="15">
        <f t="shared" si="0"/>
        <v>5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0.6</v>
      </c>
      <c r="H38" s="15">
        <f t="shared" si="0"/>
        <v>1.2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33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5.5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5.5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5.5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5.5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5.5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>
        <v>60</v>
      </c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5.5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10.1</v>
      </c>
      <c r="H59" s="15">
        <f t="shared" si="0"/>
        <v>20.2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5.5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4.5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33"/>
      <c r="H79" s="33">
        <f>SUM(H17:H78)</f>
        <v>116.40000000000002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J80">
        <f>SUM(H79:J79)</f>
        <v>334.40000000000003</v>
      </c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4"/>
  </sheetPr>
  <dimension ref="A1:W80"/>
  <sheetViews>
    <sheetView topLeftCell="A66" zoomScale="130" zoomScaleNormal="130" workbookViewId="0">
      <selection activeCell="G40" sqref="G40:G6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/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1.5</v>
      </c>
      <c r="H21" s="15">
        <f t="shared" si="0"/>
        <v>3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7.1</v>
      </c>
      <c r="H25" s="15">
        <f t="shared" si="0"/>
        <v>14.2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3.7</v>
      </c>
      <c r="H27" s="15">
        <f t="shared" si="0"/>
        <v>7.4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2.5</v>
      </c>
      <c r="H29" s="15">
        <f t="shared" si="0"/>
        <v>5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2.5</v>
      </c>
      <c r="H36" s="15">
        <f t="shared" si="0"/>
        <v>5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0.6</v>
      </c>
      <c r="H38" s="15">
        <f t="shared" si="0"/>
        <v>1.2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33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5.5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5.5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5.5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5.5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5.5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>
        <v>60</v>
      </c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5.5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10.1</v>
      </c>
      <c r="H59" s="15">
        <f t="shared" si="0"/>
        <v>20.2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5.5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4.5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61"/>
      <c r="H79" s="61">
        <f>SUM(H17:H78)</f>
        <v>116.40000000000002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J80">
        <f>SUM(H79:J79)</f>
        <v>334.40000000000003</v>
      </c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4"/>
  </sheetPr>
  <dimension ref="A1:W80"/>
  <sheetViews>
    <sheetView topLeftCell="A6" zoomScaleNormal="100" workbookViewId="0">
      <selection activeCell="B72" sqref="B72:F7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1.2</v>
      </c>
      <c r="H21" s="15">
        <f t="shared" si="0"/>
        <v>2.4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11.4</v>
      </c>
      <c r="H25" s="15">
        <f t="shared" si="0"/>
        <v>22.8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28.8</v>
      </c>
      <c r="H27" s="15">
        <f t="shared" si="0"/>
        <v>57.6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1.7</v>
      </c>
      <c r="H29" s="15">
        <f t="shared" si="0"/>
        <v>3.4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3.2</v>
      </c>
      <c r="H36" s="15">
        <f t="shared" si="0"/>
        <v>6.4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40</v>
      </c>
      <c r="H38" s="15">
        <f t="shared" si="0"/>
        <v>80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33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5.5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5.5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5.5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5.5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5.5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>
        <v>60</v>
      </c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5.5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4.3</v>
      </c>
      <c r="H59" s="15">
        <f t="shared" si="0"/>
        <v>8.6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5.5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4.5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33"/>
      <c r="H79" s="33">
        <f>SUM(H7:H78)</f>
        <v>241.59999999999997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J80">
        <f>SUM(H79:J79)</f>
        <v>459.59999999999997</v>
      </c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4"/>
  </sheetPr>
  <dimension ref="A1:W80"/>
  <sheetViews>
    <sheetView topLeftCell="A34" zoomScale="85" zoomScaleNormal="85" workbookViewId="0">
      <selection activeCell="J81" sqref="J81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25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24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25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24</v>
      </c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4.5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24</v>
      </c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4.5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111</v>
      </c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27</v>
      </c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5.5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25</v>
      </c>
      <c r="C21" s="162"/>
      <c r="D21" s="162"/>
      <c r="E21" s="162"/>
      <c r="F21" s="163"/>
      <c r="G21" s="19">
        <v>1.2</v>
      </c>
      <c r="H21" s="15">
        <f t="shared" si="0"/>
        <v>2.4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33</v>
      </c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5.5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27</v>
      </c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5.5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25</v>
      </c>
      <c r="C25" s="162"/>
      <c r="D25" s="162"/>
      <c r="E25" s="162"/>
      <c r="F25" s="163"/>
      <c r="G25" s="19">
        <v>11.4</v>
      </c>
      <c r="H25" s="15">
        <f t="shared" si="0"/>
        <v>22.8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24</v>
      </c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4.5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25</v>
      </c>
      <c r="C27" s="162"/>
      <c r="D27" s="162"/>
      <c r="E27" s="162"/>
      <c r="F27" s="163"/>
      <c r="G27" s="19">
        <v>28.8</v>
      </c>
      <c r="H27" s="15">
        <f t="shared" si="0"/>
        <v>57.6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24</v>
      </c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4.5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25</v>
      </c>
      <c r="C29" s="162"/>
      <c r="D29" s="162"/>
      <c r="E29" s="162"/>
      <c r="F29" s="163"/>
      <c r="G29" s="19">
        <v>1.7</v>
      </c>
      <c r="H29" s="15">
        <f t="shared" si="0"/>
        <v>3.4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33</v>
      </c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5.5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111</v>
      </c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25</v>
      </c>
      <c r="C33" s="162"/>
      <c r="D33" s="162"/>
      <c r="E33" s="162"/>
      <c r="F33" s="163"/>
      <c r="G33" s="22">
        <v>1.3</v>
      </c>
      <c r="H33" s="15">
        <f t="shared" si="0"/>
        <v>2.6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24</v>
      </c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4.5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111</v>
      </c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3.2</v>
      </c>
      <c r="H36" s="15">
        <f t="shared" si="0"/>
        <v>6.4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15">
        <f t="shared" si="0"/>
        <v>0</v>
      </c>
      <c r="I37" s="23"/>
      <c r="J37" s="17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4" t="s">
        <v>25</v>
      </c>
      <c r="C38" s="165"/>
      <c r="D38" s="165"/>
      <c r="E38" s="165"/>
      <c r="F38" s="166"/>
      <c r="G38" s="22">
        <v>40</v>
      </c>
      <c r="H38" s="15">
        <f t="shared" si="0"/>
        <v>80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25</v>
      </c>
      <c r="C40" s="162"/>
      <c r="D40" s="162"/>
      <c r="E40" s="162"/>
      <c r="F40" s="163"/>
      <c r="G40" s="22">
        <v>15.6</v>
      </c>
      <c r="H40" s="15">
        <f t="shared" si="0"/>
        <v>31.2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25</v>
      </c>
      <c r="C41" s="162"/>
      <c r="D41" s="162"/>
      <c r="E41" s="162"/>
      <c r="F41" s="163"/>
      <c r="G41" s="22">
        <v>0</v>
      </c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33</v>
      </c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5.5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27</v>
      </c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5.5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25</v>
      </c>
      <c r="C45" s="162"/>
      <c r="D45" s="162"/>
      <c r="E45" s="162"/>
      <c r="F45" s="163"/>
      <c r="G45" s="22">
        <v>2.5</v>
      </c>
      <c r="H45" s="15">
        <f t="shared" si="0"/>
        <v>5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26</v>
      </c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5.5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130</v>
      </c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132</v>
      </c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5.5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133</v>
      </c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128</v>
      </c>
      <c r="C50" s="162"/>
      <c r="D50" s="162"/>
      <c r="E50" s="162"/>
      <c r="F50" s="163"/>
      <c r="G50" s="22">
        <v>1.6</v>
      </c>
      <c r="H50" s="15">
        <f t="shared" si="0"/>
        <v>3.2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33</v>
      </c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5.5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4" t="s">
        <v>131</v>
      </c>
      <c r="C52" s="165"/>
      <c r="D52" s="165"/>
      <c r="E52" s="165"/>
      <c r="F52" s="166"/>
      <c r="G52" s="22"/>
      <c r="H52" s="15">
        <f t="shared" si="0"/>
        <v>0</v>
      </c>
      <c r="I52" s="23">
        <v>60</v>
      </c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130</v>
      </c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27</v>
      </c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128</v>
      </c>
      <c r="C55" s="162"/>
      <c r="D55" s="162"/>
      <c r="E55" s="162"/>
      <c r="F55" s="163"/>
      <c r="G55" s="22">
        <v>7.7</v>
      </c>
      <c r="H55" s="15">
        <f t="shared" si="0"/>
        <v>15.4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134</v>
      </c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130</v>
      </c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135</v>
      </c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5.5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128</v>
      </c>
      <c r="C59" s="162"/>
      <c r="D59" s="162"/>
      <c r="E59" s="162"/>
      <c r="F59" s="163"/>
      <c r="G59" s="24">
        <v>4.3</v>
      </c>
      <c r="H59" s="15">
        <f t="shared" si="0"/>
        <v>8.6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136</v>
      </c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5.5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130</v>
      </c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4.5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128</v>
      </c>
      <c r="C62" s="162"/>
      <c r="D62" s="162"/>
      <c r="E62" s="162"/>
      <c r="F62" s="163"/>
      <c r="G62" s="22">
        <v>1.5</v>
      </c>
      <c r="H62" s="15">
        <f t="shared" si="0"/>
        <v>3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134</v>
      </c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32" t="s">
        <v>23</v>
      </c>
      <c r="B79" s="158"/>
      <c r="C79" s="159"/>
      <c r="D79" s="159"/>
      <c r="E79" s="159"/>
      <c r="F79" s="160"/>
      <c r="G79" s="33"/>
      <c r="H79" s="33">
        <f>SUM(H7:H78)</f>
        <v>241.59999999999997</v>
      </c>
      <c r="I79" s="25">
        <f>SUM(I7:I78)</f>
        <v>60</v>
      </c>
      <c r="J79" s="17">
        <f>SUM(J7:J78)</f>
        <v>158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J80">
        <f>SUM(H79:J79)</f>
        <v>459.59999999999997</v>
      </c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tabColor theme="8"/>
  </sheetPr>
  <dimension ref="A1:W92"/>
  <sheetViews>
    <sheetView topLeftCell="A64" zoomScaleNormal="100" workbookViewId="0">
      <selection activeCell="K90" sqref="K90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89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95" t="s">
        <v>111</v>
      </c>
      <c r="C15" s="196"/>
      <c r="D15" s="196"/>
      <c r="E15" s="196"/>
      <c r="F15" s="197"/>
      <c r="G15" s="96"/>
      <c r="H15" s="96">
        <f t="shared" si="0"/>
        <v>0</v>
      </c>
      <c r="I15" s="97"/>
      <c r="J15" s="97">
        <f>IFERROR(VLOOKUP(B15,計算用!$B$2:$C$5,2,FALSE),0)</f>
        <v>0</v>
      </c>
      <c r="K15" s="146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95" t="s">
        <v>32</v>
      </c>
      <c r="C16" s="196"/>
      <c r="D16" s="196"/>
      <c r="E16" s="196"/>
      <c r="F16" s="197"/>
      <c r="G16" s="96">
        <v>1</v>
      </c>
      <c r="H16" s="96">
        <f t="shared" si="0"/>
        <v>2</v>
      </c>
      <c r="I16" s="98"/>
      <c r="J16" s="97">
        <f>IFERROR(VLOOKUP(B16,計算用!$B$2:$C$5,2,FALSE),0)</f>
        <v>5.5</v>
      </c>
      <c r="K16" s="146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25</v>
      </c>
      <c r="C17" s="196"/>
      <c r="D17" s="196"/>
      <c r="E17" s="196"/>
      <c r="F17" s="197"/>
      <c r="G17" s="96"/>
      <c r="H17" s="96">
        <f t="shared" si="0"/>
        <v>0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33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24</v>
      </c>
      <c r="C19" s="196"/>
      <c r="D19" s="196"/>
      <c r="E19" s="196"/>
      <c r="F19" s="197"/>
      <c r="G19" s="96">
        <v>2.8</v>
      </c>
      <c r="H19" s="96">
        <f t="shared" si="0"/>
        <v>5.6</v>
      </c>
      <c r="I19" s="97"/>
      <c r="J19" s="97">
        <f>IFERROR(VLOOKUP(B19,計算用!$B$2:$C$5,2,FALSE),0)</f>
        <v>4.5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4"/>
      <c r="B20" s="198" t="s">
        <v>27</v>
      </c>
      <c r="C20" s="199"/>
      <c r="D20" s="199"/>
      <c r="E20" s="199"/>
      <c r="F20" s="200"/>
      <c r="G20" s="147"/>
      <c r="H20" s="96">
        <f t="shared" ref="H20" si="1">G20/$I$3</f>
        <v>0</v>
      </c>
      <c r="I20" s="97"/>
      <c r="J20" s="97">
        <f>IFERROR(VLOOKUP(B20,計算用!$B$2:$C$5,2,FALSE),0)</f>
        <v>5.5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25</v>
      </c>
      <c r="C21" s="196"/>
      <c r="D21" s="196"/>
      <c r="E21" s="196"/>
      <c r="F21" s="197"/>
      <c r="G21" s="96"/>
      <c r="H21" s="96">
        <f t="shared" si="0"/>
        <v>0</v>
      </c>
      <c r="I21" s="98"/>
      <c r="J21" s="97">
        <f>IFERROR(VLOOKUP(B21,計算用!$B$2:$C$5,2,FALSE),0)</f>
        <v>0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24</v>
      </c>
      <c r="C22" s="196"/>
      <c r="D22" s="196"/>
      <c r="E22" s="196"/>
      <c r="F22" s="197"/>
      <c r="G22" s="96">
        <v>31.3</v>
      </c>
      <c r="H22" s="96">
        <f t="shared" si="0"/>
        <v>62.6</v>
      </c>
      <c r="I22" s="97"/>
      <c r="J22" s="97">
        <f>IFERROR(VLOOKUP(B22,計算用!$B$2:$C$5,2,FALSE),0)</f>
        <v>4.5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25</v>
      </c>
      <c r="C23" s="196"/>
      <c r="D23" s="196"/>
      <c r="E23" s="196"/>
      <c r="F23" s="197"/>
      <c r="G23" s="96"/>
      <c r="H23" s="96">
        <f t="shared" si="0"/>
        <v>0</v>
      </c>
      <c r="I23" s="97"/>
      <c r="J23" s="97">
        <f>IFERROR(VLOOKUP(B23,計算用!$B$2:$C$5,2,FALSE),0)</f>
        <v>0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24</v>
      </c>
      <c r="C24" s="196"/>
      <c r="D24" s="196"/>
      <c r="E24" s="196"/>
      <c r="F24" s="197"/>
      <c r="G24" s="96">
        <v>1.5</v>
      </c>
      <c r="H24" s="96">
        <f t="shared" si="0"/>
        <v>3</v>
      </c>
      <c r="I24" s="98"/>
      <c r="J24" s="97">
        <f>IFERROR(VLOOKUP(B24,計算用!$B$2:$C$5,2,FALSE),0)</f>
        <v>4.5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25</v>
      </c>
      <c r="C25" s="196"/>
      <c r="D25" s="196"/>
      <c r="E25" s="196"/>
      <c r="F25" s="197"/>
      <c r="G25" s="96"/>
      <c r="H25" s="96">
        <f t="shared" si="0"/>
        <v>0</v>
      </c>
      <c r="I25" s="97"/>
      <c r="J25" s="97">
        <f>IFERROR(VLOOKUP(B25,計算用!$B$2:$C$5,2,FALSE),0)</f>
        <v>0</v>
      </c>
      <c r="K25" s="146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5" t="s">
        <v>33</v>
      </c>
      <c r="C26" s="196"/>
      <c r="D26" s="196"/>
      <c r="E26" s="196"/>
      <c r="F26" s="197"/>
      <c r="G26" s="96"/>
      <c r="H26" s="96">
        <f t="shared" si="0"/>
        <v>0</v>
      </c>
      <c r="I26" s="97"/>
      <c r="J26" s="97">
        <f>IFERROR(VLOOKUP(B26,計算用!$B$2:$C$5,2,FALSE),0)</f>
        <v>5.5</v>
      </c>
      <c r="K26" s="146">
        <f>SUM(H15:J26)</f>
        <v>108.7</v>
      </c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111</v>
      </c>
      <c r="C27" s="193"/>
      <c r="D27" s="193"/>
      <c r="E27" s="193"/>
      <c r="F27" s="194"/>
      <c r="G27" s="72"/>
      <c r="H27" s="72">
        <f t="shared" si="0"/>
        <v>0</v>
      </c>
      <c r="I27" s="99"/>
      <c r="J27" s="74">
        <f>IFERROR(VLOOKUP(B27,計算用!$B$2:$C$5,2,FALSE),0)</f>
        <v>0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24</v>
      </c>
      <c r="C28" s="193"/>
      <c r="D28" s="193"/>
      <c r="E28" s="193"/>
      <c r="F28" s="194"/>
      <c r="G28" s="72">
        <v>1.5</v>
      </c>
      <c r="H28" s="72">
        <f t="shared" si="0"/>
        <v>3</v>
      </c>
      <c r="I28" s="74"/>
      <c r="J28" s="74">
        <f>IFERROR(VLOOKUP(B28,計算用!$B$2:$C$5,2,FALSE),0)</f>
        <v>4.5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25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0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24</v>
      </c>
      <c r="C30" s="193"/>
      <c r="D30" s="193"/>
      <c r="E30" s="193"/>
      <c r="F30" s="194"/>
      <c r="G30" s="72"/>
      <c r="H30" s="72">
        <f t="shared" si="0"/>
        <v>0</v>
      </c>
      <c r="I30" s="74"/>
      <c r="J30" s="74">
        <f>IFERROR(VLOOKUP(B30,計算用!$B$2:$C$5,2,FALSE),0)</f>
        <v>4.5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111</v>
      </c>
      <c r="C31" s="193"/>
      <c r="D31" s="193"/>
      <c r="E31" s="193"/>
      <c r="F31" s="194"/>
      <c r="G31" s="141"/>
      <c r="H31" s="72">
        <f t="shared" si="0"/>
        <v>0</v>
      </c>
      <c r="I31" s="99"/>
      <c r="J31" s="74">
        <f>IFERROR(VLOOKUP(B31,計算用!$B$2:$C$5,2,FALSE),0)</f>
        <v>0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32</v>
      </c>
      <c r="C32" s="193"/>
      <c r="D32" s="193"/>
      <c r="E32" s="193"/>
      <c r="F32" s="194"/>
      <c r="G32" s="142">
        <v>3.1</v>
      </c>
      <c r="H32" s="72">
        <f t="shared" si="0"/>
        <v>6.2</v>
      </c>
      <c r="I32" s="74"/>
      <c r="J32" s="74">
        <f>IFERROR(VLOOKUP(B32,計算用!$B$2:$C$5,2,FALSE),0)</f>
        <v>5.5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25</v>
      </c>
      <c r="C33" s="193"/>
      <c r="D33" s="193"/>
      <c r="E33" s="193"/>
      <c r="F33" s="194"/>
      <c r="G33" s="142"/>
      <c r="H33" s="72">
        <f t="shared" si="0"/>
        <v>0</v>
      </c>
      <c r="I33" s="99"/>
      <c r="J33" s="74">
        <f>IFERROR(VLOOKUP(B33,計算用!$B$2:$C$5,2,FALSE),0)</f>
        <v>0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24</v>
      </c>
      <c r="C34" s="193"/>
      <c r="D34" s="193"/>
      <c r="E34" s="193"/>
      <c r="F34" s="194"/>
      <c r="G34" s="142">
        <v>74.5</v>
      </c>
      <c r="H34" s="72">
        <f t="shared" si="0"/>
        <v>149</v>
      </c>
      <c r="I34" s="73"/>
      <c r="J34" s="74">
        <f>IFERROR(VLOOKUP(B34,計算用!$B$2:$C$5,2,FALSE),0)</f>
        <v>4.5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25</v>
      </c>
      <c r="C35" s="193"/>
      <c r="D35" s="193"/>
      <c r="E35" s="193"/>
      <c r="F35" s="194"/>
      <c r="G35" s="142"/>
      <c r="H35" s="72">
        <f t="shared" si="0"/>
        <v>0</v>
      </c>
      <c r="I35" s="99"/>
      <c r="J35" s="74">
        <f>IFERROR(VLOOKUP(B35,計算用!$B$2:$C$5,2,FALSE),0)</f>
        <v>0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24</v>
      </c>
      <c r="C36" s="193"/>
      <c r="D36" s="193"/>
      <c r="E36" s="193"/>
      <c r="F36" s="194"/>
      <c r="G36" s="142">
        <v>7.1</v>
      </c>
      <c r="H36" s="72">
        <f t="shared" si="0"/>
        <v>14.2</v>
      </c>
      <c r="I36" s="73"/>
      <c r="J36" s="74">
        <f>IFERROR(VLOOKUP(B36,計算用!$B$2:$C$5,2,FALSE),0)</f>
        <v>4.5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25</v>
      </c>
      <c r="C37" s="193"/>
      <c r="D37" s="193"/>
      <c r="E37" s="193"/>
      <c r="F37" s="194"/>
      <c r="G37" s="142"/>
      <c r="H37" s="72">
        <f t="shared" si="0"/>
        <v>0</v>
      </c>
      <c r="I37" s="99"/>
      <c r="J37" s="74">
        <f>IFERROR(VLOOKUP(B37,計算用!$B$2:$C$5,2,FALSE),0)</f>
        <v>0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24</v>
      </c>
      <c r="C38" s="193"/>
      <c r="D38" s="193"/>
      <c r="E38" s="193"/>
      <c r="F38" s="194"/>
      <c r="G38" s="142">
        <v>1.5</v>
      </c>
      <c r="H38" s="72">
        <f t="shared" si="0"/>
        <v>3</v>
      </c>
      <c r="I38" s="73"/>
      <c r="J38" s="74">
        <f>IFERROR(VLOOKUP(B38,計算用!$B$2:$C$5,2,FALSE),0)</f>
        <v>4.5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25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0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33</v>
      </c>
      <c r="C40" s="193"/>
      <c r="D40" s="193"/>
      <c r="E40" s="193"/>
      <c r="F40" s="194"/>
      <c r="G40" s="142"/>
      <c r="H40" s="72">
        <f t="shared" si="0"/>
        <v>0</v>
      </c>
      <c r="I40" s="73"/>
      <c r="J40" s="74">
        <f>IFERROR(VLOOKUP(B40,計算用!$B$2:$C$5,2,FALSE),0)</f>
        <v>5.5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111</v>
      </c>
      <c r="C41" s="193"/>
      <c r="D41" s="193"/>
      <c r="E41" s="193"/>
      <c r="F41" s="194"/>
      <c r="G41" s="142"/>
      <c r="H41" s="72">
        <f t="shared" si="0"/>
        <v>0</v>
      </c>
      <c r="I41" s="99">
        <v>80</v>
      </c>
      <c r="J41" s="74">
        <f>IFERROR(VLOOKUP(B41,計算用!$B$2:$C$5,2,FALSE),0)</f>
        <v>0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32</v>
      </c>
      <c r="C42" s="193"/>
      <c r="D42" s="193"/>
      <c r="E42" s="193"/>
      <c r="F42" s="194"/>
      <c r="G42" s="142"/>
      <c r="H42" s="72">
        <f t="shared" si="0"/>
        <v>0</v>
      </c>
      <c r="I42" s="73"/>
      <c r="J42" s="74">
        <f>IFERROR(VLOOKUP(B42,計算用!$B$2:$C$5,2,FALSE),0)</f>
        <v>5.5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25</v>
      </c>
      <c r="C43" s="193"/>
      <c r="D43" s="193"/>
      <c r="E43" s="193"/>
      <c r="F43" s="194"/>
      <c r="G43" s="142">
        <v>1.5</v>
      </c>
      <c r="H43" s="72">
        <f t="shared" si="0"/>
        <v>3</v>
      </c>
      <c r="I43" s="99"/>
      <c r="J43" s="74">
        <f>IFERROR(VLOOKUP(B43,計算用!$B$2:$C$5,2,FALSE),0)</f>
        <v>0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24</v>
      </c>
      <c r="C44" s="193"/>
      <c r="D44" s="193"/>
      <c r="E44" s="193"/>
      <c r="F44" s="194"/>
      <c r="G44" s="142"/>
      <c r="H44" s="72">
        <f t="shared" si="0"/>
        <v>0</v>
      </c>
      <c r="I44" s="73"/>
      <c r="J44" s="74">
        <f>IFERROR(VLOOKUP(B44,計算用!$B$2:$C$5,2,FALSE),0)</f>
        <v>4.5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99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73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27.6</v>
      </c>
      <c r="H50" s="72">
        <f t="shared" si="0"/>
        <v>55.2</v>
      </c>
      <c r="I50" s="99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2"/>
      <c r="H51" s="72">
        <f t="shared" si="0"/>
        <v>0</v>
      </c>
      <c r="I51" s="73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3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157</v>
      </c>
      <c r="C53" s="193"/>
      <c r="D53" s="193"/>
      <c r="E53" s="193"/>
      <c r="F53" s="194"/>
      <c r="G53" s="142"/>
      <c r="H53" s="72">
        <f t="shared" si="0"/>
        <v>0</v>
      </c>
      <c r="I53" s="73"/>
      <c r="J53" s="74">
        <f>IFERROR(VLOOKUP(B53,計算用!$B$2:$C$5,2,FALSE),0)</f>
        <v>5.5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89" t="s">
        <v>111</v>
      </c>
      <c r="C54" s="190"/>
      <c r="D54" s="190"/>
      <c r="E54" s="190"/>
      <c r="F54" s="191"/>
      <c r="G54" s="142"/>
      <c r="H54" s="72">
        <f t="shared" si="0"/>
        <v>0</v>
      </c>
      <c r="I54" s="73"/>
      <c r="J54" s="74">
        <f>IFERROR(VLOOKUP(B54,計算用!$B$2:$C$5,2,FALSE),0)</f>
        <v>0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89" t="s">
        <v>32</v>
      </c>
      <c r="C55" s="190"/>
      <c r="D55" s="190"/>
      <c r="E55" s="190"/>
      <c r="F55" s="191"/>
      <c r="G55" s="142"/>
      <c r="H55" s="72">
        <f t="shared" si="0"/>
        <v>0</v>
      </c>
      <c r="I55" s="99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25</v>
      </c>
      <c r="C56" s="193"/>
      <c r="D56" s="193"/>
      <c r="E56" s="193"/>
      <c r="F56" s="194"/>
      <c r="G56" s="142">
        <v>1.4</v>
      </c>
      <c r="H56" s="72">
        <f t="shared" si="0"/>
        <v>2.8</v>
      </c>
      <c r="I56" s="73"/>
      <c r="J56" s="74">
        <f>IFERROR(VLOOKUP(B56,計算用!$B$2:$C$5,2,FALSE),0)</f>
        <v>0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24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4.5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4"/>
      <c r="B58" s="192" t="s">
        <v>25</v>
      </c>
      <c r="C58" s="193"/>
      <c r="D58" s="193"/>
      <c r="E58" s="193"/>
      <c r="F58" s="194"/>
      <c r="G58" s="142"/>
      <c r="H58" s="72">
        <f t="shared" si="0"/>
        <v>0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4"/>
      <c r="B59" s="192" t="s">
        <v>24</v>
      </c>
      <c r="C59" s="193"/>
      <c r="D59" s="193"/>
      <c r="E59" s="193"/>
      <c r="F59" s="194"/>
      <c r="G59" s="142"/>
      <c r="H59" s="72">
        <f t="shared" si="0"/>
        <v>0</v>
      </c>
      <c r="I59" s="73"/>
      <c r="J59" s="74">
        <f>IFERROR(VLOOKUP(B59,計算用!$B$2:$C$5,2,FALSE),0)</f>
        <v>4.5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89" t="s">
        <v>25</v>
      </c>
      <c r="C60" s="190"/>
      <c r="D60" s="190"/>
      <c r="E60" s="190"/>
      <c r="F60" s="191"/>
      <c r="G60" s="142">
        <v>10.6</v>
      </c>
      <c r="H60" s="72">
        <f t="shared" si="0"/>
        <v>21.2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4"/>
      <c r="B61" s="189" t="s">
        <v>33</v>
      </c>
      <c r="C61" s="190"/>
      <c r="D61" s="190"/>
      <c r="E61" s="190"/>
      <c r="F61" s="191"/>
      <c r="G61" s="142"/>
      <c r="H61" s="72">
        <f t="shared" si="0"/>
        <v>0</v>
      </c>
      <c r="I61" s="73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89" t="s">
        <v>24</v>
      </c>
      <c r="C62" s="190"/>
      <c r="D62" s="190"/>
      <c r="E62" s="190"/>
      <c r="F62" s="191"/>
      <c r="G62" s="143"/>
      <c r="H62" s="72">
        <f t="shared" si="0"/>
        <v>0</v>
      </c>
      <c r="I62" s="73"/>
      <c r="J62" s="74">
        <f>IFERROR(VLOOKUP(B62,計算用!$B$2:$C$5,2,FALSE),0)</f>
        <v>4.5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89" t="s">
        <v>32</v>
      </c>
      <c r="C63" s="190"/>
      <c r="D63" s="190"/>
      <c r="E63" s="190"/>
      <c r="F63" s="191"/>
      <c r="G63" s="142"/>
      <c r="H63" s="72">
        <f t="shared" si="0"/>
        <v>0</v>
      </c>
      <c r="I63" s="99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4"/>
      <c r="B64" s="189" t="s">
        <v>25</v>
      </c>
      <c r="C64" s="190"/>
      <c r="D64" s="190"/>
      <c r="E64" s="190"/>
      <c r="F64" s="191"/>
      <c r="G64" s="142">
        <v>1.2</v>
      </c>
      <c r="H64" s="72">
        <f t="shared" si="0"/>
        <v>2.4</v>
      </c>
      <c r="I64" s="73"/>
      <c r="J64" s="74">
        <f>IFERROR(VLOOKUP(B64,計算用!$B$2:$C$5,2,FALSE),0)</f>
        <v>0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89" t="s">
        <v>33</v>
      </c>
      <c r="C65" s="190"/>
      <c r="D65" s="190"/>
      <c r="E65" s="190"/>
      <c r="F65" s="191"/>
      <c r="G65" s="143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89" t="s">
        <v>24</v>
      </c>
      <c r="C66" s="190"/>
      <c r="D66" s="190"/>
      <c r="E66" s="190"/>
      <c r="F66" s="191"/>
      <c r="G66" s="142"/>
      <c r="H66" s="72">
        <f t="shared" si="0"/>
        <v>0</v>
      </c>
      <c r="I66" s="73"/>
      <c r="J66" s="74">
        <f>IFERROR(VLOOKUP(B66,計算用!$B$2:$C$5,2,FALSE),0)</f>
        <v>4.5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4"/>
      <c r="B67" s="189" t="s">
        <v>32</v>
      </c>
      <c r="C67" s="190"/>
      <c r="D67" s="190"/>
      <c r="E67" s="190"/>
      <c r="F67" s="191"/>
      <c r="G67" s="143"/>
      <c r="H67" s="72">
        <f t="shared" si="0"/>
        <v>0</v>
      </c>
      <c r="I67" s="73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25</v>
      </c>
      <c r="C68" s="190"/>
      <c r="D68" s="190"/>
      <c r="E68" s="190"/>
      <c r="F68" s="191"/>
      <c r="G68" s="143">
        <v>1.5</v>
      </c>
      <c r="H68" s="72">
        <f t="shared" si="0"/>
        <v>3</v>
      </c>
      <c r="I68" s="73"/>
      <c r="J68" s="74">
        <f>IFERROR(VLOOKUP(B68,計算用!$B$2:$C$5,2,FALSE),0)</f>
        <v>0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89" t="s">
        <v>33</v>
      </c>
      <c r="C69" s="190"/>
      <c r="D69" s="190"/>
      <c r="E69" s="190"/>
      <c r="F69" s="191"/>
      <c r="G69" s="143"/>
      <c r="H69" s="72">
        <f t="shared" si="0"/>
        <v>0</v>
      </c>
      <c r="I69" s="73"/>
      <c r="J69" s="74">
        <f>IFERROR(VLOOKUP(B69,計算用!$B$2:$C$5,2,FALSE),0)</f>
        <v>5.5</v>
      </c>
      <c r="K69" s="140">
        <f>SUM(H27:J69)</f>
        <v>480.39999999999992</v>
      </c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6" t="s">
        <v>111</v>
      </c>
      <c r="C70" s="187"/>
      <c r="D70" s="187"/>
      <c r="E70" s="187"/>
      <c r="F70" s="188"/>
      <c r="G70" s="144"/>
      <c r="H70" s="69">
        <f t="shared" si="0"/>
        <v>0</v>
      </c>
      <c r="I70" s="84">
        <v>64</v>
      </c>
      <c r="J70" s="70">
        <f>IFERROR(VLOOKUP(B70,計算用!$B$2:$C$5,2,FALSE),0)</f>
        <v>0</v>
      </c>
      <c r="K70" s="145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6" t="s">
        <v>27</v>
      </c>
      <c r="C71" s="187"/>
      <c r="D71" s="187"/>
      <c r="E71" s="187"/>
      <c r="F71" s="188"/>
      <c r="G71" s="144"/>
      <c r="H71" s="69">
        <f t="shared" si="0"/>
        <v>0</v>
      </c>
      <c r="I71" s="84"/>
      <c r="J71" s="70">
        <f>IFERROR(VLOOKUP(B71,計算用!$B$2:$C$5,2,FALSE),0)</f>
        <v>5.5</v>
      </c>
      <c r="K71" s="145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6" t="s">
        <v>25</v>
      </c>
      <c r="C72" s="187"/>
      <c r="D72" s="187"/>
      <c r="E72" s="187"/>
      <c r="F72" s="188"/>
      <c r="G72" s="144">
        <v>1.5</v>
      </c>
      <c r="H72" s="69">
        <f t="shared" si="0"/>
        <v>3</v>
      </c>
      <c r="I72" s="84"/>
      <c r="J72" s="70">
        <f>IFERROR(VLOOKUP(B72,計算用!$B$2:$C$5,2,FALSE),0)</f>
        <v>0</v>
      </c>
      <c r="K72" s="145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6" t="s">
        <v>33</v>
      </c>
      <c r="C73" s="187"/>
      <c r="D73" s="187"/>
      <c r="E73" s="187"/>
      <c r="F73" s="188"/>
      <c r="G73" s="144"/>
      <c r="H73" s="69">
        <f t="shared" si="0"/>
        <v>0</v>
      </c>
      <c r="I73" s="84"/>
      <c r="J73" s="70">
        <f>IFERROR(VLOOKUP(B73,計算用!$B$2:$C$5,2,FALSE),0)</f>
        <v>5.5</v>
      </c>
      <c r="K73" s="145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6" t="s">
        <v>24</v>
      </c>
      <c r="C74" s="187"/>
      <c r="D74" s="187"/>
      <c r="E74" s="187"/>
      <c r="F74" s="188"/>
      <c r="G74" s="144"/>
      <c r="H74" s="69">
        <f t="shared" si="0"/>
        <v>0</v>
      </c>
      <c r="I74" s="84"/>
      <c r="J74" s="70">
        <f>IFERROR(VLOOKUP(B74,計算用!$B$2:$C$5,2,FALSE),0)</f>
        <v>4.5</v>
      </c>
      <c r="K74" s="145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6" t="s">
        <v>27</v>
      </c>
      <c r="C75" s="187"/>
      <c r="D75" s="187"/>
      <c r="E75" s="187"/>
      <c r="F75" s="188"/>
      <c r="G75" s="144"/>
      <c r="H75" s="69">
        <f t="shared" si="0"/>
        <v>0</v>
      </c>
      <c r="I75" s="84"/>
      <c r="J75" s="70">
        <f>IFERROR(VLOOKUP(B75,計算用!$B$2:$C$5,2,FALSE),0)</f>
        <v>5.5</v>
      </c>
      <c r="K75" s="145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25</v>
      </c>
      <c r="C76" s="187"/>
      <c r="D76" s="187"/>
      <c r="E76" s="187"/>
      <c r="F76" s="188"/>
      <c r="G76" s="144">
        <v>1.2</v>
      </c>
      <c r="H76" s="69">
        <f t="shared" si="0"/>
        <v>2.4</v>
      </c>
      <c r="I76" s="84"/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33</v>
      </c>
      <c r="C77" s="187"/>
      <c r="D77" s="187"/>
      <c r="E77" s="187"/>
      <c r="F77" s="188"/>
      <c r="G77" s="144"/>
      <c r="H77" s="69">
        <f t="shared" si="0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24</v>
      </c>
      <c r="C78" s="187"/>
      <c r="D78" s="187"/>
      <c r="E78" s="187"/>
      <c r="F78" s="188"/>
      <c r="G78" s="144"/>
      <c r="H78" s="69">
        <f t="shared" si="0"/>
        <v>0</v>
      </c>
      <c r="I78" s="84"/>
      <c r="J78" s="70">
        <f>IFERROR(VLOOKUP(B78,計算用!$B$2:$C$5,2,FALSE),0)</f>
        <v>4.5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25</v>
      </c>
      <c r="C79" s="187"/>
      <c r="D79" s="187"/>
      <c r="E79" s="187"/>
      <c r="F79" s="188"/>
      <c r="G79" s="144">
        <v>6.4</v>
      </c>
      <c r="H79" s="69">
        <f t="shared" si="0"/>
        <v>12.8</v>
      </c>
      <c r="I79" s="84"/>
      <c r="J79" s="70">
        <f>IFERROR(VLOOKUP(B79,計算用!$B$2:$C$5,2,FALSE),0)</f>
        <v>0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33</v>
      </c>
      <c r="C80" s="187"/>
      <c r="D80" s="187"/>
      <c r="E80" s="187"/>
      <c r="F80" s="188"/>
      <c r="G80" s="144"/>
      <c r="H80" s="69">
        <f t="shared" si="0"/>
        <v>0</v>
      </c>
      <c r="I80" s="84"/>
      <c r="J80" s="70">
        <f>IFERROR(VLOOKUP(B80,計算用!$B$2:$C$5,2,FALSE),0)</f>
        <v>5.5</v>
      </c>
      <c r="K80" s="145"/>
    </row>
    <row r="81" spans="1:11">
      <c r="A81" s="4"/>
      <c r="B81" s="186" t="s">
        <v>24</v>
      </c>
      <c r="C81" s="187"/>
      <c r="D81" s="187"/>
      <c r="E81" s="187"/>
      <c r="F81" s="188"/>
      <c r="G81" s="144"/>
      <c r="H81" s="69">
        <f t="shared" si="0"/>
        <v>0</v>
      </c>
      <c r="I81" s="84"/>
      <c r="J81" s="70">
        <f>IFERROR(VLOOKUP(B81,計算用!$B$2:$C$5,2,FALSE),0)</f>
        <v>4.5</v>
      </c>
      <c r="K81" s="145"/>
    </row>
    <row r="82" spans="1:11">
      <c r="A82" s="4"/>
      <c r="B82" s="186" t="s">
        <v>25</v>
      </c>
      <c r="C82" s="187"/>
      <c r="D82" s="187"/>
      <c r="E82" s="187"/>
      <c r="F82" s="188"/>
      <c r="G82" s="144">
        <v>1.2</v>
      </c>
      <c r="H82" s="69">
        <f t="shared" si="0"/>
        <v>2.4</v>
      </c>
      <c r="I82" s="84"/>
      <c r="J82" s="70">
        <f>IFERROR(VLOOKUP(B82,計算用!$B$2:$C$5,2,FALSE),0)</f>
        <v>0</v>
      </c>
      <c r="K82" s="145"/>
    </row>
    <row r="83" spans="1:11">
      <c r="A83" s="4"/>
      <c r="B83" s="186" t="s">
        <v>33</v>
      </c>
      <c r="C83" s="187"/>
      <c r="D83" s="187"/>
      <c r="E83" s="187"/>
      <c r="F83" s="188"/>
      <c r="G83" s="144"/>
      <c r="H83" s="69">
        <f t="shared" si="0"/>
        <v>0</v>
      </c>
      <c r="I83" s="84"/>
      <c r="J83" s="70">
        <f>IFERROR(VLOOKUP(B83,計算用!$B$2:$C$5,2,FALSE),0)</f>
        <v>5.5</v>
      </c>
      <c r="K83" s="145"/>
    </row>
    <row r="84" spans="1:11">
      <c r="A84" s="4"/>
      <c r="B84" s="186" t="s">
        <v>24</v>
      </c>
      <c r="C84" s="187"/>
      <c r="D84" s="187"/>
      <c r="E84" s="187"/>
      <c r="F84" s="188"/>
      <c r="G84" s="144"/>
      <c r="H84" s="69">
        <f t="shared" si="0"/>
        <v>0</v>
      </c>
      <c r="I84" s="84"/>
      <c r="J84" s="70">
        <f>IFERROR(VLOOKUP(B84,計算用!$B$2:$C$5,2,FALSE),0)</f>
        <v>4.5</v>
      </c>
      <c r="K84" s="145"/>
    </row>
    <row r="85" spans="1:11">
      <c r="A85" s="4"/>
      <c r="B85" s="186" t="s">
        <v>25</v>
      </c>
      <c r="C85" s="187"/>
      <c r="D85" s="187"/>
      <c r="E85" s="187"/>
      <c r="F85" s="188"/>
      <c r="G85" s="144">
        <v>13.3</v>
      </c>
      <c r="H85" s="69">
        <f t="shared" si="0"/>
        <v>26.6</v>
      </c>
      <c r="I85" s="84"/>
      <c r="J85" s="70">
        <f>IFERROR(VLOOKUP(B85,計算用!$B$2:$C$5,2,FALSE),0)</f>
        <v>0</v>
      </c>
      <c r="K85" s="145"/>
    </row>
    <row r="86" spans="1:11">
      <c r="A86" s="4"/>
      <c r="B86" s="186" t="s">
        <v>33</v>
      </c>
      <c r="C86" s="187"/>
      <c r="D86" s="187"/>
      <c r="E86" s="187"/>
      <c r="F86" s="188"/>
      <c r="G86" s="144"/>
      <c r="H86" s="69">
        <f t="shared" si="0"/>
        <v>0</v>
      </c>
      <c r="I86" s="84"/>
      <c r="J86" s="70">
        <f>IFERROR(VLOOKUP(B86,計算用!$B$2:$C$5,2,FALSE),0)</f>
        <v>5.5</v>
      </c>
      <c r="K86" s="145"/>
    </row>
    <row r="87" spans="1:11">
      <c r="A87" s="4"/>
      <c r="B87" s="186" t="s">
        <v>24</v>
      </c>
      <c r="C87" s="187"/>
      <c r="D87" s="187"/>
      <c r="E87" s="187"/>
      <c r="F87" s="188"/>
      <c r="G87" s="144"/>
      <c r="H87" s="69">
        <f t="shared" si="0"/>
        <v>0</v>
      </c>
      <c r="I87" s="84"/>
      <c r="J87" s="70">
        <f>IFERROR(VLOOKUP(B87,計算用!$B$2:$C$5,2,FALSE),0)</f>
        <v>4.5</v>
      </c>
      <c r="K87" s="145"/>
    </row>
    <row r="88" spans="1:11">
      <c r="A88" s="4"/>
      <c r="B88" s="186" t="s">
        <v>143</v>
      </c>
      <c r="C88" s="187"/>
      <c r="D88" s="187"/>
      <c r="E88" s="187"/>
      <c r="F88" s="188"/>
      <c r="G88" s="144"/>
      <c r="H88" s="69">
        <f t="shared" si="0"/>
        <v>0</v>
      </c>
      <c r="I88" s="84"/>
      <c r="J88" s="70">
        <f>IFERROR(VLOOKUP(B88,計算用!$B$2:$C$5,2,FALSE),0)</f>
        <v>5.5</v>
      </c>
      <c r="K88" s="145"/>
    </row>
    <row r="89" spans="1:11">
      <c r="A89" s="4"/>
      <c r="B89" s="186" t="s">
        <v>25</v>
      </c>
      <c r="C89" s="187"/>
      <c r="D89" s="187"/>
      <c r="E89" s="187"/>
      <c r="F89" s="188"/>
      <c r="G89" s="144">
        <v>1.2</v>
      </c>
      <c r="H89" s="69">
        <f t="shared" si="0"/>
        <v>2.4</v>
      </c>
      <c r="I89" s="84"/>
      <c r="J89" s="70">
        <f>IFERROR(VLOOKUP(B89,計算用!$B$2:$C$5,2,FALSE),0)</f>
        <v>0</v>
      </c>
      <c r="K89" s="145">
        <f>SUM(H70:J89)</f>
        <v>180.10000000000002</v>
      </c>
    </row>
    <row r="90" spans="1:11">
      <c r="A90" s="4"/>
      <c r="B90" s="158" t="s">
        <v>134</v>
      </c>
      <c r="C90" s="159"/>
      <c r="D90" s="159"/>
      <c r="E90" s="159"/>
      <c r="F90" s="160"/>
      <c r="G90" s="24"/>
      <c r="H90" s="15"/>
      <c r="I90" s="23"/>
      <c r="J90" s="17"/>
      <c r="K90" s="18"/>
    </row>
    <row r="91" spans="1:11">
      <c r="A91" s="60" t="s">
        <v>23</v>
      </c>
      <c r="B91" s="158"/>
      <c r="C91" s="159"/>
      <c r="D91" s="159"/>
      <c r="E91" s="159"/>
      <c r="F91" s="160"/>
      <c r="G91" s="61"/>
      <c r="H91" s="61">
        <f>SUM(H7:H90)</f>
        <v>405.19999999999993</v>
      </c>
      <c r="I91" s="25">
        <f>SUM(I7:I90)</f>
        <v>144</v>
      </c>
      <c r="J91" s="17">
        <f>SUM(J7:J90)</f>
        <v>238</v>
      </c>
      <c r="K91" s="18"/>
    </row>
    <row r="92" spans="1:11">
      <c r="J92">
        <f>SUM(H91:J91)</f>
        <v>787.19999999999993</v>
      </c>
    </row>
  </sheetData>
  <mergeCells count="98">
    <mergeCell ref="B90:F90"/>
    <mergeCell ref="B91:F91"/>
    <mergeCell ref="A5:C5"/>
    <mergeCell ref="D5:J5"/>
    <mergeCell ref="B6:F6"/>
    <mergeCell ref="B86:F86"/>
    <mergeCell ref="B87:F87"/>
    <mergeCell ref="B88:F88"/>
    <mergeCell ref="B89:F89"/>
    <mergeCell ref="B13:F13"/>
    <mergeCell ref="B14:F14"/>
    <mergeCell ref="B15:F15"/>
    <mergeCell ref="B16:F16"/>
    <mergeCell ref="B17:F17"/>
    <mergeCell ref="B18:F18"/>
    <mergeCell ref="B25:F25"/>
    <mergeCell ref="L6:M6"/>
    <mergeCell ref="L7:W79"/>
    <mergeCell ref="R2:R3"/>
    <mergeCell ref="A3:C3"/>
    <mergeCell ref="D3:E3"/>
    <mergeCell ref="J1:N2"/>
    <mergeCell ref="A2:C2"/>
    <mergeCell ref="D2:E2"/>
    <mergeCell ref="P2:P3"/>
    <mergeCell ref="Q2:Q3"/>
    <mergeCell ref="B7:F7"/>
    <mergeCell ref="B8:F8"/>
    <mergeCell ref="B9:F9"/>
    <mergeCell ref="B10:F10"/>
    <mergeCell ref="B11:F11"/>
    <mergeCell ref="B12:F12"/>
    <mergeCell ref="B26:F26"/>
    <mergeCell ref="B20:F20"/>
    <mergeCell ref="B27:F27"/>
    <mergeCell ref="B28:F28"/>
    <mergeCell ref="B29:F29"/>
    <mergeCell ref="B19:F19"/>
    <mergeCell ref="B21:F21"/>
    <mergeCell ref="B22:F22"/>
    <mergeCell ref="B23:F23"/>
    <mergeCell ref="B24:F24"/>
    <mergeCell ref="B35:F35"/>
    <mergeCell ref="B36:F36"/>
    <mergeCell ref="B37:F37"/>
    <mergeCell ref="B38:F38"/>
    <mergeCell ref="B39:F39"/>
    <mergeCell ref="B30:F30"/>
    <mergeCell ref="B31:F31"/>
    <mergeCell ref="B32:F32"/>
    <mergeCell ref="B33:F33"/>
    <mergeCell ref="B34:F34"/>
    <mergeCell ref="B45:F45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54:F54"/>
    <mergeCell ref="B50:F50"/>
    <mergeCell ref="B51:F51"/>
    <mergeCell ref="B52:F52"/>
    <mergeCell ref="B53:F53"/>
    <mergeCell ref="B60:F60"/>
    <mergeCell ref="B61:F61"/>
    <mergeCell ref="B62:F62"/>
    <mergeCell ref="B63:F63"/>
    <mergeCell ref="B64:F64"/>
    <mergeCell ref="B55:F55"/>
    <mergeCell ref="B56:F56"/>
    <mergeCell ref="B57:F57"/>
    <mergeCell ref="B58:F58"/>
    <mergeCell ref="B59:F59"/>
    <mergeCell ref="B70:F70"/>
    <mergeCell ref="B71:F71"/>
    <mergeCell ref="B72:F72"/>
    <mergeCell ref="B73:F73"/>
    <mergeCell ref="B74:F74"/>
    <mergeCell ref="B65:F65"/>
    <mergeCell ref="B66:F66"/>
    <mergeCell ref="B67:F67"/>
    <mergeCell ref="B68:F68"/>
    <mergeCell ref="B69:F69"/>
    <mergeCell ref="B85:F85"/>
    <mergeCell ref="B80:F80"/>
    <mergeCell ref="B81:F81"/>
    <mergeCell ref="B82:F82"/>
    <mergeCell ref="B83:F83"/>
    <mergeCell ref="B84:F84"/>
    <mergeCell ref="B75:F75"/>
    <mergeCell ref="B76:F76"/>
    <mergeCell ref="B77:F77"/>
    <mergeCell ref="B78:F78"/>
    <mergeCell ref="B79:F7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/>
  </sheetPr>
  <dimension ref="A1:W82"/>
  <sheetViews>
    <sheetView zoomScale="70" zoomScaleNormal="70" workbookViewId="0">
      <selection activeCell="K42" sqref="K4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92" t="s">
        <v>111</v>
      </c>
      <c r="C7" s="193"/>
      <c r="D7" s="193"/>
      <c r="E7" s="193"/>
      <c r="F7" s="194"/>
      <c r="G7" s="72"/>
      <c r="H7" s="72">
        <f>G7/$I$3</f>
        <v>0</v>
      </c>
      <c r="I7" s="99"/>
      <c r="J7" s="74">
        <f>IFERROR(VLOOKUP(B7,計算用!$B$2:$C$5,2,FALSE),0)</f>
        <v>0</v>
      </c>
      <c r="K7" s="140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92" t="s">
        <v>25</v>
      </c>
      <c r="C8" s="193"/>
      <c r="D8" s="193"/>
      <c r="E8" s="193"/>
      <c r="F8" s="194"/>
      <c r="G8" s="72"/>
      <c r="H8" s="72">
        <f t="shared" ref="H8:H73" si="0">G8/$I$3</f>
        <v>0</v>
      </c>
      <c r="I8" s="99"/>
      <c r="J8" s="74">
        <f>IFERROR(VLOOKUP(B8,計算用!$B$2:$C$5,2,FALSE),0)</f>
        <v>0</v>
      </c>
      <c r="K8" s="140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92" t="s">
        <v>24</v>
      </c>
      <c r="C9" s="193"/>
      <c r="D9" s="193"/>
      <c r="E9" s="193"/>
      <c r="F9" s="194"/>
      <c r="G9" s="72"/>
      <c r="H9" s="72">
        <f t="shared" si="0"/>
        <v>0</v>
      </c>
      <c r="I9" s="99"/>
      <c r="J9" s="74">
        <f>IFERROR(VLOOKUP(B9,計算用!$B$2:$C$5,2,FALSE),0)</f>
        <v>4.5</v>
      </c>
      <c r="K9" s="140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92" t="s">
        <v>25</v>
      </c>
      <c r="C10" s="193"/>
      <c r="D10" s="193"/>
      <c r="E10" s="193"/>
      <c r="F10" s="194"/>
      <c r="G10" s="72"/>
      <c r="H10" s="72">
        <f t="shared" si="0"/>
        <v>0</v>
      </c>
      <c r="I10" s="99"/>
      <c r="J10" s="74">
        <f>IFERROR(VLOOKUP(B10,計算用!$B$2:$C$5,2,FALSE),0)</f>
        <v>0</v>
      </c>
      <c r="K10" s="140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92" t="s">
        <v>24</v>
      </c>
      <c r="C11" s="193"/>
      <c r="D11" s="193"/>
      <c r="E11" s="193"/>
      <c r="F11" s="194"/>
      <c r="G11" s="72"/>
      <c r="H11" s="72">
        <f t="shared" si="0"/>
        <v>0</v>
      </c>
      <c r="I11" s="99"/>
      <c r="J11" s="74">
        <f>IFERROR(VLOOKUP(B11,計算用!$B$2:$C$5,2,FALSE),0)</f>
        <v>4.5</v>
      </c>
      <c r="K11" s="140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92" t="s">
        <v>25</v>
      </c>
      <c r="C12" s="193"/>
      <c r="D12" s="193"/>
      <c r="E12" s="193"/>
      <c r="F12" s="194"/>
      <c r="G12" s="72"/>
      <c r="H12" s="72">
        <f t="shared" si="0"/>
        <v>0</v>
      </c>
      <c r="I12" s="99"/>
      <c r="J12" s="74">
        <f>IFERROR(VLOOKUP(B12,計算用!$B$2:$C$5,2,FALSE),0)</f>
        <v>0</v>
      </c>
      <c r="K12" s="140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92" t="s">
        <v>24</v>
      </c>
      <c r="C13" s="193"/>
      <c r="D13" s="193"/>
      <c r="E13" s="193"/>
      <c r="F13" s="194"/>
      <c r="G13" s="72"/>
      <c r="H13" s="72">
        <f t="shared" si="0"/>
        <v>0</v>
      </c>
      <c r="I13" s="74"/>
      <c r="J13" s="74">
        <f>IFERROR(VLOOKUP(B13,計算用!$B$2:$C$5,2,FALSE),0)</f>
        <v>4.5</v>
      </c>
      <c r="K13" s="140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92" t="s">
        <v>137</v>
      </c>
      <c r="C14" s="193"/>
      <c r="D14" s="193"/>
      <c r="E14" s="193"/>
      <c r="F14" s="194"/>
      <c r="G14" s="72"/>
      <c r="H14" s="72">
        <f t="shared" si="0"/>
        <v>0</v>
      </c>
      <c r="I14" s="99"/>
      <c r="J14" s="74">
        <f>IFERROR(VLOOKUP(B14,計算用!$B$2:$C$5,2,FALSE),0)</f>
        <v>4.5</v>
      </c>
      <c r="K14" s="140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92" t="s">
        <v>138</v>
      </c>
      <c r="C15" s="193"/>
      <c r="D15" s="193"/>
      <c r="E15" s="193"/>
      <c r="F15" s="194"/>
      <c r="G15" s="72"/>
      <c r="H15" s="72">
        <f t="shared" si="0"/>
        <v>0</v>
      </c>
      <c r="I15" s="74"/>
      <c r="J15" s="74">
        <f>IFERROR(VLOOKUP(B15,計算用!$B$2:$C$5,2,FALSE),0)</f>
        <v>0</v>
      </c>
      <c r="K15" s="140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201" t="s">
        <v>139</v>
      </c>
      <c r="C16" s="202"/>
      <c r="D16" s="202"/>
      <c r="E16" s="202"/>
      <c r="F16" s="203"/>
      <c r="G16" s="136"/>
      <c r="H16" s="136">
        <f t="shared" si="0"/>
        <v>0</v>
      </c>
      <c r="I16" s="139"/>
      <c r="J16" s="137">
        <f>IFERROR(VLOOKUP(B16,計算用!$B$2:$C$5,2,FALSE),0)</f>
        <v>0</v>
      </c>
      <c r="K16" s="13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201" t="s">
        <v>140</v>
      </c>
      <c r="C17" s="202"/>
      <c r="D17" s="202"/>
      <c r="E17" s="202"/>
      <c r="F17" s="203"/>
      <c r="G17" s="136"/>
      <c r="H17" s="136">
        <f t="shared" si="0"/>
        <v>0</v>
      </c>
      <c r="I17" s="137"/>
      <c r="J17" s="137">
        <f>IFERROR(VLOOKUP(B17,計算用!$B$2:$C$5,2,FALSE),0)</f>
        <v>5.5</v>
      </c>
      <c r="K17" s="13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201" t="s">
        <v>138</v>
      </c>
      <c r="C18" s="202"/>
      <c r="D18" s="202"/>
      <c r="E18" s="202"/>
      <c r="F18" s="203"/>
      <c r="G18" s="136">
        <v>4.0999999999999996</v>
      </c>
      <c r="H18" s="136">
        <f t="shared" si="0"/>
        <v>8.1999999999999993</v>
      </c>
      <c r="I18" s="137"/>
      <c r="J18" s="137">
        <f>IFERROR(VLOOKUP(B18,計算用!$B$2:$C$5,2,FALSE),0)</f>
        <v>0</v>
      </c>
      <c r="K18" s="13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201" t="s">
        <v>137</v>
      </c>
      <c r="C19" s="202"/>
      <c r="D19" s="202"/>
      <c r="E19" s="202"/>
      <c r="F19" s="203"/>
      <c r="G19" s="136"/>
      <c r="H19" s="136">
        <f t="shared" si="0"/>
        <v>0</v>
      </c>
      <c r="I19" s="137"/>
      <c r="J19" s="137">
        <f>IFERROR(VLOOKUP(B19,計算用!$B$2:$C$5,2,FALSE),0)</f>
        <v>4.5</v>
      </c>
      <c r="K19" s="13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201" t="s">
        <v>138</v>
      </c>
      <c r="C20" s="202"/>
      <c r="D20" s="202"/>
      <c r="E20" s="202"/>
      <c r="F20" s="203"/>
      <c r="G20" s="136">
        <v>37.9</v>
      </c>
      <c r="H20" s="136">
        <f t="shared" si="0"/>
        <v>75.8</v>
      </c>
      <c r="I20" s="139"/>
      <c r="J20" s="137">
        <f>IFERROR(VLOOKUP(B20,計算用!$B$2:$C$5,2,FALSE),0)</f>
        <v>0</v>
      </c>
      <c r="K20" s="13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201" t="s">
        <v>137</v>
      </c>
      <c r="C21" s="202"/>
      <c r="D21" s="202"/>
      <c r="E21" s="202"/>
      <c r="F21" s="203"/>
      <c r="G21" s="136"/>
      <c r="H21" s="136">
        <f t="shared" si="0"/>
        <v>0</v>
      </c>
      <c r="I21" s="137"/>
      <c r="J21" s="137">
        <f>IFERROR(VLOOKUP(B21,計算用!$B$2:$C$5,2,FALSE),0)</f>
        <v>4.5</v>
      </c>
      <c r="K21" s="13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201" t="s">
        <v>138</v>
      </c>
      <c r="C22" s="202"/>
      <c r="D22" s="202"/>
      <c r="E22" s="202"/>
      <c r="F22" s="203"/>
      <c r="G22" s="136">
        <v>1.8</v>
      </c>
      <c r="H22" s="136">
        <f t="shared" si="0"/>
        <v>3.6</v>
      </c>
      <c r="I22" s="137"/>
      <c r="J22" s="137">
        <f>IFERROR(VLOOKUP(B22,計算用!$B$2:$C$5,2,FALSE),0)</f>
        <v>0</v>
      </c>
      <c r="K22" s="13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201" t="s">
        <v>154</v>
      </c>
      <c r="C23" s="202"/>
      <c r="D23" s="202"/>
      <c r="E23" s="202"/>
      <c r="F23" s="203"/>
      <c r="G23" s="136"/>
      <c r="H23" s="136">
        <f t="shared" ref="H23" si="1">G23/$I$3</f>
        <v>0</v>
      </c>
      <c r="I23" s="139"/>
      <c r="J23" s="137">
        <f>IFERROR(VLOOKUP(B23,計算用!$B$2:$C$5,2,FALSE),0)</f>
        <v>5.5</v>
      </c>
      <c r="K23" s="138">
        <f>SUM(H16:J23)</f>
        <v>107.6</v>
      </c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2"/>
      <c r="C24" s="193"/>
      <c r="D24" s="193"/>
      <c r="E24" s="193"/>
      <c r="F24" s="194"/>
      <c r="G24" s="72"/>
      <c r="H24" s="72">
        <f t="shared" si="0"/>
        <v>0</v>
      </c>
      <c r="I24" s="99"/>
      <c r="J24" s="74">
        <f>IFERROR(VLOOKUP(B24,計算用!$B$2:$C$5,2,FALSE),0)</f>
        <v>0</v>
      </c>
      <c r="K24" s="140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2" t="s">
        <v>111</v>
      </c>
      <c r="C25" s="193"/>
      <c r="D25" s="193"/>
      <c r="E25" s="193"/>
      <c r="F25" s="194"/>
      <c r="G25" s="72"/>
      <c r="H25" s="72">
        <f t="shared" si="0"/>
        <v>0</v>
      </c>
      <c r="I25" s="74"/>
      <c r="J25" s="74">
        <f>IFERROR(VLOOKUP(B25,計算用!$B$2:$C$5,2,FALSE),0)</f>
        <v>0</v>
      </c>
      <c r="K25" s="140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2" t="s">
        <v>25</v>
      </c>
      <c r="C26" s="193"/>
      <c r="D26" s="193"/>
      <c r="E26" s="193"/>
      <c r="F26" s="194"/>
      <c r="G26" s="72"/>
      <c r="H26" s="72">
        <f t="shared" si="0"/>
        <v>0</v>
      </c>
      <c r="I26" s="74"/>
      <c r="J26" s="74">
        <f>IFERROR(VLOOKUP(B26,計算用!$B$2:$C$5,2,FALSE),0)</f>
        <v>0</v>
      </c>
      <c r="K26" s="14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24</v>
      </c>
      <c r="C27" s="193"/>
      <c r="D27" s="193"/>
      <c r="E27" s="193"/>
      <c r="F27" s="194"/>
      <c r="G27" s="72"/>
      <c r="H27" s="72">
        <f t="shared" si="0"/>
        <v>0</v>
      </c>
      <c r="I27" s="99"/>
      <c r="J27" s="74">
        <f>IFERROR(VLOOKUP(B27,計算用!$B$2:$C$5,2,FALSE),0)</f>
        <v>4.5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25</v>
      </c>
      <c r="C28" s="193"/>
      <c r="D28" s="193"/>
      <c r="E28" s="193"/>
      <c r="F28" s="194"/>
      <c r="G28" s="72"/>
      <c r="H28" s="72">
        <f t="shared" si="0"/>
        <v>0</v>
      </c>
      <c r="I28" s="74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25</v>
      </c>
      <c r="C30" s="193"/>
      <c r="D30" s="193"/>
      <c r="E30" s="193"/>
      <c r="F30" s="194"/>
      <c r="G30" s="72"/>
      <c r="H30" s="72">
        <f t="shared" si="0"/>
        <v>0</v>
      </c>
      <c r="I30" s="74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24</v>
      </c>
      <c r="C31" s="193"/>
      <c r="D31" s="193"/>
      <c r="E31" s="193"/>
      <c r="F31" s="194"/>
      <c r="G31" s="72"/>
      <c r="H31" s="72">
        <f t="shared" si="0"/>
        <v>0</v>
      </c>
      <c r="I31" s="99"/>
      <c r="J31" s="74">
        <f>IFERROR(VLOOKUP(B31,計算用!$B$2:$C$5,2,FALSE),0)</f>
        <v>4.5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137</v>
      </c>
      <c r="C32" s="193"/>
      <c r="D32" s="193"/>
      <c r="E32" s="193"/>
      <c r="F32" s="194"/>
      <c r="G32" s="141"/>
      <c r="H32" s="72">
        <f t="shared" si="0"/>
        <v>0</v>
      </c>
      <c r="I32" s="74"/>
      <c r="J32" s="74">
        <f>IFERROR(VLOOKUP(B32,計算用!$B$2:$C$5,2,FALSE),0)</f>
        <v>4.5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138</v>
      </c>
      <c r="C33" s="193"/>
      <c r="D33" s="193"/>
      <c r="E33" s="193"/>
      <c r="F33" s="194"/>
      <c r="G33" s="142"/>
      <c r="H33" s="72">
        <f t="shared" si="0"/>
        <v>0</v>
      </c>
      <c r="I33" s="99"/>
      <c r="J33" s="74">
        <f>IFERROR(VLOOKUP(B33,計算用!$B$2:$C$5,2,FALSE),0)</f>
        <v>0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139</v>
      </c>
      <c r="C34" s="193"/>
      <c r="D34" s="193"/>
      <c r="E34" s="193"/>
      <c r="F34" s="194"/>
      <c r="G34" s="142"/>
      <c r="H34" s="72">
        <f t="shared" si="0"/>
        <v>0</v>
      </c>
      <c r="I34" s="73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155</v>
      </c>
      <c r="C35" s="193"/>
      <c r="D35" s="193"/>
      <c r="E35" s="193"/>
      <c r="F35" s="194"/>
      <c r="G35" s="142"/>
      <c r="H35" s="72">
        <f t="shared" ref="H35" si="2">G35/$I$3</f>
        <v>0</v>
      </c>
      <c r="I35" s="73"/>
      <c r="J35" s="74">
        <f>IFERROR(VLOOKUP(B35,計算用!$B$2:$C$5,2,FALSE),0)</f>
        <v>5.5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138</v>
      </c>
      <c r="C36" s="193"/>
      <c r="D36" s="193"/>
      <c r="E36" s="193"/>
      <c r="F36" s="194"/>
      <c r="G36" s="142">
        <v>3.3</v>
      </c>
      <c r="H36" s="72">
        <f t="shared" si="0"/>
        <v>6.6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137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138</v>
      </c>
      <c r="C38" s="193"/>
      <c r="D38" s="193"/>
      <c r="E38" s="193"/>
      <c r="F38" s="194"/>
      <c r="G38" s="142">
        <v>37.9</v>
      </c>
      <c r="H38" s="72">
        <f t="shared" si="0"/>
        <v>75.8</v>
      </c>
      <c r="I38" s="99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137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4.5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138</v>
      </c>
      <c r="C40" s="193"/>
      <c r="D40" s="193"/>
      <c r="E40" s="193"/>
      <c r="F40" s="194"/>
      <c r="G40" s="142">
        <v>2.6</v>
      </c>
      <c r="H40" s="72">
        <f t="shared" si="0"/>
        <v>5.2</v>
      </c>
      <c r="I40" s="73"/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156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>
        <f>SUM(H24:J41,H7:J15)</f>
        <v>143.60000000000002</v>
      </c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/>
      <c r="C42" s="162"/>
      <c r="D42" s="162"/>
      <c r="E42" s="162"/>
      <c r="F42" s="163"/>
      <c r="G42" s="22"/>
      <c r="H42" s="15">
        <f t="shared" si="0"/>
        <v>0</v>
      </c>
      <c r="I42" s="20"/>
      <c r="J42" s="17">
        <f>IFERROR(VLOOKUP(B42,計算用!$B$2:$C$5,2,FALSE),0)</f>
        <v>0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/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0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/>
      <c r="C44" s="162"/>
      <c r="D44" s="162"/>
      <c r="E44" s="162"/>
      <c r="F44" s="163"/>
      <c r="G44" s="22"/>
      <c r="H44" s="15">
        <f t="shared" si="0"/>
        <v>0</v>
      </c>
      <c r="I44" s="23"/>
      <c r="J44" s="17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/>
      <c r="C45" s="162"/>
      <c r="D45" s="162"/>
      <c r="E45" s="162"/>
      <c r="F45" s="163"/>
      <c r="G45" s="22"/>
      <c r="H45" s="15">
        <f t="shared" si="0"/>
        <v>0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/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/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0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/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0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/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/>
      <c r="C50" s="162"/>
      <c r="D50" s="162"/>
      <c r="E50" s="162"/>
      <c r="F50" s="163"/>
      <c r="G50" s="22"/>
      <c r="H50" s="15">
        <f t="shared" si="0"/>
        <v>0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/>
      <c r="C51" s="162"/>
      <c r="D51" s="162"/>
      <c r="E51" s="162"/>
      <c r="F51" s="163"/>
      <c r="G51" s="22"/>
      <c r="H51" s="15">
        <f t="shared" si="0"/>
        <v>0</v>
      </c>
      <c r="I51" s="23"/>
      <c r="J51" s="17">
        <f>IFERROR(VLOOKUP(B51,計算用!$B$2:$C$5,2,FALSE),0)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/>
      <c r="C52" s="162"/>
      <c r="D52" s="162"/>
      <c r="E52" s="162"/>
      <c r="F52" s="163"/>
      <c r="G52" s="22"/>
      <c r="H52" s="15">
        <f t="shared" si="0"/>
        <v>0</v>
      </c>
      <c r="I52" s="20"/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4"/>
      <c r="C53" s="165"/>
      <c r="D53" s="165"/>
      <c r="E53" s="165"/>
      <c r="F53" s="166"/>
      <c r="G53" s="22"/>
      <c r="H53" s="15">
        <f t="shared" si="0"/>
        <v>0</v>
      </c>
      <c r="I53" s="23"/>
      <c r="J53" s="17">
        <f>IFERROR(VLOOKUP(B53,計算用!$B$2:$C$5,2,FALSE),0)</f>
        <v>0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/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0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/>
      <c r="C55" s="162"/>
      <c r="D55" s="162"/>
      <c r="E55" s="162"/>
      <c r="F55" s="163"/>
      <c r="G55" s="22"/>
      <c r="H55" s="15">
        <f t="shared" si="0"/>
        <v>0</v>
      </c>
      <c r="I55" s="23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/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0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/>
      <c r="C57" s="162"/>
      <c r="D57" s="162"/>
      <c r="E57" s="162"/>
      <c r="F57" s="163"/>
      <c r="G57" s="22"/>
      <c r="H57" s="15">
        <f t="shared" si="0"/>
        <v>0</v>
      </c>
      <c r="I57" s="20"/>
      <c r="J57" s="17">
        <f>IFERROR(VLOOKUP(B57,計算用!$B$2:$C$5,2,FALSE),0)</f>
        <v>0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/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0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/>
      <c r="C59" s="162"/>
      <c r="D59" s="162"/>
      <c r="E59" s="162"/>
      <c r="F59" s="163"/>
      <c r="G59" s="24"/>
      <c r="H59" s="15">
        <f t="shared" si="0"/>
        <v>0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/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0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/>
      <c r="C61" s="162"/>
      <c r="D61" s="162"/>
      <c r="E61" s="162"/>
      <c r="F61" s="163"/>
      <c r="G61" s="24"/>
      <c r="H61" s="15">
        <f t="shared" si="0"/>
        <v>0</v>
      </c>
      <c r="I61" s="23"/>
      <c r="J61" s="17">
        <f>IFERROR(VLOOKUP(B61,計算用!$B$2:$C$5,2,FALSE),0)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/>
      <c r="C62" s="162"/>
      <c r="D62" s="162"/>
      <c r="E62" s="162"/>
      <c r="F62" s="163"/>
      <c r="G62" s="22"/>
      <c r="H62" s="15">
        <f t="shared" si="0"/>
        <v>0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/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61"/>
      <c r="C64" s="162"/>
      <c r="D64" s="162"/>
      <c r="E64" s="162"/>
      <c r="F64" s="163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61"/>
      <c r="C65" s="162"/>
      <c r="D65" s="162"/>
      <c r="E65" s="162"/>
      <c r="F65" s="163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58"/>
      <c r="C66" s="159"/>
      <c r="D66" s="159"/>
      <c r="E66" s="159"/>
      <c r="F66" s="160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58"/>
      <c r="C67" s="159"/>
      <c r="D67" s="159"/>
      <c r="E67" s="159"/>
      <c r="F67" s="160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1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61"/>
      <c r="C69" s="162"/>
      <c r="D69" s="162"/>
      <c r="E69" s="162"/>
      <c r="F69" s="163"/>
      <c r="G69" s="22"/>
      <c r="H69" s="15">
        <f t="shared" si="0"/>
        <v>0</v>
      </c>
      <c r="I69" s="20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61"/>
      <c r="C70" s="162"/>
      <c r="D70" s="162"/>
      <c r="E70" s="162"/>
      <c r="F70" s="163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61"/>
      <c r="C71" s="162"/>
      <c r="D71" s="162"/>
      <c r="E71" s="162"/>
      <c r="F71" s="163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14"/>
      <c r="B72" s="158"/>
      <c r="C72" s="159"/>
      <c r="D72" s="159"/>
      <c r="E72" s="159"/>
      <c r="F72" s="160"/>
      <c r="G72" s="22"/>
      <c r="H72" s="15">
        <f t="shared" si="0"/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58"/>
      <c r="C73" s="159"/>
      <c r="D73" s="159"/>
      <c r="E73" s="159"/>
      <c r="F73" s="160"/>
      <c r="G73" s="22"/>
      <c r="H73" s="15">
        <f t="shared" si="0"/>
        <v>0</v>
      </c>
      <c r="I73" s="23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4"/>
      <c r="H74" s="15">
        <f t="shared" ref="H74:H80" si="3">G74/$I$3</f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14"/>
      <c r="B75" s="158"/>
      <c r="C75" s="159"/>
      <c r="D75" s="159"/>
      <c r="E75" s="159"/>
      <c r="F75" s="160"/>
      <c r="G75" s="22"/>
      <c r="H75" s="15">
        <f t="shared" si="3"/>
        <v>0</v>
      </c>
      <c r="I75" s="20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3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3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2"/>
      <c r="H78" s="15">
        <f t="shared" si="3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58"/>
      <c r="C79" s="159"/>
      <c r="D79" s="159"/>
      <c r="E79" s="159"/>
      <c r="F79" s="160"/>
      <c r="G79" s="24"/>
      <c r="H79" s="15">
        <f t="shared" si="3"/>
        <v>0</v>
      </c>
      <c r="I79" s="23"/>
      <c r="J79" s="17">
        <f>IFERROR(VLOOKUP(B79,計算用!$B$2:$C$5,2,FALSE),0)</f>
        <v>0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/>
      <c r="C80" s="159"/>
      <c r="D80" s="159"/>
      <c r="E80" s="159"/>
      <c r="F80" s="160"/>
      <c r="G80" s="24"/>
      <c r="H80" s="15">
        <f t="shared" si="3"/>
        <v>0</v>
      </c>
      <c r="I80" s="23"/>
      <c r="J80" s="17">
        <f>IFERROR(VLOOKUP(B80,計算用!$B$2:$C$5,2,FALSE),0)</f>
        <v>0</v>
      </c>
      <c r="K80" s="18"/>
    </row>
    <row r="81" spans="1:11">
      <c r="A81" s="32" t="s">
        <v>23</v>
      </c>
      <c r="B81" s="158"/>
      <c r="C81" s="159"/>
      <c r="D81" s="159"/>
      <c r="E81" s="159"/>
      <c r="F81" s="160"/>
      <c r="G81" s="33"/>
      <c r="H81" s="33">
        <f>SUM(H7:H80)</f>
        <v>175.2</v>
      </c>
      <c r="I81" s="25">
        <f>SUM(I7:I80)</f>
        <v>0</v>
      </c>
      <c r="J81" s="17">
        <f>SUM(J7:J80)</f>
        <v>76</v>
      </c>
      <c r="K81" s="18"/>
    </row>
    <row r="82" spans="1:11">
      <c r="J82">
        <f>SUM(H81:J81)</f>
        <v>251.2</v>
      </c>
    </row>
  </sheetData>
  <mergeCells count="88"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4:F24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7:F37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6:F36"/>
    <mergeCell ref="B23:F23"/>
    <mergeCell ref="B35:F35"/>
    <mergeCell ref="B49:F49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61:F61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73:F73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80:F80"/>
    <mergeCell ref="B81:F81"/>
    <mergeCell ref="B74:F74"/>
    <mergeCell ref="B75:F75"/>
    <mergeCell ref="B76:F76"/>
    <mergeCell ref="B77:F77"/>
    <mergeCell ref="B78:F78"/>
    <mergeCell ref="B79:F7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>
    <tabColor rgb="FFFFFF00"/>
  </sheetPr>
  <dimension ref="A1:W105"/>
  <sheetViews>
    <sheetView topLeftCell="A13" zoomScaleNormal="100" workbookViewId="0">
      <selection activeCell="K102" sqref="K10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138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137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138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139</v>
      </c>
      <c r="C17" s="196"/>
      <c r="D17" s="196"/>
      <c r="E17" s="196"/>
      <c r="F17" s="197"/>
      <c r="G17" s="96"/>
      <c r="H17" s="96">
        <f t="shared" si="0"/>
        <v>0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140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138</v>
      </c>
      <c r="C19" s="196"/>
      <c r="D19" s="196"/>
      <c r="E19" s="196"/>
      <c r="F19" s="197"/>
      <c r="G19" s="96">
        <v>1</v>
      </c>
      <c r="H19" s="96">
        <f t="shared" si="0"/>
        <v>2</v>
      </c>
      <c r="I19" s="97"/>
      <c r="J19" s="97">
        <f>IFERROR(VLOOKUP(B19,計算用!$B$2:$C$5,2,FALSE),0)</f>
        <v>0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95" t="s">
        <v>141</v>
      </c>
      <c r="C20" s="196"/>
      <c r="D20" s="196"/>
      <c r="E20" s="196"/>
      <c r="F20" s="197"/>
      <c r="G20" s="96"/>
      <c r="H20" s="96">
        <f t="shared" si="0"/>
        <v>0</v>
      </c>
      <c r="I20" s="98"/>
      <c r="J20" s="97">
        <f>IFERROR(VLOOKUP(B20,計算用!$B$2:$C$5,2,FALSE),0)</f>
        <v>0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137</v>
      </c>
      <c r="C21" s="196"/>
      <c r="D21" s="196"/>
      <c r="E21" s="196"/>
      <c r="F21" s="197"/>
      <c r="G21" s="96"/>
      <c r="H21" s="96">
        <f t="shared" si="0"/>
        <v>0</v>
      </c>
      <c r="I21" s="97"/>
      <c r="J21" s="97">
        <f>IFERROR(VLOOKUP(B21,計算用!$B$2:$C$5,2,FALSE),0)</f>
        <v>4.5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142</v>
      </c>
      <c r="C22" s="196"/>
      <c r="D22" s="196"/>
      <c r="E22" s="196"/>
      <c r="F22" s="197"/>
      <c r="G22" s="96"/>
      <c r="H22" s="96">
        <f t="shared" si="0"/>
        <v>0</v>
      </c>
      <c r="I22" s="97"/>
      <c r="J22" s="97">
        <f>IFERROR(VLOOKUP(B22,計算用!$B$2:$C$5,2,FALSE),0)</f>
        <v>5.5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138</v>
      </c>
      <c r="C23" s="196"/>
      <c r="D23" s="196"/>
      <c r="E23" s="196"/>
      <c r="F23" s="197"/>
      <c r="G23" s="96">
        <v>3.2</v>
      </c>
      <c r="H23" s="96">
        <f t="shared" si="0"/>
        <v>6.4</v>
      </c>
      <c r="I23" s="98"/>
      <c r="J23" s="97">
        <f>IFERROR(VLOOKUP(B23,計算用!$B$2:$C$5,2,FALSE),0)</f>
        <v>0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137</v>
      </c>
      <c r="C24" s="196"/>
      <c r="D24" s="196"/>
      <c r="E24" s="196"/>
      <c r="F24" s="197"/>
      <c r="G24" s="96"/>
      <c r="H24" s="96">
        <f t="shared" si="0"/>
        <v>0</v>
      </c>
      <c r="I24" s="97"/>
      <c r="J24" s="97">
        <f>IFERROR(VLOOKUP(B24,計算用!$B$2:$C$5,2,FALSE),0)</f>
        <v>4.5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138</v>
      </c>
      <c r="C25" s="196"/>
      <c r="D25" s="196"/>
      <c r="E25" s="196"/>
      <c r="F25" s="197"/>
      <c r="G25" s="96">
        <v>64.2</v>
      </c>
      <c r="H25" s="96">
        <f t="shared" si="0"/>
        <v>128.4</v>
      </c>
      <c r="I25" s="97"/>
      <c r="J25" s="97">
        <f>IFERROR(VLOOKUP(B25,計算用!$B$2:$C$5,2,FALSE),0)</f>
        <v>0</v>
      </c>
      <c r="K25" s="146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5" t="s">
        <v>137</v>
      </c>
      <c r="C26" s="196"/>
      <c r="D26" s="196"/>
      <c r="E26" s="196"/>
      <c r="F26" s="197"/>
      <c r="G26" s="96"/>
      <c r="H26" s="96">
        <f t="shared" si="0"/>
        <v>0</v>
      </c>
      <c r="I26" s="98"/>
      <c r="J26" s="97">
        <f>IFERROR(VLOOKUP(B26,計算用!$B$2:$C$5,2,FALSE),0)</f>
        <v>4.5</v>
      </c>
      <c r="K26" s="146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5" t="s">
        <v>138</v>
      </c>
      <c r="C27" s="196"/>
      <c r="D27" s="196"/>
      <c r="E27" s="196"/>
      <c r="F27" s="197"/>
      <c r="G27" s="96">
        <v>1.5</v>
      </c>
      <c r="H27" s="96">
        <f t="shared" si="0"/>
        <v>3</v>
      </c>
      <c r="I27" s="97"/>
      <c r="J27" s="97">
        <f>IFERROR(VLOOKUP(B27,計算用!$B$2:$C$5,2,FALSE),0)</f>
        <v>0</v>
      </c>
      <c r="K27" s="146">
        <f>SUM(H17:J27)</f>
        <v>164.3</v>
      </c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111</v>
      </c>
      <c r="C28" s="193"/>
      <c r="D28" s="193"/>
      <c r="E28" s="193"/>
      <c r="F28" s="194"/>
      <c r="G28" s="72"/>
      <c r="H28" s="72">
        <f t="shared" si="0"/>
        <v>0</v>
      </c>
      <c r="I28" s="99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25</v>
      </c>
      <c r="C30" s="193"/>
      <c r="D30" s="193"/>
      <c r="E30" s="193"/>
      <c r="F30" s="194"/>
      <c r="G30" s="72">
        <v>1.5</v>
      </c>
      <c r="H30" s="72">
        <f t="shared" si="0"/>
        <v>3</v>
      </c>
      <c r="I30" s="74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24</v>
      </c>
      <c r="C31" s="193"/>
      <c r="D31" s="193"/>
      <c r="E31" s="193"/>
      <c r="F31" s="194"/>
      <c r="G31" s="72"/>
      <c r="H31" s="72">
        <f t="shared" si="0"/>
        <v>0</v>
      </c>
      <c r="I31" s="74"/>
      <c r="J31" s="74">
        <f>IFERROR(VLOOKUP(B31,計算用!$B$2:$C$5,2,FALSE),0)</f>
        <v>4.5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111</v>
      </c>
      <c r="C32" s="193"/>
      <c r="D32" s="193"/>
      <c r="E32" s="193"/>
      <c r="F32" s="194"/>
      <c r="G32" s="72"/>
      <c r="H32" s="72">
        <f t="shared" si="0"/>
        <v>0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32</v>
      </c>
      <c r="C33" s="193"/>
      <c r="D33" s="193"/>
      <c r="E33" s="193"/>
      <c r="F33" s="194"/>
      <c r="G33" s="141"/>
      <c r="H33" s="72">
        <f t="shared" si="0"/>
        <v>0</v>
      </c>
      <c r="I33" s="74"/>
      <c r="J33" s="74">
        <f>IFERROR(VLOOKUP(B33,計算用!$B$2:$C$5,2,FALSE),0)</f>
        <v>5.5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142">
        <v>3</v>
      </c>
      <c r="H34" s="72">
        <f t="shared" si="0"/>
        <v>6</v>
      </c>
      <c r="I34" s="99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142"/>
      <c r="H35" s="72">
        <f t="shared" si="0"/>
        <v>0</v>
      </c>
      <c r="I35" s="73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25</v>
      </c>
      <c r="C36" s="193"/>
      <c r="D36" s="193"/>
      <c r="E36" s="193"/>
      <c r="F36" s="194"/>
      <c r="G36" s="142">
        <v>65.2</v>
      </c>
      <c r="H36" s="72">
        <f t="shared" si="0"/>
        <v>130.4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24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25</v>
      </c>
      <c r="C38" s="193"/>
      <c r="D38" s="193"/>
      <c r="E38" s="193"/>
      <c r="F38" s="194"/>
      <c r="G38" s="142">
        <v>0.5</v>
      </c>
      <c r="H38" s="72">
        <f t="shared" si="0"/>
        <v>1</v>
      </c>
      <c r="I38" s="99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24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4.5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25</v>
      </c>
      <c r="C40" s="193"/>
      <c r="D40" s="193"/>
      <c r="E40" s="193"/>
      <c r="F40" s="194"/>
      <c r="G40" s="142">
        <v>1.5</v>
      </c>
      <c r="H40" s="72">
        <f t="shared" si="0"/>
        <v>3</v>
      </c>
      <c r="I40" s="73"/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33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111</v>
      </c>
      <c r="C42" s="193"/>
      <c r="D42" s="193"/>
      <c r="E42" s="193"/>
      <c r="F42" s="194"/>
      <c r="G42" s="142"/>
      <c r="H42" s="72">
        <f t="shared" si="0"/>
        <v>0</v>
      </c>
      <c r="I42" s="99">
        <v>80</v>
      </c>
      <c r="J42" s="74">
        <f>IFERROR(VLOOKUP(B42,計算用!$B$2:$C$5,2,FALSE),0)</f>
        <v>0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32</v>
      </c>
      <c r="C43" s="193"/>
      <c r="D43" s="193"/>
      <c r="E43" s="193"/>
      <c r="F43" s="194"/>
      <c r="G43" s="142"/>
      <c r="H43" s="72">
        <f t="shared" si="0"/>
        <v>0</v>
      </c>
      <c r="I43" s="73"/>
      <c r="J43" s="74">
        <f>IFERROR(VLOOKUP(B43,計算用!$B$2:$C$5,2,FALSE),0)</f>
        <v>5.5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25</v>
      </c>
      <c r="C44" s="193"/>
      <c r="D44" s="193"/>
      <c r="E44" s="193"/>
      <c r="F44" s="194"/>
      <c r="G44" s="142">
        <v>1.5</v>
      </c>
      <c r="H44" s="72">
        <f t="shared" si="0"/>
        <v>3</v>
      </c>
      <c r="I44" s="99"/>
      <c r="J44" s="74">
        <f>IFERROR(VLOOKUP(B44,計算用!$B$2:$C$5,2,FALSE),0)</f>
        <v>0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73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3.9</v>
      </c>
      <c r="H46" s="72">
        <f t="shared" si="0"/>
        <v>7.8</v>
      </c>
      <c r="I46" s="99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2.2000000000000002</v>
      </c>
      <c r="H48" s="72">
        <f t="shared" si="0"/>
        <v>4.4000000000000004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73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5.7</v>
      </c>
      <c r="H50" s="72">
        <f t="shared" si="0"/>
        <v>11.4</v>
      </c>
      <c r="I50" s="73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2"/>
      <c r="H51" s="72">
        <f t="shared" si="0"/>
        <v>0</v>
      </c>
      <c r="I51" s="99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2">
        <v>27.6</v>
      </c>
      <c r="H52" s="72">
        <f t="shared" si="0"/>
        <v>55.2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24</v>
      </c>
      <c r="C53" s="193"/>
      <c r="D53" s="193"/>
      <c r="E53" s="193"/>
      <c r="F53" s="194"/>
      <c r="G53" s="143"/>
      <c r="H53" s="72">
        <f t="shared" si="0"/>
        <v>0</v>
      </c>
      <c r="I53" s="73"/>
      <c r="J53" s="74">
        <f>IFERROR(VLOOKUP(B53,計算用!$B$2:$C$5,2,FALSE),0)</f>
        <v>4.5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25</v>
      </c>
      <c r="C54" s="193"/>
      <c r="D54" s="193"/>
      <c r="E54" s="193"/>
      <c r="F54" s="194"/>
      <c r="G54" s="142">
        <v>1.8</v>
      </c>
      <c r="H54" s="72">
        <f t="shared" si="0"/>
        <v>3.6</v>
      </c>
      <c r="I54" s="73"/>
      <c r="J54" s="74">
        <f>IFERROR(VLOOKUP(B54,計算用!$B$2:$C$5,2,FALSE),0)</f>
        <v>0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33</v>
      </c>
      <c r="C55" s="193"/>
      <c r="D55" s="193"/>
      <c r="E55" s="193"/>
      <c r="F55" s="194"/>
      <c r="G55" s="143"/>
      <c r="H55" s="72">
        <f t="shared" si="0"/>
        <v>0</v>
      </c>
      <c r="I55" s="73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24</v>
      </c>
      <c r="C56" s="193"/>
      <c r="D56" s="193"/>
      <c r="E56" s="193"/>
      <c r="F56" s="194"/>
      <c r="G56" s="142"/>
      <c r="H56" s="72">
        <f t="shared" si="0"/>
        <v>0</v>
      </c>
      <c r="I56" s="73"/>
      <c r="J56" s="74">
        <f>IFERROR(VLOOKUP(B56,計算用!$B$2:$C$5,2,FALSE),0)</f>
        <v>4.5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32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5.5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92" t="s">
        <v>25</v>
      </c>
      <c r="C58" s="193"/>
      <c r="D58" s="193"/>
      <c r="E58" s="193"/>
      <c r="F58" s="194"/>
      <c r="G58" s="142">
        <v>2.1</v>
      </c>
      <c r="H58" s="72">
        <f t="shared" si="0"/>
        <v>4.2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92" t="s">
        <v>33</v>
      </c>
      <c r="C59" s="193"/>
      <c r="D59" s="193"/>
      <c r="E59" s="193"/>
      <c r="F59" s="194"/>
      <c r="G59" s="142"/>
      <c r="H59" s="72">
        <f t="shared" si="0"/>
        <v>0</v>
      </c>
      <c r="I59" s="99"/>
      <c r="J59" s="74">
        <f>IFERROR(VLOOKUP(B59,計算用!$B$2:$C$5,2,FALSE),0)</f>
        <v>5.5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89" t="s">
        <v>111</v>
      </c>
      <c r="C60" s="190"/>
      <c r="D60" s="190"/>
      <c r="E60" s="190"/>
      <c r="F60" s="191"/>
      <c r="G60" s="142"/>
      <c r="H60" s="72">
        <f t="shared" si="0"/>
        <v>0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89" t="s">
        <v>32</v>
      </c>
      <c r="C61" s="190"/>
      <c r="D61" s="190"/>
      <c r="E61" s="190"/>
      <c r="F61" s="191"/>
      <c r="G61" s="142"/>
      <c r="H61" s="72">
        <f t="shared" si="0"/>
        <v>0</v>
      </c>
      <c r="I61" s="99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92" t="s">
        <v>25</v>
      </c>
      <c r="C62" s="193"/>
      <c r="D62" s="193"/>
      <c r="E62" s="193"/>
      <c r="F62" s="194"/>
      <c r="G62" s="142">
        <v>1.4</v>
      </c>
      <c r="H62" s="72">
        <f t="shared" si="0"/>
        <v>2.8</v>
      </c>
      <c r="I62" s="73"/>
      <c r="J62" s="74">
        <f>IFERROR(VLOOKUP(B62,計算用!$B$2:$C$5,2,FALSE),0)</f>
        <v>0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92" t="s">
        <v>33</v>
      </c>
      <c r="C63" s="193"/>
      <c r="D63" s="193"/>
      <c r="E63" s="193"/>
      <c r="F63" s="194"/>
      <c r="G63" s="142"/>
      <c r="H63" s="72">
        <f t="shared" si="0"/>
        <v>0</v>
      </c>
      <c r="I63" s="99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4"/>
      <c r="B64" s="192" t="s">
        <v>24</v>
      </c>
      <c r="C64" s="193"/>
      <c r="D64" s="193"/>
      <c r="E64" s="193"/>
      <c r="F64" s="194"/>
      <c r="G64" s="142"/>
      <c r="H64" s="72">
        <f t="shared" si="0"/>
        <v>0</v>
      </c>
      <c r="I64" s="73"/>
      <c r="J64" s="74">
        <f>IFERROR(VLOOKUP(B64,計算用!$B$2:$C$5,2,FALSE),0)</f>
        <v>4.5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92" t="s">
        <v>32</v>
      </c>
      <c r="C65" s="193"/>
      <c r="D65" s="193"/>
      <c r="E65" s="193"/>
      <c r="F65" s="194"/>
      <c r="G65" s="142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89" t="s">
        <v>25</v>
      </c>
      <c r="C66" s="190"/>
      <c r="D66" s="190"/>
      <c r="E66" s="190"/>
      <c r="F66" s="191"/>
      <c r="G66" s="142">
        <v>10.6</v>
      </c>
      <c r="H66" s="72">
        <f t="shared" si="0"/>
        <v>21.2</v>
      </c>
      <c r="I66" s="73"/>
      <c r="J66" s="74">
        <f>IFERROR(VLOOKUP(B66,計算用!$B$2:$C$5,2,FALSE),0)</f>
        <v>0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4"/>
      <c r="B67" s="189" t="s">
        <v>33</v>
      </c>
      <c r="C67" s="190"/>
      <c r="D67" s="190"/>
      <c r="E67" s="190"/>
      <c r="F67" s="191"/>
      <c r="G67" s="142"/>
      <c r="H67" s="72">
        <f t="shared" si="0"/>
        <v>0</v>
      </c>
      <c r="I67" s="73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24</v>
      </c>
      <c r="C68" s="190"/>
      <c r="D68" s="190"/>
      <c r="E68" s="190"/>
      <c r="F68" s="191"/>
      <c r="G68" s="143"/>
      <c r="H68" s="72">
        <f t="shared" si="0"/>
        <v>0</v>
      </c>
      <c r="I68" s="73"/>
      <c r="J68" s="74">
        <f>IFERROR(VLOOKUP(B68,計算用!$B$2:$C$5,2,FALSE),0)</f>
        <v>4.5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89" t="s">
        <v>32</v>
      </c>
      <c r="C69" s="190"/>
      <c r="D69" s="190"/>
      <c r="E69" s="190"/>
      <c r="F69" s="191"/>
      <c r="G69" s="142"/>
      <c r="H69" s="72">
        <f t="shared" si="0"/>
        <v>0</v>
      </c>
      <c r="I69" s="99"/>
      <c r="J69" s="74">
        <f>IFERROR(VLOOKUP(B69,計算用!$B$2:$C$5,2,FALSE),0)</f>
        <v>5.5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9" t="s">
        <v>25</v>
      </c>
      <c r="C70" s="190"/>
      <c r="D70" s="190"/>
      <c r="E70" s="190"/>
      <c r="F70" s="191"/>
      <c r="G70" s="142">
        <v>1.2</v>
      </c>
      <c r="H70" s="72">
        <f t="shared" si="0"/>
        <v>2.4</v>
      </c>
      <c r="I70" s="73"/>
      <c r="J70" s="74">
        <f>IFERROR(VLOOKUP(B70,計算用!$B$2:$C$5,2,FALSE),0)</f>
        <v>0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9" t="s">
        <v>33</v>
      </c>
      <c r="C71" s="190"/>
      <c r="D71" s="190"/>
      <c r="E71" s="190"/>
      <c r="F71" s="191"/>
      <c r="G71" s="143"/>
      <c r="H71" s="72">
        <f t="shared" si="0"/>
        <v>0</v>
      </c>
      <c r="I71" s="73"/>
      <c r="J71" s="74">
        <f>IFERROR(VLOOKUP(B71,計算用!$B$2:$C$5,2,FALSE),0)</f>
        <v>5.5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9" t="s">
        <v>24</v>
      </c>
      <c r="C72" s="190"/>
      <c r="D72" s="190"/>
      <c r="E72" s="190"/>
      <c r="F72" s="191"/>
      <c r="G72" s="142"/>
      <c r="H72" s="72">
        <f t="shared" ref="H72:H95" si="1">G72/$I$3</f>
        <v>0</v>
      </c>
      <c r="I72" s="73"/>
      <c r="J72" s="74">
        <f>IFERROR(VLOOKUP(B72,計算用!$B$2:$C$5,2,FALSE),0)</f>
        <v>4.5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9" t="s">
        <v>32</v>
      </c>
      <c r="C73" s="190"/>
      <c r="D73" s="190"/>
      <c r="E73" s="190"/>
      <c r="F73" s="191"/>
      <c r="G73" s="143"/>
      <c r="H73" s="72">
        <f t="shared" si="1"/>
        <v>0</v>
      </c>
      <c r="I73" s="73"/>
      <c r="J73" s="74">
        <f>IFERROR(VLOOKUP(B73,計算用!$B$2:$C$5,2,FALSE),0)</f>
        <v>5.5</v>
      </c>
      <c r="K73" s="140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9" t="s">
        <v>25</v>
      </c>
      <c r="C74" s="190"/>
      <c r="D74" s="190"/>
      <c r="E74" s="190"/>
      <c r="F74" s="191"/>
      <c r="G74" s="143">
        <v>1.5</v>
      </c>
      <c r="H74" s="72">
        <f t="shared" si="1"/>
        <v>3</v>
      </c>
      <c r="I74" s="73"/>
      <c r="J74" s="74">
        <f>IFERROR(VLOOKUP(B74,計算用!$B$2:$C$5,2,FALSE),0)</f>
        <v>0</v>
      </c>
      <c r="K74" s="140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9" t="s">
        <v>33</v>
      </c>
      <c r="C75" s="190"/>
      <c r="D75" s="190"/>
      <c r="E75" s="190"/>
      <c r="F75" s="191"/>
      <c r="G75" s="143"/>
      <c r="H75" s="72">
        <f t="shared" si="1"/>
        <v>0</v>
      </c>
      <c r="I75" s="73"/>
      <c r="J75" s="74">
        <f>IFERROR(VLOOKUP(B75,計算用!$B$2:$C$5,2,FALSE),0)</f>
        <v>5.5</v>
      </c>
      <c r="K75" s="140">
        <f>SUM(H28:J75)</f>
        <v>482.39999999999992</v>
      </c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111</v>
      </c>
      <c r="C76" s="187"/>
      <c r="D76" s="187"/>
      <c r="E76" s="187"/>
      <c r="F76" s="188"/>
      <c r="G76" s="144"/>
      <c r="H76" s="69">
        <f t="shared" si="1"/>
        <v>0</v>
      </c>
      <c r="I76" s="84">
        <v>184</v>
      </c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27</v>
      </c>
      <c r="C77" s="187"/>
      <c r="D77" s="187"/>
      <c r="E77" s="187"/>
      <c r="F77" s="188"/>
      <c r="G77" s="144"/>
      <c r="H77" s="69">
        <f t="shared" si="1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25</v>
      </c>
      <c r="C78" s="187"/>
      <c r="D78" s="187"/>
      <c r="E78" s="187"/>
      <c r="F78" s="188"/>
      <c r="G78" s="144">
        <v>1.5</v>
      </c>
      <c r="H78" s="69">
        <f t="shared" si="1"/>
        <v>3</v>
      </c>
      <c r="I78" s="84"/>
      <c r="J78" s="70">
        <f>IFERROR(VLOOKUP(B78,計算用!$B$2:$C$5,2,FALSE),0)</f>
        <v>0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33</v>
      </c>
      <c r="C79" s="187"/>
      <c r="D79" s="187"/>
      <c r="E79" s="187"/>
      <c r="F79" s="188"/>
      <c r="G79" s="144"/>
      <c r="H79" s="69">
        <f t="shared" si="1"/>
        <v>0</v>
      </c>
      <c r="I79" s="84"/>
      <c r="J79" s="70">
        <f>IFERROR(VLOOKUP(B79,計算用!$B$2:$C$5,2,FALSE),0)</f>
        <v>5.5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24</v>
      </c>
      <c r="C80" s="187"/>
      <c r="D80" s="187"/>
      <c r="E80" s="187"/>
      <c r="F80" s="188"/>
      <c r="G80" s="144"/>
      <c r="H80" s="69">
        <f t="shared" si="1"/>
        <v>0</v>
      </c>
      <c r="I80" s="84"/>
      <c r="J80" s="70">
        <f>IFERROR(VLOOKUP(B80,計算用!$B$2:$C$5,2,FALSE),0)</f>
        <v>4.5</v>
      </c>
      <c r="K80" s="145"/>
    </row>
    <row r="81" spans="1:11">
      <c r="A81" s="4"/>
      <c r="B81" s="186" t="s">
        <v>27</v>
      </c>
      <c r="C81" s="187"/>
      <c r="D81" s="187"/>
      <c r="E81" s="187"/>
      <c r="F81" s="188"/>
      <c r="G81" s="144"/>
      <c r="H81" s="69">
        <f t="shared" si="1"/>
        <v>0</v>
      </c>
      <c r="I81" s="84"/>
      <c r="J81" s="70">
        <f>IFERROR(VLOOKUP(B81,計算用!$B$2:$C$5,2,FALSE),0)</f>
        <v>5.5</v>
      </c>
      <c r="K81" s="145"/>
    </row>
    <row r="82" spans="1:11">
      <c r="A82" s="4"/>
      <c r="B82" s="186" t="s">
        <v>25</v>
      </c>
      <c r="C82" s="187"/>
      <c r="D82" s="187"/>
      <c r="E82" s="187"/>
      <c r="F82" s="188"/>
      <c r="G82" s="144">
        <v>1.2</v>
      </c>
      <c r="H82" s="69">
        <f t="shared" si="1"/>
        <v>2.4</v>
      </c>
      <c r="I82" s="84"/>
      <c r="J82" s="70">
        <f>IFERROR(VLOOKUP(B82,計算用!$B$2:$C$5,2,FALSE),0)</f>
        <v>0</v>
      </c>
      <c r="K82" s="145"/>
    </row>
    <row r="83" spans="1:11">
      <c r="A83" s="4"/>
      <c r="B83" s="186" t="s">
        <v>33</v>
      </c>
      <c r="C83" s="187"/>
      <c r="D83" s="187"/>
      <c r="E83" s="187"/>
      <c r="F83" s="188"/>
      <c r="G83" s="144"/>
      <c r="H83" s="69">
        <f t="shared" si="1"/>
        <v>0</v>
      </c>
      <c r="I83" s="84"/>
      <c r="J83" s="70">
        <f>IFERROR(VLOOKUP(B83,計算用!$B$2:$C$5,2,FALSE),0)</f>
        <v>5.5</v>
      </c>
      <c r="K83" s="145"/>
    </row>
    <row r="84" spans="1:11">
      <c r="A84" s="4"/>
      <c r="B84" s="186" t="s">
        <v>24</v>
      </c>
      <c r="C84" s="187"/>
      <c r="D84" s="187"/>
      <c r="E84" s="187"/>
      <c r="F84" s="188"/>
      <c r="G84" s="144"/>
      <c r="H84" s="69">
        <f t="shared" si="1"/>
        <v>0</v>
      </c>
      <c r="I84" s="84"/>
      <c r="J84" s="70">
        <f>IFERROR(VLOOKUP(B84,計算用!$B$2:$C$5,2,FALSE),0)</f>
        <v>4.5</v>
      </c>
      <c r="K84" s="145"/>
    </row>
    <row r="85" spans="1:11">
      <c r="A85" s="4"/>
      <c r="B85" s="186" t="s">
        <v>25</v>
      </c>
      <c r="C85" s="187"/>
      <c r="D85" s="187"/>
      <c r="E85" s="187"/>
      <c r="F85" s="188"/>
      <c r="G85" s="144">
        <v>6.4</v>
      </c>
      <c r="H85" s="69">
        <f t="shared" si="1"/>
        <v>12.8</v>
      </c>
      <c r="I85" s="84"/>
      <c r="J85" s="70">
        <f>IFERROR(VLOOKUP(B85,計算用!$B$2:$C$5,2,FALSE),0)</f>
        <v>0</v>
      </c>
      <c r="K85" s="145"/>
    </row>
    <row r="86" spans="1:11">
      <c r="A86" s="4"/>
      <c r="B86" s="186" t="s">
        <v>33</v>
      </c>
      <c r="C86" s="187"/>
      <c r="D86" s="187"/>
      <c r="E86" s="187"/>
      <c r="F86" s="188"/>
      <c r="G86" s="144"/>
      <c r="H86" s="69">
        <f t="shared" si="1"/>
        <v>0</v>
      </c>
      <c r="I86" s="84"/>
      <c r="J86" s="70">
        <f>IFERROR(VLOOKUP(B86,計算用!$B$2:$C$5,2,FALSE),0)</f>
        <v>5.5</v>
      </c>
      <c r="K86" s="145"/>
    </row>
    <row r="87" spans="1:11">
      <c r="A87" s="4"/>
      <c r="B87" s="186" t="s">
        <v>24</v>
      </c>
      <c r="C87" s="187"/>
      <c r="D87" s="187"/>
      <c r="E87" s="187"/>
      <c r="F87" s="188"/>
      <c r="G87" s="144"/>
      <c r="H87" s="69">
        <f t="shared" si="1"/>
        <v>0</v>
      </c>
      <c r="I87" s="84"/>
      <c r="J87" s="70">
        <f>IFERROR(VLOOKUP(B87,計算用!$B$2:$C$5,2,FALSE),0)</f>
        <v>4.5</v>
      </c>
      <c r="K87" s="145"/>
    </row>
    <row r="88" spans="1:11">
      <c r="A88" s="4"/>
      <c r="B88" s="186" t="s">
        <v>25</v>
      </c>
      <c r="C88" s="187"/>
      <c r="D88" s="187"/>
      <c r="E88" s="187"/>
      <c r="F88" s="188"/>
      <c r="G88" s="144">
        <v>1.2</v>
      </c>
      <c r="H88" s="69">
        <f t="shared" si="1"/>
        <v>2.4</v>
      </c>
      <c r="I88" s="84"/>
      <c r="J88" s="70">
        <f>IFERROR(VLOOKUP(B88,計算用!$B$2:$C$5,2,FALSE),0)</f>
        <v>0</v>
      </c>
      <c r="K88" s="145"/>
    </row>
    <row r="89" spans="1:11">
      <c r="A89" s="4"/>
      <c r="B89" s="186" t="s">
        <v>33</v>
      </c>
      <c r="C89" s="187"/>
      <c r="D89" s="187"/>
      <c r="E89" s="187"/>
      <c r="F89" s="188"/>
      <c r="G89" s="144"/>
      <c r="H89" s="69">
        <f t="shared" si="1"/>
        <v>0</v>
      </c>
      <c r="I89" s="84"/>
      <c r="J89" s="70">
        <f>IFERROR(VLOOKUP(B89,計算用!$B$2:$C$5,2,FALSE),0)</f>
        <v>5.5</v>
      </c>
      <c r="K89" s="145"/>
    </row>
    <row r="90" spans="1:11">
      <c r="A90" s="4"/>
      <c r="B90" s="186" t="s">
        <v>24</v>
      </c>
      <c r="C90" s="187"/>
      <c r="D90" s="187"/>
      <c r="E90" s="187"/>
      <c r="F90" s="188"/>
      <c r="G90" s="144"/>
      <c r="H90" s="69">
        <f t="shared" si="1"/>
        <v>0</v>
      </c>
      <c r="I90" s="84"/>
      <c r="J90" s="70">
        <f>IFERROR(VLOOKUP(B90,計算用!$B$2:$C$5,2,FALSE),0)</f>
        <v>4.5</v>
      </c>
      <c r="K90" s="145"/>
    </row>
    <row r="91" spans="1:11">
      <c r="A91" s="4"/>
      <c r="B91" s="186" t="s">
        <v>25</v>
      </c>
      <c r="C91" s="187"/>
      <c r="D91" s="187"/>
      <c r="E91" s="187"/>
      <c r="F91" s="188"/>
      <c r="G91" s="144">
        <v>13.3</v>
      </c>
      <c r="H91" s="69">
        <f t="shared" si="1"/>
        <v>26.6</v>
      </c>
      <c r="I91" s="84"/>
      <c r="J91" s="70">
        <f>IFERROR(VLOOKUP(B91,計算用!$B$2:$C$5,2,FALSE),0)</f>
        <v>0</v>
      </c>
      <c r="K91" s="145"/>
    </row>
    <row r="92" spans="1:11">
      <c r="A92" s="4"/>
      <c r="B92" s="186" t="s">
        <v>33</v>
      </c>
      <c r="C92" s="187"/>
      <c r="D92" s="187"/>
      <c r="E92" s="187"/>
      <c r="F92" s="188"/>
      <c r="G92" s="144"/>
      <c r="H92" s="69">
        <f t="shared" si="1"/>
        <v>0</v>
      </c>
      <c r="I92" s="84"/>
      <c r="J92" s="70">
        <f>IFERROR(VLOOKUP(B92,計算用!$B$2:$C$5,2,FALSE),0)</f>
        <v>5.5</v>
      </c>
      <c r="K92" s="145"/>
    </row>
    <row r="93" spans="1:11">
      <c r="A93" s="4"/>
      <c r="B93" s="186" t="s">
        <v>24</v>
      </c>
      <c r="C93" s="187"/>
      <c r="D93" s="187"/>
      <c r="E93" s="187"/>
      <c r="F93" s="188"/>
      <c r="G93" s="144"/>
      <c r="H93" s="69">
        <f t="shared" si="1"/>
        <v>0</v>
      </c>
      <c r="I93" s="84"/>
      <c r="J93" s="70">
        <f>IFERROR(VLOOKUP(B93,計算用!$B$2:$C$5,2,FALSE),0)</f>
        <v>4.5</v>
      </c>
      <c r="K93" s="145"/>
    </row>
    <row r="94" spans="1:11">
      <c r="A94" s="4"/>
      <c r="B94" s="186" t="s">
        <v>25</v>
      </c>
      <c r="C94" s="187"/>
      <c r="D94" s="187"/>
      <c r="E94" s="187"/>
      <c r="F94" s="188"/>
      <c r="G94" s="144"/>
      <c r="H94" s="69">
        <f t="shared" si="1"/>
        <v>0</v>
      </c>
      <c r="I94" s="84"/>
      <c r="J94" s="70">
        <f>IFERROR(VLOOKUP(B94,計算用!$B$2:$C$5,2,FALSE),0)</f>
        <v>0</v>
      </c>
      <c r="K94" s="145"/>
    </row>
    <row r="95" spans="1:11">
      <c r="A95" s="4"/>
      <c r="B95" s="186" t="s">
        <v>137</v>
      </c>
      <c r="C95" s="187"/>
      <c r="D95" s="187"/>
      <c r="E95" s="187"/>
      <c r="F95" s="188"/>
      <c r="G95" s="144">
        <v>1.2</v>
      </c>
      <c r="H95" s="69">
        <f t="shared" si="1"/>
        <v>2.4</v>
      </c>
      <c r="I95" s="84"/>
      <c r="J95" s="70">
        <f>IFERROR(VLOOKUP(B95,計算用!$B$2:$C$5,2,FALSE),0)</f>
        <v>4.5</v>
      </c>
      <c r="K95" s="145"/>
    </row>
    <row r="96" spans="1:11">
      <c r="A96" s="4"/>
      <c r="B96" s="186" t="s">
        <v>138</v>
      </c>
      <c r="C96" s="187"/>
      <c r="D96" s="187"/>
      <c r="E96" s="187"/>
      <c r="F96" s="188"/>
      <c r="G96" s="144"/>
      <c r="H96" s="69">
        <f t="shared" ref="H96:H101" si="2">G96/$I$3</f>
        <v>0</v>
      </c>
      <c r="I96" s="84"/>
      <c r="J96" s="70">
        <f>IFERROR(VLOOKUP(B96,計算用!$B$2:$C$5,2,FALSE),0)</f>
        <v>0</v>
      </c>
      <c r="K96" s="145"/>
    </row>
    <row r="97" spans="1:11">
      <c r="A97" s="4"/>
      <c r="B97" s="186" t="s">
        <v>144</v>
      </c>
      <c r="C97" s="187"/>
      <c r="D97" s="187"/>
      <c r="E97" s="187"/>
      <c r="F97" s="188"/>
      <c r="G97" s="144"/>
      <c r="H97" s="69">
        <f t="shared" si="2"/>
        <v>0</v>
      </c>
      <c r="I97" s="84"/>
      <c r="J97" s="70">
        <f>IFERROR(VLOOKUP(B97,計算用!$B$2:$C$5,2,FALSE),0)</f>
        <v>5.5</v>
      </c>
      <c r="K97" s="145"/>
    </row>
    <row r="98" spans="1:11">
      <c r="A98" s="4"/>
      <c r="B98" s="186" t="s">
        <v>137</v>
      </c>
      <c r="C98" s="187"/>
      <c r="D98" s="187"/>
      <c r="E98" s="187"/>
      <c r="F98" s="188"/>
      <c r="G98" s="144"/>
      <c r="H98" s="69">
        <f t="shared" si="2"/>
        <v>0</v>
      </c>
      <c r="I98" s="84"/>
      <c r="J98" s="70">
        <f>IFERROR(VLOOKUP(B98,計算用!$B$2:$C$5,2,FALSE),0)</f>
        <v>4.5</v>
      </c>
      <c r="K98" s="145"/>
    </row>
    <row r="99" spans="1:11">
      <c r="A99" s="4"/>
      <c r="B99" s="186" t="s">
        <v>140</v>
      </c>
      <c r="C99" s="187"/>
      <c r="D99" s="187"/>
      <c r="E99" s="187"/>
      <c r="F99" s="188"/>
      <c r="G99" s="144"/>
      <c r="H99" s="69">
        <f t="shared" si="2"/>
        <v>0</v>
      </c>
      <c r="I99" s="84"/>
      <c r="J99" s="70">
        <f>IFERROR(VLOOKUP(B99,計算用!$B$2:$C$5,2,FALSE),0)</f>
        <v>5.5</v>
      </c>
      <c r="K99" s="145"/>
    </row>
    <row r="100" spans="1:11">
      <c r="A100" s="4"/>
      <c r="B100" s="186" t="s">
        <v>138</v>
      </c>
      <c r="C100" s="187"/>
      <c r="D100" s="187"/>
      <c r="E100" s="187"/>
      <c r="F100" s="188"/>
      <c r="G100" s="144"/>
      <c r="H100" s="69">
        <f t="shared" si="2"/>
        <v>0</v>
      </c>
      <c r="I100" s="84"/>
      <c r="J100" s="70">
        <f>IFERROR(VLOOKUP(B100,計算用!$B$2:$C$5,2,FALSE),0)</f>
        <v>0</v>
      </c>
      <c r="K100" s="145"/>
    </row>
    <row r="101" spans="1:11">
      <c r="A101" s="4"/>
      <c r="B101" s="186" t="s">
        <v>33</v>
      </c>
      <c r="C101" s="187"/>
      <c r="D101" s="187"/>
      <c r="E101" s="187"/>
      <c r="F101" s="188"/>
      <c r="G101" s="144"/>
      <c r="H101" s="69">
        <f t="shared" si="2"/>
        <v>0</v>
      </c>
      <c r="I101" s="84"/>
      <c r="J101" s="70">
        <f>IFERROR(VLOOKUP(B101,計算用!$B$2:$C$5,2,FALSE),0)</f>
        <v>5.5</v>
      </c>
      <c r="K101" s="145">
        <f>SUM(H76:J101)</f>
        <v>320.10000000000002</v>
      </c>
    </row>
    <row r="102" spans="1:11">
      <c r="A102" s="4"/>
      <c r="B102" s="158"/>
      <c r="C102" s="159"/>
      <c r="D102" s="159"/>
      <c r="E102" s="159"/>
      <c r="F102" s="160"/>
      <c r="G102" s="24"/>
      <c r="H102" s="15"/>
      <c r="I102" s="23"/>
      <c r="J102" s="17"/>
      <c r="K102" s="18"/>
    </row>
    <row r="103" spans="1:11">
      <c r="A103" s="4"/>
      <c r="B103" s="158"/>
      <c r="C103" s="159"/>
      <c r="D103" s="159"/>
      <c r="E103" s="159"/>
      <c r="F103" s="160"/>
      <c r="G103" s="24"/>
      <c r="H103" s="15"/>
      <c r="I103" s="23"/>
      <c r="J103" s="17"/>
      <c r="K103" s="18"/>
    </row>
    <row r="104" spans="1:11">
      <c r="A104" s="60" t="s">
        <v>23</v>
      </c>
      <c r="B104" s="158"/>
      <c r="C104" s="159"/>
      <c r="D104" s="159"/>
      <c r="E104" s="159"/>
      <c r="F104" s="160"/>
      <c r="G104" s="61"/>
      <c r="H104" s="61">
        <f>SUM(H9:H103)</f>
        <v>451.79999999999995</v>
      </c>
      <c r="I104" s="25">
        <f>SUM(I9:I103)</f>
        <v>264</v>
      </c>
      <c r="J104" s="17">
        <f>SUM(J9:J103)</f>
        <v>269</v>
      </c>
      <c r="K104" s="18"/>
    </row>
    <row r="105" spans="1:11">
      <c r="J105">
        <f>SUM(H104:J104)</f>
        <v>984.8</v>
      </c>
    </row>
  </sheetData>
  <mergeCells count="111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80:F80"/>
    <mergeCell ref="B81:F81"/>
    <mergeCell ref="B82:F82"/>
    <mergeCell ref="B83:F83"/>
    <mergeCell ref="B84:F84"/>
    <mergeCell ref="B78:F78"/>
    <mergeCell ref="B79:F79"/>
    <mergeCell ref="B72:F72"/>
    <mergeCell ref="B73:F73"/>
    <mergeCell ref="B74:F74"/>
    <mergeCell ref="B75:F75"/>
    <mergeCell ref="B76:F76"/>
    <mergeCell ref="B77:F77"/>
    <mergeCell ref="B90:F90"/>
    <mergeCell ref="B91:F91"/>
    <mergeCell ref="B92:F92"/>
    <mergeCell ref="B93:F93"/>
    <mergeCell ref="B94:F94"/>
    <mergeCell ref="B85:F85"/>
    <mergeCell ref="B86:F86"/>
    <mergeCell ref="B87:F87"/>
    <mergeCell ref="B88:F88"/>
    <mergeCell ref="B89:F89"/>
    <mergeCell ref="B95:F95"/>
    <mergeCell ref="B103:F103"/>
    <mergeCell ref="B104:F104"/>
    <mergeCell ref="B102:F102"/>
    <mergeCell ref="B100:F100"/>
    <mergeCell ref="B101:F101"/>
    <mergeCell ref="B96:F96"/>
    <mergeCell ref="B97:F97"/>
    <mergeCell ref="B98:F98"/>
    <mergeCell ref="B99:F9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EF3FE"/>
  </sheetPr>
  <dimension ref="A1:P42"/>
  <sheetViews>
    <sheetView zoomScale="70" zoomScaleNormal="70" workbookViewId="0">
      <selection activeCell="F27" sqref="F27"/>
    </sheetView>
  </sheetViews>
  <sheetFormatPr defaultColWidth="8.71875" defaultRowHeight="17.649999999999999" outlineLevelRow="1"/>
  <cols>
    <col min="1" max="1" width="8.71875" style="101"/>
    <col min="2" max="2" width="36.38671875" style="101" bestFit="1" customWidth="1"/>
    <col min="3" max="6" width="14.27734375" style="101" customWidth="1"/>
    <col min="7" max="7" width="8.38671875" style="101" customWidth="1"/>
    <col min="8" max="8" width="7.109375" style="101" customWidth="1"/>
    <col min="9" max="16384" width="8.71875" style="101"/>
  </cols>
  <sheetData>
    <row r="1" spans="1:16">
      <c r="I1" s="101" t="s">
        <v>232</v>
      </c>
      <c r="J1" s="101">
        <v>51.5</v>
      </c>
      <c r="K1" s="101" t="s">
        <v>233</v>
      </c>
    </row>
    <row r="2" spans="1:16">
      <c r="B2" s="101" t="s">
        <v>219</v>
      </c>
    </row>
    <row r="3" spans="1:16">
      <c r="C3" s="101" t="s">
        <v>220</v>
      </c>
      <c r="D3" s="101" t="s">
        <v>221</v>
      </c>
      <c r="E3" s="101" t="s">
        <v>222</v>
      </c>
      <c r="F3" s="101" t="s">
        <v>223</v>
      </c>
      <c r="G3" s="101" t="s">
        <v>183</v>
      </c>
      <c r="H3" s="131" t="s">
        <v>237</v>
      </c>
      <c r="I3" s="101" t="s">
        <v>224</v>
      </c>
      <c r="J3" s="101" t="s">
        <v>231</v>
      </c>
      <c r="K3" s="101" t="s">
        <v>234</v>
      </c>
      <c r="M3" s="102" t="s">
        <v>253</v>
      </c>
      <c r="N3" s="102" t="s">
        <v>394</v>
      </c>
    </row>
    <row r="4" spans="1:16">
      <c r="A4" s="101" t="s">
        <v>235</v>
      </c>
      <c r="B4" s="101" t="s">
        <v>225</v>
      </c>
      <c r="C4" s="101">
        <f>'進度(大物G3種)'!K109</f>
        <v>305.60000000000002</v>
      </c>
      <c r="D4" s="101">
        <f t="shared" ref="D4:D5" si="0">((F4*(I4-1))-C4-K4)+(F4-E4)</f>
        <v>811.70000000000016</v>
      </c>
      <c r="E4" s="101">
        <f>'進度(大物G3種)'!K33</f>
        <v>172.5</v>
      </c>
      <c r="F4" s="101">
        <f>J4*$J$1</f>
        <v>309</v>
      </c>
      <c r="G4" s="101">
        <f>SUM(C4:F4)</f>
        <v>1598.8000000000002</v>
      </c>
      <c r="H4" s="132">
        <f>(G4/3600)/19.15</f>
        <v>2.3191180736872648E-2</v>
      </c>
      <c r="I4" s="101">
        <v>6</v>
      </c>
      <c r="J4">
        <v>6</v>
      </c>
      <c r="K4" s="101">
        <f>'進度(大物G3種)'!K88</f>
        <v>564.19999999999993</v>
      </c>
      <c r="M4" s="103">
        <f>(SUM(C4:E4)/3600)/19.15</f>
        <v>1.8709022338265161E-2</v>
      </c>
      <c r="N4" s="133">
        <f>(SUM(F4)/3600)/19.15</f>
        <v>4.4821583986074847E-3</v>
      </c>
      <c r="O4" s="112"/>
      <c r="P4" s="134" t="s">
        <v>405</v>
      </c>
    </row>
    <row r="5" spans="1:16">
      <c r="B5" s="101" t="s">
        <v>226</v>
      </c>
      <c r="C5" s="101">
        <f>'進度(MGケース)'!K109</f>
        <v>305.60000000000002</v>
      </c>
      <c r="D5" s="101">
        <f t="shared" si="0"/>
        <v>1429.7</v>
      </c>
      <c r="E5" s="101">
        <f>'進度(MGケース)'!K33</f>
        <v>172.5</v>
      </c>
      <c r="F5" s="101">
        <f>J5*$J$1</f>
        <v>1236</v>
      </c>
      <c r="G5" s="101">
        <f t="shared" ref="G5:G9" si="1">SUM(C5:F5)</f>
        <v>3143.8</v>
      </c>
      <c r="H5" s="132">
        <f t="shared" ref="H5:H9" si="2">(G5/3600)/19.15</f>
        <v>4.5601972729910074E-2</v>
      </c>
      <c r="I5" s="101">
        <v>2</v>
      </c>
      <c r="J5">
        <v>24</v>
      </c>
      <c r="K5" s="101">
        <f>'進度(MGケース)'!K88</f>
        <v>564.19999999999993</v>
      </c>
      <c r="M5" s="103">
        <f t="shared" ref="M5:M9" si="3">(SUM(C5:E5)/3600)/19.15</f>
        <v>2.7673339135480129E-2</v>
      </c>
      <c r="N5" s="103">
        <f>(SUM(F5)/3600)/19.15</f>
        <v>1.7928633594429939E-2</v>
      </c>
      <c r="O5" s="112"/>
      <c r="P5" s="134" t="s">
        <v>405</v>
      </c>
    </row>
    <row r="6" spans="1:16">
      <c r="B6" s="101" t="s">
        <v>227</v>
      </c>
      <c r="C6" s="101">
        <f>'進度(大物ギヤサブ) '!K109</f>
        <v>305.60000000000002</v>
      </c>
      <c r="D6" s="101">
        <f>((F6*(I6-1))-C6-K6)+(F6-E6)</f>
        <v>2665.7000000000003</v>
      </c>
      <c r="E6" s="101">
        <f>'進度(大物ギヤサブ) '!K32</f>
        <v>167</v>
      </c>
      <c r="F6" s="101">
        <f t="shared" ref="F6:F9" si="4">J6*$J$1</f>
        <v>1854</v>
      </c>
      <c r="G6" s="101">
        <f t="shared" si="1"/>
        <v>4992.3</v>
      </c>
      <c r="H6" s="132">
        <f t="shared" si="2"/>
        <v>7.241514360313317E-2</v>
      </c>
      <c r="I6" s="101">
        <v>2</v>
      </c>
      <c r="J6">
        <v>36</v>
      </c>
      <c r="K6" s="101">
        <f>'進度(大物ギヤサブ) '!K88</f>
        <v>569.69999999999993</v>
      </c>
      <c r="M6" s="103">
        <f t="shared" si="3"/>
        <v>4.5522193211488253E-2</v>
      </c>
      <c r="N6" s="103">
        <f t="shared" ref="N6:N9" si="5">(SUM(F6)/3600)/19.15</f>
        <v>2.689295039164491E-2</v>
      </c>
      <c r="O6" s="112"/>
      <c r="P6" s="134" t="s">
        <v>406</v>
      </c>
    </row>
    <row r="7" spans="1:16">
      <c r="B7" s="101" t="s">
        <v>228</v>
      </c>
      <c r="C7" s="101">
        <f>'進度(メイン) '!K95</f>
        <v>305.60000000000002</v>
      </c>
      <c r="D7" s="101">
        <f t="shared" ref="D7:D9" si="6">((F7*(I7-1))-C7-K7)+(F7-E7)</f>
        <v>1036.8</v>
      </c>
      <c r="E7" s="101">
        <f>'進度(メイン) '!K25</f>
        <v>61</v>
      </c>
      <c r="F7" s="101">
        <f t="shared" si="4"/>
        <v>927</v>
      </c>
      <c r="G7" s="101">
        <f t="shared" si="1"/>
        <v>2330.4</v>
      </c>
      <c r="H7" s="132">
        <f t="shared" si="2"/>
        <v>3.3803307223672759E-2</v>
      </c>
      <c r="I7" s="101">
        <v>2</v>
      </c>
      <c r="J7">
        <v>18</v>
      </c>
      <c r="K7" s="101">
        <f>'進度(メイン) '!K73</f>
        <v>450.6</v>
      </c>
      <c r="M7" s="103">
        <f t="shared" si="3"/>
        <v>2.0356832027850307E-2</v>
      </c>
      <c r="N7" s="103">
        <f t="shared" si="5"/>
        <v>1.3446475195822455E-2</v>
      </c>
      <c r="O7" s="112"/>
      <c r="P7" s="134" t="s">
        <v>405</v>
      </c>
    </row>
    <row r="8" spans="1:16">
      <c r="B8" s="101" t="s">
        <v>229</v>
      </c>
      <c r="C8" s="101">
        <f>'進度(ファイナル①) '!K101</f>
        <v>305.60000000000002</v>
      </c>
      <c r="D8" s="101">
        <f t="shared" si="6"/>
        <v>1626.1</v>
      </c>
      <c r="E8" s="101">
        <f>'進度(ファイナル①) '!K28</f>
        <v>128.69999999999999</v>
      </c>
      <c r="F8" s="101">
        <f t="shared" si="4"/>
        <v>1236</v>
      </c>
      <c r="G8" s="101">
        <f t="shared" si="1"/>
        <v>3296.3999999999996</v>
      </c>
      <c r="H8" s="132">
        <f t="shared" si="2"/>
        <v>4.7815491731940815E-2</v>
      </c>
      <c r="I8" s="101">
        <v>2</v>
      </c>
      <c r="J8">
        <v>24</v>
      </c>
      <c r="K8" s="101">
        <f>'進度(ファイナル①) '!K79</f>
        <v>411.6</v>
      </c>
      <c r="M8" s="103">
        <f t="shared" si="3"/>
        <v>2.9886858137510876E-2</v>
      </c>
      <c r="N8" s="103">
        <f t="shared" si="5"/>
        <v>1.7928633594429939E-2</v>
      </c>
      <c r="O8" s="112"/>
      <c r="P8" s="134" t="s">
        <v>405</v>
      </c>
    </row>
    <row r="9" spans="1:16">
      <c r="B9" s="101" t="s">
        <v>230</v>
      </c>
      <c r="C9" s="101">
        <f>'進度(ファイナル②) '!K101</f>
        <v>305.60000000000002</v>
      </c>
      <c r="D9" s="101">
        <f t="shared" si="6"/>
        <v>1630.6</v>
      </c>
      <c r="E9" s="101">
        <f>'進度(ファイナル②) '!K28</f>
        <v>124.2</v>
      </c>
      <c r="F9" s="101">
        <f t="shared" si="4"/>
        <v>1236</v>
      </c>
      <c r="G9" s="101">
        <f t="shared" si="1"/>
        <v>3296.3999999999996</v>
      </c>
      <c r="H9" s="132">
        <f t="shared" si="2"/>
        <v>4.7815491731940815E-2</v>
      </c>
      <c r="I9" s="101">
        <v>2</v>
      </c>
      <c r="J9">
        <v>24</v>
      </c>
      <c r="K9" s="101">
        <f>'進度(ファイナル②) '!K79</f>
        <v>411.6</v>
      </c>
      <c r="M9" s="103">
        <f t="shared" si="3"/>
        <v>2.9886858137510876E-2</v>
      </c>
      <c r="N9" s="103">
        <f t="shared" si="5"/>
        <v>1.7928633594429939E-2</v>
      </c>
      <c r="O9" s="112"/>
      <c r="P9" s="134" t="s">
        <v>405</v>
      </c>
    </row>
    <row r="10" spans="1:16">
      <c r="J10"/>
    </row>
    <row r="11" spans="1:16">
      <c r="A11" s="101" t="s">
        <v>236</v>
      </c>
    </row>
    <row r="12" spans="1:16" hidden="1" outlineLevel="1">
      <c r="B12" s="101" t="s">
        <v>225</v>
      </c>
      <c r="C12" s="101">
        <f>C4/60</f>
        <v>5.0933333333333337</v>
      </c>
      <c r="D12" s="101">
        <f t="shared" ref="D12:G12" si="7">D4/60</f>
        <v>13.528333333333336</v>
      </c>
      <c r="E12" s="101">
        <f t="shared" si="7"/>
        <v>2.875</v>
      </c>
      <c r="F12" s="101">
        <f t="shared" si="7"/>
        <v>5.15</v>
      </c>
      <c r="G12" s="101">
        <f t="shared" si="7"/>
        <v>26.646666666666668</v>
      </c>
    </row>
    <row r="13" spans="1:16" hidden="1" outlineLevel="1">
      <c r="B13" s="101" t="s">
        <v>226</v>
      </c>
      <c r="C13" s="101">
        <f t="shared" ref="C13:G13" si="8">C5/60</f>
        <v>5.0933333333333337</v>
      </c>
      <c r="D13" s="101">
        <f t="shared" si="8"/>
        <v>23.828333333333333</v>
      </c>
      <c r="E13" s="101">
        <f t="shared" si="8"/>
        <v>2.875</v>
      </c>
      <c r="F13" s="101">
        <f t="shared" si="8"/>
        <v>20.6</v>
      </c>
      <c r="G13" s="101">
        <f t="shared" si="8"/>
        <v>52.396666666666668</v>
      </c>
    </row>
    <row r="14" spans="1:16" hidden="1" outlineLevel="1">
      <c r="B14" s="101" t="s">
        <v>227</v>
      </c>
      <c r="C14" s="101">
        <f t="shared" ref="C14:G14" si="9">C6/60</f>
        <v>5.0933333333333337</v>
      </c>
      <c r="D14" s="101">
        <f>K6/60</f>
        <v>9.4949999999999992</v>
      </c>
      <c r="E14" s="101">
        <f t="shared" si="9"/>
        <v>2.7833333333333332</v>
      </c>
      <c r="F14" s="101">
        <f t="shared" si="9"/>
        <v>30.9</v>
      </c>
      <c r="G14" s="101">
        <f t="shared" si="9"/>
        <v>83.204999999999998</v>
      </c>
    </row>
    <row r="15" spans="1:16" hidden="1" outlineLevel="1">
      <c r="B15" s="101" t="s">
        <v>228</v>
      </c>
      <c r="C15" s="101">
        <f t="shared" ref="C15:G15" si="10">C7/60</f>
        <v>5.0933333333333337</v>
      </c>
      <c r="D15" s="101">
        <f t="shared" si="10"/>
        <v>17.279999999999998</v>
      </c>
      <c r="E15" s="101">
        <f t="shared" si="10"/>
        <v>1.0166666666666666</v>
      </c>
      <c r="F15" s="101">
        <f t="shared" si="10"/>
        <v>15.45</v>
      </c>
      <c r="G15" s="101">
        <f t="shared" si="10"/>
        <v>38.840000000000003</v>
      </c>
    </row>
    <row r="16" spans="1:16" hidden="1" outlineLevel="1">
      <c r="B16" s="101" t="s">
        <v>229</v>
      </c>
      <c r="C16" s="101">
        <f t="shared" ref="C16:G16" si="11">C8/60</f>
        <v>5.0933333333333337</v>
      </c>
      <c r="D16" s="101">
        <f t="shared" si="11"/>
        <v>27.101666666666667</v>
      </c>
      <c r="E16" s="101">
        <f t="shared" si="11"/>
        <v>2.145</v>
      </c>
      <c r="F16" s="101">
        <f t="shared" si="11"/>
        <v>20.6</v>
      </c>
      <c r="G16" s="101">
        <f t="shared" si="11"/>
        <v>54.939999999999991</v>
      </c>
    </row>
    <row r="17" spans="1:7" hidden="1" outlineLevel="1">
      <c r="B17" s="101" t="s">
        <v>230</v>
      </c>
      <c r="C17" s="101">
        <f t="shared" ref="C17:G17" si="12">C9/60</f>
        <v>5.0933333333333337</v>
      </c>
      <c r="D17" s="101">
        <f t="shared" si="12"/>
        <v>27.176666666666666</v>
      </c>
      <c r="E17" s="101">
        <f t="shared" si="12"/>
        <v>2.0699999999999998</v>
      </c>
      <c r="F17" s="101">
        <f t="shared" si="12"/>
        <v>20.6</v>
      </c>
      <c r="G17" s="101">
        <f t="shared" si="12"/>
        <v>54.939999999999991</v>
      </c>
    </row>
    <row r="18" spans="1:7" collapsed="1"/>
    <row r="19" spans="1:7">
      <c r="A19" s="101" t="s">
        <v>238</v>
      </c>
    </row>
    <row r="20" spans="1:7" hidden="1" outlineLevel="1">
      <c r="B20" s="101" t="s">
        <v>225</v>
      </c>
      <c r="C20" s="101">
        <f>C12/60</f>
        <v>8.4888888888888889E-2</v>
      </c>
      <c r="D20" s="101">
        <f t="shared" ref="D20:G20" si="13">D12/60</f>
        <v>0.22547222222222227</v>
      </c>
      <c r="E20" s="101">
        <f t="shared" si="13"/>
        <v>4.791666666666667E-2</v>
      </c>
      <c r="F20" s="101">
        <f t="shared" si="13"/>
        <v>8.5833333333333345E-2</v>
      </c>
      <c r="G20" s="101">
        <f t="shared" si="13"/>
        <v>0.44411111111111112</v>
      </c>
    </row>
    <row r="21" spans="1:7" hidden="1" outlineLevel="1">
      <c r="B21" s="101" t="s">
        <v>226</v>
      </c>
      <c r="C21" s="101">
        <f t="shared" ref="C21:G21" si="14">C13/60</f>
        <v>8.4888888888888889E-2</v>
      </c>
      <c r="D21" s="101">
        <f t="shared" si="14"/>
        <v>0.39713888888888887</v>
      </c>
      <c r="E21" s="101">
        <f t="shared" si="14"/>
        <v>4.791666666666667E-2</v>
      </c>
      <c r="F21" s="101">
        <f t="shared" si="14"/>
        <v>0.34333333333333338</v>
      </c>
      <c r="G21" s="101">
        <f t="shared" si="14"/>
        <v>0.87327777777777782</v>
      </c>
    </row>
    <row r="22" spans="1:7" hidden="1" outlineLevel="1">
      <c r="B22" s="101" t="s">
        <v>227</v>
      </c>
      <c r="C22" s="101">
        <f t="shared" ref="C22:G22" si="15">C14/60</f>
        <v>8.4888888888888889E-2</v>
      </c>
      <c r="D22" s="101">
        <f t="shared" si="15"/>
        <v>0.15824999999999997</v>
      </c>
      <c r="E22" s="101">
        <f t="shared" si="15"/>
        <v>4.6388888888888889E-2</v>
      </c>
      <c r="F22" s="101">
        <f t="shared" si="15"/>
        <v>0.51500000000000001</v>
      </c>
      <c r="G22" s="101">
        <f t="shared" si="15"/>
        <v>1.3867499999999999</v>
      </c>
    </row>
    <row r="23" spans="1:7" hidden="1" outlineLevel="1">
      <c r="B23" s="101" t="s">
        <v>228</v>
      </c>
      <c r="C23" s="101">
        <f t="shared" ref="C23:G23" si="16">C15/60</f>
        <v>8.4888888888888889E-2</v>
      </c>
      <c r="D23" s="101">
        <f t="shared" si="16"/>
        <v>0.28799999999999998</v>
      </c>
      <c r="E23" s="101">
        <f t="shared" si="16"/>
        <v>1.6944444444444443E-2</v>
      </c>
      <c r="F23" s="101">
        <f t="shared" si="16"/>
        <v>0.25750000000000001</v>
      </c>
      <c r="G23" s="101">
        <f t="shared" si="16"/>
        <v>0.64733333333333343</v>
      </c>
    </row>
    <row r="24" spans="1:7" hidden="1" outlineLevel="1">
      <c r="B24" s="101" t="s">
        <v>229</v>
      </c>
      <c r="C24" s="101">
        <f t="shared" ref="C24:G24" si="17">C16/60</f>
        <v>8.4888888888888889E-2</v>
      </c>
      <c r="D24" s="101">
        <f t="shared" si="17"/>
        <v>0.45169444444444445</v>
      </c>
      <c r="E24" s="101">
        <f t="shared" si="17"/>
        <v>3.5749999999999997E-2</v>
      </c>
      <c r="F24" s="101">
        <f t="shared" si="17"/>
        <v>0.34333333333333338</v>
      </c>
      <c r="G24" s="101">
        <f t="shared" si="17"/>
        <v>0.91566666666666652</v>
      </c>
    </row>
    <row r="25" spans="1:7" hidden="1" outlineLevel="1">
      <c r="B25" s="101" t="s">
        <v>230</v>
      </c>
      <c r="C25" s="101">
        <f t="shared" ref="C25:G25" si="18">C17/60</f>
        <v>8.4888888888888889E-2</v>
      </c>
      <c r="D25" s="101">
        <f t="shared" si="18"/>
        <v>0.45294444444444443</v>
      </c>
      <c r="E25" s="101">
        <f t="shared" si="18"/>
        <v>3.4499999999999996E-2</v>
      </c>
      <c r="F25" s="101">
        <f t="shared" si="18"/>
        <v>0.34333333333333338</v>
      </c>
      <c r="G25" s="101">
        <f t="shared" si="18"/>
        <v>0.91566666666666652</v>
      </c>
    </row>
    <row r="26" spans="1:7" collapsed="1"/>
    <row r="27" spans="1:7">
      <c r="A27" s="101" t="s">
        <v>239</v>
      </c>
    </row>
    <row r="28" spans="1:7" hidden="1" outlineLevel="1">
      <c r="B28" s="101" t="s">
        <v>225</v>
      </c>
      <c r="C28" s="101">
        <f>C20/19.15</f>
        <v>4.4328401508558169E-3</v>
      </c>
      <c r="D28" s="101">
        <f t="shared" ref="D28:G28" si="19">D20/19.15</f>
        <v>1.1774006382361478E-2</v>
      </c>
      <c r="E28" s="101">
        <f t="shared" si="19"/>
        <v>2.5021758050478679E-3</v>
      </c>
      <c r="F28" s="101">
        <f t="shared" si="19"/>
        <v>4.4821583986074855E-3</v>
      </c>
      <c r="G28" s="101">
        <f t="shared" si="19"/>
        <v>2.3191180736872645E-2</v>
      </c>
    </row>
    <row r="29" spans="1:7" hidden="1" outlineLevel="1">
      <c r="B29" s="101" t="s">
        <v>226</v>
      </c>
      <c r="C29" s="101">
        <f t="shared" ref="C29:G29" si="20">C21/19.15</f>
        <v>4.4328401508558169E-3</v>
      </c>
      <c r="D29" s="101">
        <f t="shared" si="20"/>
        <v>2.0738323179576443E-2</v>
      </c>
      <c r="E29" s="101">
        <f t="shared" si="20"/>
        <v>2.5021758050478679E-3</v>
      </c>
      <c r="F29" s="101">
        <f t="shared" si="20"/>
        <v>1.7928633594429942E-2</v>
      </c>
      <c r="G29" s="101">
        <f t="shared" si="20"/>
        <v>4.5601972729910074E-2</v>
      </c>
    </row>
    <row r="30" spans="1:7" hidden="1" outlineLevel="1">
      <c r="B30" s="101" t="s">
        <v>227</v>
      </c>
      <c r="C30" s="101">
        <f t="shared" ref="C30:G30" si="21">C22/19.15</f>
        <v>4.4328401508558169E-3</v>
      </c>
      <c r="D30" s="101">
        <f t="shared" si="21"/>
        <v>8.2637075718015665E-3</v>
      </c>
      <c r="E30" s="101">
        <f t="shared" si="21"/>
        <v>2.4223962866260517E-3</v>
      </c>
      <c r="F30" s="101">
        <f t="shared" si="21"/>
        <v>2.689295039164491E-2</v>
      </c>
      <c r="G30" s="101">
        <f t="shared" si="21"/>
        <v>7.2415143603133156E-2</v>
      </c>
    </row>
    <row r="31" spans="1:7" hidden="1" outlineLevel="1">
      <c r="B31" s="101" t="s">
        <v>228</v>
      </c>
      <c r="C31" s="101">
        <f t="shared" ref="C31:G31" si="22">C23/19.15</f>
        <v>4.4328401508558169E-3</v>
      </c>
      <c r="D31" s="101">
        <f t="shared" si="22"/>
        <v>1.5039164490861619E-2</v>
      </c>
      <c r="E31" s="101">
        <f t="shared" si="22"/>
        <v>8.8482738613286909E-4</v>
      </c>
      <c r="F31" s="101">
        <f t="shared" si="22"/>
        <v>1.3446475195822455E-2</v>
      </c>
      <c r="G31" s="101">
        <f t="shared" si="22"/>
        <v>3.3803307223672766E-2</v>
      </c>
    </row>
    <row r="32" spans="1:7" hidden="1" outlineLevel="1">
      <c r="B32" s="101" t="s">
        <v>229</v>
      </c>
      <c r="C32" s="101">
        <f t="shared" ref="C32:G32" si="23">C24/19.15</f>
        <v>4.4328401508558169E-3</v>
      </c>
      <c r="D32" s="101">
        <f t="shared" si="23"/>
        <v>2.3587177255584568E-2</v>
      </c>
      <c r="E32" s="101">
        <f t="shared" si="23"/>
        <v>1.8668407310704961E-3</v>
      </c>
      <c r="F32" s="101">
        <f t="shared" si="23"/>
        <v>1.7928633594429942E-2</v>
      </c>
      <c r="G32" s="101">
        <f t="shared" si="23"/>
        <v>4.7815491731940815E-2</v>
      </c>
    </row>
    <row r="33" spans="2:11" hidden="1" outlineLevel="1">
      <c r="B33" s="101" t="s">
        <v>230</v>
      </c>
      <c r="C33" s="101">
        <f t="shared" ref="C33:G33" si="24">C25/19.15</f>
        <v>4.4328401508558169E-3</v>
      </c>
      <c r="D33" s="101">
        <f t="shared" si="24"/>
        <v>2.3652451407020599E-2</v>
      </c>
      <c r="E33" s="101">
        <f t="shared" si="24"/>
        <v>1.8015665796344647E-3</v>
      </c>
      <c r="F33" s="101">
        <f t="shared" si="24"/>
        <v>1.7928633594429942E-2</v>
      </c>
      <c r="G33" s="101">
        <f t="shared" si="24"/>
        <v>4.7815491731940815E-2</v>
      </c>
    </row>
    <row r="34" spans="2:11" collapsed="1"/>
    <row r="36" spans="2:11">
      <c r="I36" s="135" t="s">
        <v>232</v>
      </c>
      <c r="J36" s="101">
        <v>120</v>
      </c>
    </row>
    <row r="37" spans="2:11">
      <c r="B37" s="135" t="s">
        <v>150</v>
      </c>
      <c r="C37" s="101" t="s">
        <v>220</v>
      </c>
      <c r="D37" s="101" t="s">
        <v>221</v>
      </c>
      <c r="E37" s="101" t="s">
        <v>222</v>
      </c>
      <c r="F37" s="101" t="s">
        <v>223</v>
      </c>
      <c r="G37" s="101" t="s">
        <v>183</v>
      </c>
      <c r="H37" s="131" t="s">
        <v>237</v>
      </c>
      <c r="I37" s="101" t="s">
        <v>224</v>
      </c>
      <c r="J37" s="101" t="s">
        <v>231</v>
      </c>
      <c r="K37" s="101" t="s">
        <v>234</v>
      </c>
    </row>
    <row r="38" spans="2:11">
      <c r="B38" s="135" t="s">
        <v>47</v>
      </c>
      <c r="C38" s="101">
        <v>180.1</v>
      </c>
      <c r="D38" s="101">
        <f>((F38*(I38-1))-C38-K38)+(F38-E38)</f>
        <v>4030.8</v>
      </c>
      <c r="E38" s="101">
        <v>108.7</v>
      </c>
      <c r="F38" s="101">
        <f>$J$36*J38</f>
        <v>2400</v>
      </c>
      <c r="G38" s="101">
        <f>SUM(C38:E38)</f>
        <v>4319.6000000000004</v>
      </c>
      <c r="H38" s="132">
        <f>(G38/3600)/19.15</f>
        <v>6.2657383231795774E-2</v>
      </c>
      <c r="I38" s="101">
        <v>2</v>
      </c>
      <c r="J38" s="101">
        <v>20</v>
      </c>
      <c r="K38" s="101">
        <v>480.4</v>
      </c>
    </row>
    <row r="39" spans="2:11">
      <c r="B39" s="135" t="s">
        <v>407</v>
      </c>
      <c r="C39" s="101">
        <v>305.60000000000002</v>
      </c>
      <c r="D39" s="101">
        <f t="shared" ref="D39:D42" si="25">((F39*(I39-1))-C39-K39)+(F39-E39)</f>
        <v>4878.3999999999996</v>
      </c>
      <c r="E39" s="101">
        <v>89</v>
      </c>
      <c r="F39" s="101">
        <f>$J$36*J39</f>
        <v>1920</v>
      </c>
      <c r="G39" s="101">
        <f t="shared" ref="G39:G42" si="26">SUM(C39:E39)</f>
        <v>5273</v>
      </c>
      <c r="H39" s="132">
        <f t="shared" ref="H39:H42" si="27">(G39/3600)/19.15</f>
        <v>7.6486800116042947E-2</v>
      </c>
      <c r="I39" s="101">
        <v>3</v>
      </c>
      <c r="J39" s="101">
        <v>16</v>
      </c>
      <c r="K39" s="101">
        <v>487</v>
      </c>
    </row>
    <row r="40" spans="2:11">
      <c r="B40" s="135" t="s">
        <v>408</v>
      </c>
      <c r="C40" s="101">
        <v>305.60000000000002</v>
      </c>
      <c r="D40" s="101">
        <f t="shared" si="25"/>
        <v>2958.4</v>
      </c>
      <c r="E40" s="101">
        <v>89</v>
      </c>
      <c r="F40" s="101">
        <f>$J$36*J40</f>
        <v>1920</v>
      </c>
      <c r="G40" s="101">
        <f t="shared" si="26"/>
        <v>3353</v>
      </c>
      <c r="H40" s="132">
        <f t="shared" si="27"/>
        <v>4.8636495503336243E-2</v>
      </c>
      <c r="I40" s="101">
        <v>2</v>
      </c>
      <c r="J40" s="101">
        <v>16</v>
      </c>
      <c r="K40" s="101">
        <v>487</v>
      </c>
    </row>
    <row r="41" spans="2:11">
      <c r="B41" s="135" t="s">
        <v>409</v>
      </c>
      <c r="C41" s="101">
        <v>305.60000000000002</v>
      </c>
      <c r="D41" s="101">
        <f t="shared" si="25"/>
        <v>4878.3999999999996</v>
      </c>
      <c r="E41" s="101">
        <v>89</v>
      </c>
      <c r="F41" s="101">
        <f>$J$36*J41</f>
        <v>1920</v>
      </c>
      <c r="G41" s="101">
        <f t="shared" si="26"/>
        <v>5273</v>
      </c>
      <c r="H41" s="132">
        <f t="shared" si="27"/>
        <v>7.6486800116042947E-2</v>
      </c>
      <c r="I41" s="101">
        <v>3</v>
      </c>
      <c r="J41" s="101">
        <v>16</v>
      </c>
      <c r="K41" s="101">
        <v>487</v>
      </c>
    </row>
    <row r="42" spans="2:11">
      <c r="B42" s="135" t="s">
        <v>410</v>
      </c>
      <c r="C42" s="101">
        <v>305.60000000000002</v>
      </c>
      <c r="D42" s="101">
        <f t="shared" si="25"/>
        <v>4878.3999999999996</v>
      </c>
      <c r="E42" s="101">
        <v>89</v>
      </c>
      <c r="F42" s="101">
        <f>$J$36*J42</f>
        <v>2880</v>
      </c>
      <c r="G42" s="101">
        <f t="shared" si="26"/>
        <v>5273</v>
      </c>
      <c r="H42" s="132">
        <f t="shared" si="27"/>
        <v>7.6486800116042947E-2</v>
      </c>
      <c r="I42" s="101">
        <v>2</v>
      </c>
      <c r="J42" s="101">
        <v>24</v>
      </c>
      <c r="K42" s="101">
        <v>487</v>
      </c>
    </row>
  </sheetData>
  <phoneticPr fontId="6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theme="5"/>
  </sheetPr>
  <dimension ref="A1:W112"/>
  <sheetViews>
    <sheetView topLeftCell="A73" zoomScale="70" zoomScaleNormal="70" workbookViewId="0">
      <selection activeCell="K108" sqref="K108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42" t="s">
        <v>12</v>
      </c>
      <c r="N5" s="11"/>
      <c r="O5" s="42" t="s">
        <v>13</v>
      </c>
      <c r="P5" s="12"/>
      <c r="Q5" s="42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44" t="s">
        <v>17</v>
      </c>
      <c r="H6" s="44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8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138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137</v>
      </c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4.5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138</v>
      </c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139</v>
      </c>
      <c r="C17" s="196"/>
      <c r="D17" s="196"/>
      <c r="E17" s="196"/>
      <c r="F17" s="197"/>
      <c r="G17" s="96"/>
      <c r="H17" s="96">
        <f t="shared" si="0"/>
        <v>0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140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138</v>
      </c>
      <c r="C19" s="196"/>
      <c r="D19" s="196"/>
      <c r="E19" s="196"/>
      <c r="F19" s="197"/>
      <c r="G19" s="96">
        <v>1</v>
      </c>
      <c r="H19" s="96">
        <f t="shared" si="0"/>
        <v>2</v>
      </c>
      <c r="I19" s="97"/>
      <c r="J19" s="97">
        <f>IFERROR(VLOOKUP(B19,計算用!$B$2:$C$5,2,FALSE),0)</f>
        <v>0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95" t="s">
        <v>141</v>
      </c>
      <c r="C20" s="196"/>
      <c r="D20" s="196"/>
      <c r="E20" s="196"/>
      <c r="F20" s="197"/>
      <c r="G20" s="96"/>
      <c r="H20" s="96">
        <f t="shared" si="0"/>
        <v>0</v>
      </c>
      <c r="I20" s="98"/>
      <c r="J20" s="97">
        <f>IFERROR(VLOOKUP(B20,計算用!$B$2:$C$5,2,FALSE),0)</f>
        <v>0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137</v>
      </c>
      <c r="C21" s="196"/>
      <c r="D21" s="196"/>
      <c r="E21" s="196"/>
      <c r="F21" s="197"/>
      <c r="G21" s="96"/>
      <c r="H21" s="96">
        <f t="shared" si="0"/>
        <v>0</v>
      </c>
      <c r="I21" s="97"/>
      <c r="J21" s="97">
        <f>IFERROR(VLOOKUP(B21,計算用!$B$2:$C$5,2,FALSE),0)</f>
        <v>4.5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142</v>
      </c>
      <c r="C22" s="196"/>
      <c r="D22" s="196"/>
      <c r="E22" s="196"/>
      <c r="F22" s="197"/>
      <c r="G22" s="96"/>
      <c r="H22" s="96">
        <f t="shared" si="0"/>
        <v>0</v>
      </c>
      <c r="I22" s="97"/>
      <c r="J22" s="97">
        <f>IFERROR(VLOOKUP(B22,計算用!$B$2:$C$5,2,FALSE),0)</f>
        <v>5.5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138</v>
      </c>
      <c r="C23" s="196"/>
      <c r="D23" s="196"/>
      <c r="E23" s="196"/>
      <c r="F23" s="197"/>
      <c r="G23" s="96">
        <v>3.2</v>
      </c>
      <c r="H23" s="96">
        <f t="shared" si="0"/>
        <v>6.4</v>
      </c>
      <c r="I23" s="98"/>
      <c r="J23" s="97">
        <f>IFERROR(VLOOKUP(B23,計算用!$B$2:$C$5,2,FALSE),0)</f>
        <v>0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137</v>
      </c>
      <c r="C24" s="196"/>
      <c r="D24" s="196"/>
      <c r="E24" s="196"/>
      <c r="F24" s="197"/>
      <c r="G24" s="96"/>
      <c r="H24" s="96">
        <f t="shared" si="0"/>
        <v>0</v>
      </c>
      <c r="I24" s="97"/>
      <c r="J24" s="97">
        <f>IFERROR(VLOOKUP(B24,計算用!$B$2:$C$5,2,FALSE),0)</f>
        <v>4.5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138</v>
      </c>
      <c r="C25" s="196"/>
      <c r="D25" s="196"/>
      <c r="E25" s="196"/>
      <c r="F25" s="197"/>
      <c r="G25" s="96">
        <v>13.6</v>
      </c>
      <c r="H25" s="96">
        <f t="shared" si="0"/>
        <v>27.2</v>
      </c>
      <c r="I25" s="97"/>
      <c r="J25" s="97">
        <f>IFERROR(VLOOKUP(B25,計算用!$B$2:$C$5,2,FALSE),0)</f>
        <v>0</v>
      </c>
      <c r="K25" s="146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5" t="s">
        <v>137</v>
      </c>
      <c r="C26" s="196"/>
      <c r="D26" s="196"/>
      <c r="E26" s="196"/>
      <c r="F26" s="197"/>
      <c r="G26" s="96"/>
      <c r="H26" s="96">
        <f t="shared" si="0"/>
        <v>0</v>
      </c>
      <c r="I26" s="98"/>
      <c r="J26" s="97">
        <f>IFERROR(VLOOKUP(B26,計算用!$B$2:$C$5,2,FALSE),0)</f>
        <v>4.5</v>
      </c>
      <c r="K26" s="146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5" t="s">
        <v>138</v>
      </c>
      <c r="C27" s="196"/>
      <c r="D27" s="196"/>
      <c r="E27" s="196"/>
      <c r="F27" s="197"/>
      <c r="G27" s="96">
        <v>4.3</v>
      </c>
      <c r="H27" s="96">
        <f t="shared" si="0"/>
        <v>8.6</v>
      </c>
      <c r="I27" s="97"/>
      <c r="J27" s="97">
        <f>IFERROR(VLOOKUP(B27,計算用!$B$2:$C$5,2,FALSE),0)</f>
        <v>0</v>
      </c>
      <c r="K27" s="146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4"/>
      <c r="B28" s="198" t="s">
        <v>145</v>
      </c>
      <c r="C28" s="199"/>
      <c r="D28" s="199"/>
      <c r="E28" s="199"/>
      <c r="F28" s="200"/>
      <c r="G28" s="147"/>
      <c r="H28" s="96">
        <f t="shared" si="0"/>
        <v>0</v>
      </c>
      <c r="I28" s="100">
        <v>15</v>
      </c>
      <c r="J28" s="97">
        <f>IFERROR(VLOOKUP(B28,計算用!$B$2:$C$5,2,FALSE),0)</f>
        <v>0</v>
      </c>
      <c r="K28" s="146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4"/>
      <c r="B29" s="198" t="s">
        <v>138</v>
      </c>
      <c r="C29" s="199"/>
      <c r="D29" s="199"/>
      <c r="E29" s="199"/>
      <c r="F29" s="200"/>
      <c r="G29" s="147">
        <v>1.5</v>
      </c>
      <c r="H29" s="96">
        <f t="shared" si="0"/>
        <v>3</v>
      </c>
      <c r="I29" s="100"/>
      <c r="J29" s="97">
        <f>IFERROR(VLOOKUP(B29,計算用!$B$2:$C$5,2,FALSE),0)</f>
        <v>0</v>
      </c>
      <c r="K29" s="146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4"/>
      <c r="B30" s="198" t="s">
        <v>146</v>
      </c>
      <c r="C30" s="199"/>
      <c r="D30" s="199"/>
      <c r="E30" s="199"/>
      <c r="F30" s="200"/>
      <c r="G30" s="147"/>
      <c r="H30" s="96">
        <f t="shared" si="0"/>
        <v>0</v>
      </c>
      <c r="I30" s="100">
        <v>15</v>
      </c>
      <c r="J30" s="97">
        <f>IFERROR(VLOOKUP(B30,計算用!$B$2:$C$5,2,FALSE),0)</f>
        <v>0</v>
      </c>
      <c r="K30" s="146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4"/>
      <c r="B31" s="198" t="s">
        <v>147</v>
      </c>
      <c r="C31" s="199"/>
      <c r="D31" s="199"/>
      <c r="E31" s="199"/>
      <c r="F31" s="200"/>
      <c r="G31" s="147"/>
      <c r="H31" s="96">
        <f t="shared" si="0"/>
        <v>0</v>
      </c>
      <c r="I31" s="100"/>
      <c r="J31" s="97">
        <f>IFERROR(VLOOKUP(B31,計算用!$B$2:$C$5,2,FALSE),0)</f>
        <v>5.5</v>
      </c>
      <c r="K31" s="146">
        <f>SUM(H17:J31)</f>
        <v>107.19999999999999</v>
      </c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111</v>
      </c>
      <c r="C32" s="193"/>
      <c r="D32" s="193"/>
      <c r="E32" s="193"/>
      <c r="F32" s="194"/>
      <c r="G32" s="72"/>
      <c r="H32" s="72">
        <f t="shared" si="0"/>
        <v>0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24</v>
      </c>
      <c r="C33" s="193"/>
      <c r="D33" s="193"/>
      <c r="E33" s="193"/>
      <c r="F33" s="194"/>
      <c r="G33" s="72"/>
      <c r="H33" s="72">
        <f t="shared" si="0"/>
        <v>0</v>
      </c>
      <c r="I33" s="74"/>
      <c r="J33" s="74">
        <f>IFERROR(VLOOKUP(B33,計算用!$B$2:$C$5,2,FALSE),0)</f>
        <v>4.5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72">
        <v>1.5</v>
      </c>
      <c r="H34" s="72">
        <f t="shared" si="0"/>
        <v>3</v>
      </c>
      <c r="I34" s="74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72"/>
      <c r="H35" s="72">
        <f t="shared" si="0"/>
        <v>0</v>
      </c>
      <c r="I35" s="74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111</v>
      </c>
      <c r="C36" s="193"/>
      <c r="D36" s="193"/>
      <c r="E36" s="193"/>
      <c r="F36" s="194"/>
      <c r="G36" s="72"/>
      <c r="H36" s="72">
        <f t="shared" si="0"/>
        <v>0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32</v>
      </c>
      <c r="C37" s="193"/>
      <c r="D37" s="193"/>
      <c r="E37" s="193"/>
      <c r="F37" s="194"/>
      <c r="G37" s="141"/>
      <c r="H37" s="72">
        <f t="shared" si="0"/>
        <v>0</v>
      </c>
      <c r="I37" s="74"/>
      <c r="J37" s="74">
        <f>IFERROR(VLOOKUP(B37,計算用!$B$2:$C$5,2,FALSE),0)</f>
        <v>5.5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4"/>
      <c r="B38" s="189" t="s">
        <v>145</v>
      </c>
      <c r="C38" s="190"/>
      <c r="D38" s="190"/>
      <c r="E38" s="190"/>
      <c r="F38" s="191"/>
      <c r="G38" s="143"/>
      <c r="H38" s="72">
        <f t="shared" si="0"/>
        <v>0</v>
      </c>
      <c r="I38" s="73">
        <v>15</v>
      </c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4"/>
      <c r="B39" s="189" t="s">
        <v>138</v>
      </c>
      <c r="C39" s="190"/>
      <c r="D39" s="190"/>
      <c r="E39" s="190"/>
      <c r="F39" s="191"/>
      <c r="G39" s="143">
        <v>1.5</v>
      </c>
      <c r="H39" s="72">
        <f t="shared" si="0"/>
        <v>3</v>
      </c>
      <c r="I39" s="73"/>
      <c r="J39" s="74">
        <f>IFERROR(VLOOKUP(B39,計算用!$B$2:$C$5,2,FALSE),0)</f>
        <v>0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4"/>
      <c r="B40" s="189" t="s">
        <v>146</v>
      </c>
      <c r="C40" s="190"/>
      <c r="D40" s="190"/>
      <c r="E40" s="190"/>
      <c r="F40" s="191"/>
      <c r="G40" s="143"/>
      <c r="H40" s="72">
        <f t="shared" si="0"/>
        <v>0</v>
      </c>
      <c r="I40" s="73">
        <v>15</v>
      </c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25</v>
      </c>
      <c r="C41" s="193"/>
      <c r="D41" s="193"/>
      <c r="E41" s="193"/>
      <c r="F41" s="194"/>
      <c r="G41" s="142">
        <v>2.6</v>
      </c>
      <c r="H41" s="72">
        <f t="shared" si="0"/>
        <v>5.2</v>
      </c>
      <c r="I41" s="99"/>
      <c r="J41" s="74">
        <f>IFERROR(VLOOKUP(B41,計算用!$B$2:$C$5,2,FALSE),0)</f>
        <v>0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24</v>
      </c>
      <c r="C42" s="193"/>
      <c r="D42" s="193"/>
      <c r="E42" s="193"/>
      <c r="F42" s="194"/>
      <c r="G42" s="142"/>
      <c r="H42" s="72">
        <f t="shared" si="0"/>
        <v>0</v>
      </c>
      <c r="I42" s="73"/>
      <c r="J42" s="74">
        <f>IFERROR(VLOOKUP(B42,計算用!$B$2:$C$5,2,FALSE),0)</f>
        <v>4.5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25</v>
      </c>
      <c r="C43" s="193"/>
      <c r="D43" s="193"/>
      <c r="E43" s="193"/>
      <c r="F43" s="194"/>
      <c r="G43" s="142">
        <v>13.6</v>
      </c>
      <c r="H43" s="72">
        <f t="shared" si="0"/>
        <v>27.2</v>
      </c>
      <c r="I43" s="99"/>
      <c r="J43" s="74">
        <f>IFERROR(VLOOKUP(B43,計算用!$B$2:$C$5,2,FALSE),0)</f>
        <v>0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24</v>
      </c>
      <c r="C44" s="193"/>
      <c r="D44" s="193"/>
      <c r="E44" s="193"/>
      <c r="F44" s="194"/>
      <c r="G44" s="142"/>
      <c r="H44" s="72">
        <f t="shared" si="0"/>
        <v>0</v>
      </c>
      <c r="I44" s="73"/>
      <c r="J44" s="74">
        <f>IFERROR(VLOOKUP(B44,計算用!$B$2:$C$5,2,FALSE),0)</f>
        <v>4.5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25</v>
      </c>
      <c r="C45" s="193"/>
      <c r="D45" s="193"/>
      <c r="E45" s="193"/>
      <c r="F45" s="194"/>
      <c r="G45" s="142">
        <v>0.5</v>
      </c>
      <c r="H45" s="72">
        <f t="shared" si="0"/>
        <v>1</v>
      </c>
      <c r="I45" s="99"/>
      <c r="J45" s="74">
        <f>IFERROR(VLOOKUP(B45,計算用!$B$2:$C$5,2,FALSE),0)</f>
        <v>0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24</v>
      </c>
      <c r="C46" s="193"/>
      <c r="D46" s="193"/>
      <c r="E46" s="193"/>
      <c r="F46" s="194"/>
      <c r="G46" s="142"/>
      <c r="H46" s="72">
        <f t="shared" si="0"/>
        <v>0</v>
      </c>
      <c r="I46" s="73"/>
      <c r="J46" s="74">
        <f>IFERROR(VLOOKUP(B46,計算用!$B$2:$C$5,2,FALSE),0)</f>
        <v>4.5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25</v>
      </c>
      <c r="C47" s="193"/>
      <c r="D47" s="193"/>
      <c r="E47" s="193"/>
      <c r="F47" s="194"/>
      <c r="G47" s="142">
        <v>1.5</v>
      </c>
      <c r="H47" s="72">
        <f t="shared" si="0"/>
        <v>3</v>
      </c>
      <c r="I47" s="73"/>
      <c r="J47" s="74">
        <f>IFERROR(VLOOKUP(B47,計算用!$B$2:$C$5,2,FALSE),0)</f>
        <v>0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33</v>
      </c>
      <c r="C48" s="193"/>
      <c r="D48" s="193"/>
      <c r="E48" s="193"/>
      <c r="F48" s="194"/>
      <c r="G48" s="142"/>
      <c r="H48" s="72">
        <f t="shared" si="0"/>
        <v>0</v>
      </c>
      <c r="I48" s="73"/>
      <c r="J48" s="74">
        <f>IFERROR(VLOOKUP(B48,計算用!$B$2:$C$5,2,FALSE),0)</f>
        <v>5.5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111</v>
      </c>
      <c r="C49" s="193"/>
      <c r="D49" s="193"/>
      <c r="E49" s="193"/>
      <c r="F49" s="194"/>
      <c r="G49" s="142"/>
      <c r="H49" s="72">
        <f t="shared" si="0"/>
        <v>0</v>
      </c>
      <c r="I49" s="99">
        <v>184</v>
      </c>
      <c r="J49" s="74">
        <f>IFERROR(VLOOKUP(B49,計算用!$B$2:$C$5,2,FALSE),0)</f>
        <v>0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32</v>
      </c>
      <c r="C50" s="193"/>
      <c r="D50" s="193"/>
      <c r="E50" s="193"/>
      <c r="F50" s="194"/>
      <c r="G50" s="142"/>
      <c r="H50" s="72">
        <f t="shared" si="0"/>
        <v>0</v>
      </c>
      <c r="I50" s="73"/>
      <c r="J50" s="74">
        <f>IFERROR(VLOOKUP(B50,計算用!$B$2:$C$5,2,FALSE),0)</f>
        <v>5.5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25</v>
      </c>
      <c r="C51" s="193"/>
      <c r="D51" s="193"/>
      <c r="E51" s="193"/>
      <c r="F51" s="194"/>
      <c r="G51" s="142">
        <v>1.5</v>
      </c>
      <c r="H51" s="72">
        <f t="shared" si="0"/>
        <v>3</v>
      </c>
      <c r="I51" s="99"/>
      <c r="J51" s="74">
        <f>IFERROR(VLOOKUP(B51,計算用!$B$2:$C$5,2,FALSE),0)</f>
        <v>0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24</v>
      </c>
      <c r="C52" s="193"/>
      <c r="D52" s="193"/>
      <c r="E52" s="193"/>
      <c r="F52" s="194"/>
      <c r="G52" s="142"/>
      <c r="H52" s="72">
        <f t="shared" si="0"/>
        <v>0</v>
      </c>
      <c r="I52" s="73"/>
      <c r="J52" s="74">
        <f>IFERROR(VLOOKUP(B52,計算用!$B$2:$C$5,2,FALSE),0)</f>
        <v>4.5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25</v>
      </c>
      <c r="C53" s="193"/>
      <c r="D53" s="193"/>
      <c r="E53" s="193"/>
      <c r="F53" s="194"/>
      <c r="G53" s="142">
        <v>3.9</v>
      </c>
      <c r="H53" s="72">
        <f t="shared" si="0"/>
        <v>7.8</v>
      </c>
      <c r="I53" s="99"/>
      <c r="J53" s="74">
        <f>IFERROR(VLOOKUP(B53,計算用!$B$2:$C$5,2,FALSE),0)</f>
        <v>0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24</v>
      </c>
      <c r="C54" s="193"/>
      <c r="D54" s="193"/>
      <c r="E54" s="193"/>
      <c r="F54" s="194"/>
      <c r="G54" s="142"/>
      <c r="H54" s="72">
        <f t="shared" si="0"/>
        <v>0</v>
      </c>
      <c r="I54" s="73"/>
      <c r="J54" s="74">
        <f>IFERROR(VLOOKUP(B54,計算用!$B$2:$C$5,2,FALSE),0)</f>
        <v>4.5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25</v>
      </c>
      <c r="C55" s="193"/>
      <c r="D55" s="193"/>
      <c r="E55" s="193"/>
      <c r="F55" s="194"/>
      <c r="G55" s="142">
        <v>2.2000000000000002</v>
      </c>
      <c r="H55" s="72">
        <f t="shared" si="0"/>
        <v>4.4000000000000004</v>
      </c>
      <c r="I55" s="73"/>
      <c r="J55" s="74">
        <f>IFERROR(VLOOKUP(B55,計算用!$B$2:$C$5,2,FALSE),0)</f>
        <v>0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24</v>
      </c>
      <c r="C56" s="193"/>
      <c r="D56" s="193"/>
      <c r="E56" s="193"/>
      <c r="F56" s="194"/>
      <c r="G56" s="142"/>
      <c r="H56" s="72">
        <f t="shared" si="0"/>
        <v>0</v>
      </c>
      <c r="I56" s="73"/>
      <c r="J56" s="74">
        <f>IFERROR(VLOOKUP(B56,計算用!$B$2:$C$5,2,FALSE),0)</f>
        <v>4.5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25</v>
      </c>
      <c r="C57" s="193"/>
      <c r="D57" s="193"/>
      <c r="E57" s="193"/>
      <c r="F57" s="194"/>
      <c r="G57" s="142">
        <v>5.7</v>
      </c>
      <c r="H57" s="72">
        <f t="shared" si="0"/>
        <v>11.4</v>
      </c>
      <c r="I57" s="73"/>
      <c r="J57" s="74">
        <f>IFERROR(VLOOKUP(B57,計算用!$B$2:$C$5,2,FALSE),0)</f>
        <v>0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92" t="s">
        <v>24</v>
      </c>
      <c r="C58" s="193"/>
      <c r="D58" s="193"/>
      <c r="E58" s="193"/>
      <c r="F58" s="194"/>
      <c r="G58" s="142"/>
      <c r="H58" s="72">
        <f t="shared" si="0"/>
        <v>0</v>
      </c>
      <c r="I58" s="99"/>
      <c r="J58" s="74">
        <f>IFERROR(VLOOKUP(B58,計算用!$B$2:$C$5,2,FALSE),0)</f>
        <v>4.5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92" t="s">
        <v>25</v>
      </c>
      <c r="C59" s="193"/>
      <c r="D59" s="193"/>
      <c r="E59" s="193"/>
      <c r="F59" s="194"/>
      <c r="G59" s="142">
        <v>27.6</v>
      </c>
      <c r="H59" s="72">
        <f t="shared" si="0"/>
        <v>55.2</v>
      </c>
      <c r="I59" s="73"/>
      <c r="J59" s="74">
        <f>IFERROR(VLOOKUP(B59,計算用!$B$2:$C$5,2,FALSE),0)</f>
        <v>0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92" t="s">
        <v>24</v>
      </c>
      <c r="C60" s="193"/>
      <c r="D60" s="193"/>
      <c r="E60" s="193"/>
      <c r="F60" s="194"/>
      <c r="G60" s="143"/>
      <c r="H60" s="72">
        <f t="shared" si="0"/>
        <v>0</v>
      </c>
      <c r="I60" s="73"/>
      <c r="J60" s="74">
        <f>IFERROR(VLOOKUP(B60,計算用!$B$2:$C$5,2,FALSE),0)</f>
        <v>4.5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92" t="s">
        <v>25</v>
      </c>
      <c r="C61" s="193"/>
      <c r="D61" s="193"/>
      <c r="E61" s="193"/>
      <c r="F61" s="194"/>
      <c r="G61" s="142">
        <v>1.8</v>
      </c>
      <c r="H61" s="72">
        <f t="shared" si="0"/>
        <v>3.6</v>
      </c>
      <c r="I61" s="73"/>
      <c r="J61" s="74">
        <f>IFERROR(VLOOKUP(B61,計算用!$B$2:$C$5,2,FALSE),0)</f>
        <v>0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92" t="s">
        <v>33</v>
      </c>
      <c r="C62" s="193"/>
      <c r="D62" s="193"/>
      <c r="E62" s="193"/>
      <c r="F62" s="194"/>
      <c r="G62" s="143"/>
      <c r="H62" s="72">
        <f t="shared" si="0"/>
        <v>0</v>
      </c>
      <c r="I62" s="73"/>
      <c r="J62" s="74">
        <f>IFERROR(VLOOKUP(B62,計算用!$B$2:$C$5,2,FALSE),0)</f>
        <v>5.5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92" t="s">
        <v>24</v>
      </c>
      <c r="C63" s="193"/>
      <c r="D63" s="193"/>
      <c r="E63" s="193"/>
      <c r="F63" s="194"/>
      <c r="G63" s="142"/>
      <c r="H63" s="72">
        <f t="shared" si="0"/>
        <v>0</v>
      </c>
      <c r="I63" s="73"/>
      <c r="J63" s="74">
        <f>IFERROR(VLOOKUP(B63,計算用!$B$2:$C$5,2,FALSE),0)</f>
        <v>4.5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92" t="s">
        <v>32</v>
      </c>
      <c r="C64" s="193"/>
      <c r="D64" s="193"/>
      <c r="E64" s="193"/>
      <c r="F64" s="194"/>
      <c r="G64" s="142"/>
      <c r="H64" s="72">
        <f t="shared" si="0"/>
        <v>0</v>
      </c>
      <c r="I64" s="99"/>
      <c r="J64" s="74">
        <f>IFERROR(VLOOKUP(B64,計算用!$B$2:$C$5,2,FALSE),0)</f>
        <v>5.5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92" t="s">
        <v>25</v>
      </c>
      <c r="C65" s="193"/>
      <c r="D65" s="193"/>
      <c r="E65" s="193"/>
      <c r="F65" s="194"/>
      <c r="G65" s="142">
        <v>2.1</v>
      </c>
      <c r="H65" s="72">
        <f t="shared" si="0"/>
        <v>4.2</v>
      </c>
      <c r="I65" s="73"/>
      <c r="J65" s="74">
        <f>IFERROR(VLOOKUP(B65,計算用!$B$2:$C$5,2,FALSE),0)</f>
        <v>0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92" t="s">
        <v>33</v>
      </c>
      <c r="C66" s="193"/>
      <c r="D66" s="193"/>
      <c r="E66" s="193"/>
      <c r="F66" s="194"/>
      <c r="G66" s="142"/>
      <c r="H66" s="72">
        <f t="shared" si="0"/>
        <v>0</v>
      </c>
      <c r="I66" s="99"/>
      <c r="J66" s="74">
        <f>IFERROR(VLOOKUP(B66,計算用!$B$2:$C$5,2,FALSE),0)</f>
        <v>5.5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89" t="s">
        <v>111</v>
      </c>
      <c r="C67" s="190"/>
      <c r="D67" s="190"/>
      <c r="E67" s="190"/>
      <c r="F67" s="191"/>
      <c r="G67" s="142"/>
      <c r="H67" s="72">
        <f t="shared" si="0"/>
        <v>0</v>
      </c>
      <c r="I67" s="73"/>
      <c r="J67" s="74">
        <f>IFERROR(VLOOKUP(B67,計算用!$B$2:$C$5,2,FALSE),0)</f>
        <v>0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14"/>
      <c r="B68" s="189" t="s">
        <v>32</v>
      </c>
      <c r="C68" s="190"/>
      <c r="D68" s="190"/>
      <c r="E68" s="190"/>
      <c r="F68" s="191"/>
      <c r="G68" s="142"/>
      <c r="H68" s="72">
        <f t="shared" si="0"/>
        <v>0</v>
      </c>
      <c r="I68" s="99"/>
      <c r="J68" s="74">
        <f>IFERROR(VLOOKUP(B68,計算用!$B$2:$C$5,2,FALSE),0)</f>
        <v>5.5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92" t="s">
        <v>25</v>
      </c>
      <c r="C69" s="193"/>
      <c r="D69" s="193"/>
      <c r="E69" s="193"/>
      <c r="F69" s="194"/>
      <c r="G69" s="142">
        <v>1.4</v>
      </c>
      <c r="H69" s="72">
        <f t="shared" si="0"/>
        <v>2.8</v>
      </c>
      <c r="I69" s="73"/>
      <c r="J69" s="74">
        <f>IFERROR(VLOOKUP(B69,計算用!$B$2:$C$5,2,FALSE),0)</f>
        <v>0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92" t="s">
        <v>33</v>
      </c>
      <c r="C70" s="193"/>
      <c r="D70" s="193"/>
      <c r="E70" s="193"/>
      <c r="F70" s="194"/>
      <c r="G70" s="142"/>
      <c r="H70" s="72">
        <f t="shared" si="0"/>
        <v>0</v>
      </c>
      <c r="I70" s="99"/>
      <c r="J70" s="74">
        <f>IFERROR(VLOOKUP(B70,計算用!$B$2:$C$5,2,FALSE),0)</f>
        <v>5.5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92" t="s">
        <v>24</v>
      </c>
      <c r="C71" s="193"/>
      <c r="D71" s="193"/>
      <c r="E71" s="193"/>
      <c r="F71" s="194"/>
      <c r="G71" s="142"/>
      <c r="H71" s="72">
        <f t="shared" si="0"/>
        <v>0</v>
      </c>
      <c r="I71" s="73"/>
      <c r="J71" s="74">
        <f>IFERROR(VLOOKUP(B71,計算用!$B$2:$C$5,2,FALSE),0)</f>
        <v>4.5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92" t="s">
        <v>32</v>
      </c>
      <c r="C72" s="193"/>
      <c r="D72" s="193"/>
      <c r="E72" s="193"/>
      <c r="F72" s="194"/>
      <c r="G72" s="142"/>
      <c r="H72" s="72">
        <f t="shared" si="0"/>
        <v>0</v>
      </c>
      <c r="I72" s="73"/>
      <c r="J72" s="74">
        <f>IFERROR(VLOOKUP(B72,計算用!$B$2:$C$5,2,FALSE),0)</f>
        <v>5.5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89" t="s">
        <v>25</v>
      </c>
      <c r="C73" s="190"/>
      <c r="D73" s="190"/>
      <c r="E73" s="190"/>
      <c r="F73" s="191"/>
      <c r="G73" s="142">
        <v>10.6</v>
      </c>
      <c r="H73" s="72">
        <f t="shared" si="0"/>
        <v>21.2</v>
      </c>
      <c r="I73" s="73"/>
      <c r="J73" s="74">
        <f>IFERROR(VLOOKUP(B73,計算用!$B$2:$C$5,2,FALSE),0)</f>
        <v>0</v>
      </c>
      <c r="K73" s="140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9" t="s">
        <v>33</v>
      </c>
      <c r="C74" s="190"/>
      <c r="D74" s="190"/>
      <c r="E74" s="190"/>
      <c r="F74" s="191"/>
      <c r="G74" s="142"/>
      <c r="H74" s="72">
        <f t="shared" si="0"/>
        <v>0</v>
      </c>
      <c r="I74" s="73"/>
      <c r="J74" s="74">
        <f>IFERROR(VLOOKUP(B74,計算用!$B$2:$C$5,2,FALSE),0)</f>
        <v>5.5</v>
      </c>
      <c r="K74" s="140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9" t="s">
        <v>24</v>
      </c>
      <c r="C75" s="190"/>
      <c r="D75" s="190"/>
      <c r="E75" s="190"/>
      <c r="F75" s="191"/>
      <c r="G75" s="143"/>
      <c r="H75" s="72">
        <f t="shared" si="0"/>
        <v>0</v>
      </c>
      <c r="I75" s="73"/>
      <c r="J75" s="74">
        <f>IFERROR(VLOOKUP(B75,計算用!$B$2:$C$5,2,FALSE),0)</f>
        <v>4.5</v>
      </c>
      <c r="K75" s="140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14"/>
      <c r="B76" s="189" t="s">
        <v>32</v>
      </c>
      <c r="C76" s="190"/>
      <c r="D76" s="190"/>
      <c r="E76" s="190"/>
      <c r="F76" s="191"/>
      <c r="G76" s="142"/>
      <c r="H76" s="72">
        <f t="shared" si="0"/>
        <v>0</v>
      </c>
      <c r="I76" s="99"/>
      <c r="J76" s="74">
        <f>IFERROR(VLOOKUP(B76,計算用!$B$2:$C$5,2,FALSE),0)</f>
        <v>5.5</v>
      </c>
      <c r="K76" s="140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9" t="s">
        <v>25</v>
      </c>
      <c r="C77" s="190"/>
      <c r="D77" s="190"/>
      <c r="E77" s="190"/>
      <c r="F77" s="191"/>
      <c r="G77" s="142">
        <v>1.2</v>
      </c>
      <c r="H77" s="72">
        <f t="shared" si="0"/>
        <v>2.4</v>
      </c>
      <c r="I77" s="73"/>
      <c r="J77" s="74">
        <f>IFERROR(VLOOKUP(B77,計算用!$B$2:$C$5,2,FALSE),0)</f>
        <v>0</v>
      </c>
      <c r="K77" s="140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9" t="s">
        <v>33</v>
      </c>
      <c r="C78" s="190"/>
      <c r="D78" s="190"/>
      <c r="E78" s="190"/>
      <c r="F78" s="191"/>
      <c r="G78" s="143"/>
      <c r="H78" s="72">
        <f t="shared" si="0"/>
        <v>0</v>
      </c>
      <c r="I78" s="73"/>
      <c r="J78" s="74">
        <f>IFERROR(VLOOKUP(B78,計算用!$B$2:$C$5,2,FALSE),0)</f>
        <v>5.5</v>
      </c>
      <c r="K78" s="140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9" t="s">
        <v>24</v>
      </c>
      <c r="C79" s="190"/>
      <c r="D79" s="190"/>
      <c r="E79" s="190"/>
      <c r="F79" s="191"/>
      <c r="G79" s="142"/>
      <c r="H79" s="72">
        <f t="shared" ref="H79:H108" si="1">G79/$I$3</f>
        <v>0</v>
      </c>
      <c r="I79" s="73"/>
      <c r="J79" s="74">
        <f>IFERROR(VLOOKUP(B79,計算用!$B$2:$C$5,2,FALSE),0)</f>
        <v>4.5</v>
      </c>
      <c r="K79" s="140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9" t="s">
        <v>32</v>
      </c>
      <c r="C80" s="190"/>
      <c r="D80" s="190"/>
      <c r="E80" s="190"/>
      <c r="F80" s="191"/>
      <c r="G80" s="143"/>
      <c r="H80" s="72">
        <f t="shared" si="1"/>
        <v>0</v>
      </c>
      <c r="I80" s="73"/>
      <c r="J80" s="74">
        <f>IFERROR(VLOOKUP(B80,計算用!$B$2:$C$5,2,FALSE),0)</f>
        <v>5.5</v>
      </c>
      <c r="K80" s="140"/>
    </row>
    <row r="81" spans="1:11">
      <c r="A81" s="4"/>
      <c r="B81" s="189" t="s">
        <v>25</v>
      </c>
      <c r="C81" s="190"/>
      <c r="D81" s="190"/>
      <c r="E81" s="190"/>
      <c r="F81" s="191"/>
      <c r="G81" s="143">
        <v>1.5</v>
      </c>
      <c r="H81" s="72">
        <f t="shared" si="1"/>
        <v>3</v>
      </c>
      <c r="I81" s="73"/>
      <c r="J81" s="74">
        <f>IFERROR(VLOOKUP(B81,計算用!$B$2:$C$5,2,FALSE),0)</f>
        <v>0</v>
      </c>
      <c r="K81" s="140"/>
    </row>
    <row r="82" spans="1:11">
      <c r="A82" s="4"/>
      <c r="B82" s="189" t="s">
        <v>33</v>
      </c>
      <c r="C82" s="190"/>
      <c r="D82" s="190"/>
      <c r="E82" s="190"/>
      <c r="F82" s="191"/>
      <c r="G82" s="143"/>
      <c r="H82" s="72">
        <f t="shared" si="1"/>
        <v>0</v>
      </c>
      <c r="I82" s="73"/>
      <c r="J82" s="74">
        <f>IFERROR(VLOOKUP(B82,計算用!$B$2:$C$5,2,FALSE),0)</f>
        <v>5.5</v>
      </c>
      <c r="K82" s="140">
        <f>SUM(H32:J82)</f>
        <v>515.39999999999986</v>
      </c>
    </row>
    <row r="83" spans="1:11">
      <c r="A83" s="4"/>
      <c r="B83" s="186" t="s">
        <v>111</v>
      </c>
      <c r="C83" s="187"/>
      <c r="D83" s="187"/>
      <c r="E83" s="187"/>
      <c r="F83" s="188"/>
      <c r="G83" s="144"/>
      <c r="H83" s="69">
        <f t="shared" si="1"/>
        <v>0</v>
      </c>
      <c r="I83" s="84">
        <v>184</v>
      </c>
      <c r="J83" s="70">
        <f>IFERROR(VLOOKUP(B83,計算用!$B$2:$C$5,2,FALSE),0)</f>
        <v>0</v>
      </c>
      <c r="K83" s="145"/>
    </row>
    <row r="84" spans="1:11">
      <c r="A84" s="4"/>
      <c r="B84" s="186" t="s">
        <v>27</v>
      </c>
      <c r="C84" s="187"/>
      <c r="D84" s="187"/>
      <c r="E84" s="187"/>
      <c r="F84" s="188"/>
      <c r="G84" s="144"/>
      <c r="H84" s="69">
        <f t="shared" si="1"/>
        <v>0</v>
      </c>
      <c r="I84" s="84"/>
      <c r="J84" s="70">
        <f>IFERROR(VLOOKUP(B84,計算用!$B$2:$C$5,2,FALSE),0)</f>
        <v>5.5</v>
      </c>
      <c r="K84" s="145"/>
    </row>
    <row r="85" spans="1:11">
      <c r="A85" s="4"/>
      <c r="B85" s="186" t="s">
        <v>25</v>
      </c>
      <c r="C85" s="187"/>
      <c r="D85" s="187"/>
      <c r="E85" s="187"/>
      <c r="F85" s="188"/>
      <c r="G85" s="144">
        <v>1.5</v>
      </c>
      <c r="H85" s="69">
        <f t="shared" si="1"/>
        <v>3</v>
      </c>
      <c r="I85" s="84"/>
      <c r="J85" s="70">
        <f>IFERROR(VLOOKUP(B85,計算用!$B$2:$C$5,2,FALSE),0)</f>
        <v>0</v>
      </c>
      <c r="K85" s="145"/>
    </row>
    <row r="86" spans="1:11">
      <c r="A86" s="4"/>
      <c r="B86" s="186" t="s">
        <v>33</v>
      </c>
      <c r="C86" s="187"/>
      <c r="D86" s="187"/>
      <c r="E86" s="187"/>
      <c r="F86" s="188"/>
      <c r="G86" s="144"/>
      <c r="H86" s="69">
        <f t="shared" si="1"/>
        <v>0</v>
      </c>
      <c r="I86" s="84"/>
      <c r="J86" s="70">
        <f>IFERROR(VLOOKUP(B86,計算用!$B$2:$C$5,2,FALSE),0)</f>
        <v>5.5</v>
      </c>
      <c r="K86" s="145"/>
    </row>
    <row r="87" spans="1:11">
      <c r="A87" s="4"/>
      <c r="B87" s="186" t="s">
        <v>24</v>
      </c>
      <c r="C87" s="187"/>
      <c r="D87" s="187"/>
      <c r="E87" s="187"/>
      <c r="F87" s="188"/>
      <c r="G87" s="144"/>
      <c r="H87" s="69">
        <f t="shared" si="1"/>
        <v>0</v>
      </c>
      <c r="I87" s="84"/>
      <c r="J87" s="70">
        <f>IFERROR(VLOOKUP(B87,計算用!$B$2:$C$5,2,FALSE),0)</f>
        <v>4.5</v>
      </c>
      <c r="K87" s="145"/>
    </row>
    <row r="88" spans="1:11">
      <c r="A88" s="4"/>
      <c r="B88" s="186" t="s">
        <v>27</v>
      </c>
      <c r="C88" s="187"/>
      <c r="D88" s="187"/>
      <c r="E88" s="187"/>
      <c r="F88" s="188"/>
      <c r="G88" s="144"/>
      <c r="H88" s="69">
        <f t="shared" si="1"/>
        <v>0</v>
      </c>
      <c r="I88" s="84"/>
      <c r="J88" s="70">
        <f>IFERROR(VLOOKUP(B88,計算用!$B$2:$C$5,2,FALSE),0)</f>
        <v>5.5</v>
      </c>
      <c r="K88" s="145"/>
    </row>
    <row r="89" spans="1:11">
      <c r="A89" s="4"/>
      <c r="B89" s="186" t="s">
        <v>25</v>
      </c>
      <c r="C89" s="187"/>
      <c r="D89" s="187"/>
      <c r="E89" s="187"/>
      <c r="F89" s="188"/>
      <c r="G89" s="144">
        <v>1.2</v>
      </c>
      <c r="H89" s="69">
        <f t="shared" si="1"/>
        <v>2.4</v>
      </c>
      <c r="I89" s="84"/>
      <c r="J89" s="70">
        <f>IFERROR(VLOOKUP(B89,計算用!$B$2:$C$5,2,FALSE),0)</f>
        <v>0</v>
      </c>
      <c r="K89" s="145"/>
    </row>
    <row r="90" spans="1:11">
      <c r="A90" s="4"/>
      <c r="B90" s="186" t="s">
        <v>33</v>
      </c>
      <c r="C90" s="187"/>
      <c r="D90" s="187"/>
      <c r="E90" s="187"/>
      <c r="F90" s="188"/>
      <c r="G90" s="144"/>
      <c r="H90" s="69">
        <f t="shared" si="1"/>
        <v>0</v>
      </c>
      <c r="I90" s="84"/>
      <c r="J90" s="70">
        <f>IFERROR(VLOOKUP(B90,計算用!$B$2:$C$5,2,FALSE),0)</f>
        <v>5.5</v>
      </c>
      <c r="K90" s="145"/>
    </row>
    <row r="91" spans="1:11">
      <c r="A91" s="4"/>
      <c r="B91" s="186" t="s">
        <v>24</v>
      </c>
      <c r="C91" s="187"/>
      <c r="D91" s="187"/>
      <c r="E91" s="187"/>
      <c r="F91" s="188"/>
      <c r="G91" s="144"/>
      <c r="H91" s="69">
        <f t="shared" si="1"/>
        <v>0</v>
      </c>
      <c r="I91" s="84"/>
      <c r="J91" s="70">
        <f>IFERROR(VLOOKUP(B91,計算用!$B$2:$C$5,2,FALSE),0)</f>
        <v>4.5</v>
      </c>
      <c r="K91" s="145"/>
    </row>
    <row r="92" spans="1:11">
      <c r="A92" s="4"/>
      <c r="B92" s="186" t="s">
        <v>25</v>
      </c>
      <c r="C92" s="187"/>
      <c r="D92" s="187"/>
      <c r="E92" s="187"/>
      <c r="F92" s="188"/>
      <c r="G92" s="144">
        <v>6.4</v>
      </c>
      <c r="H92" s="69">
        <f t="shared" si="1"/>
        <v>12.8</v>
      </c>
      <c r="I92" s="84"/>
      <c r="J92" s="70">
        <f>IFERROR(VLOOKUP(B92,計算用!$B$2:$C$5,2,FALSE),0)</f>
        <v>0</v>
      </c>
      <c r="K92" s="145"/>
    </row>
    <row r="93" spans="1:11">
      <c r="A93" s="4"/>
      <c r="B93" s="186" t="s">
        <v>33</v>
      </c>
      <c r="C93" s="187"/>
      <c r="D93" s="187"/>
      <c r="E93" s="187"/>
      <c r="F93" s="188"/>
      <c r="G93" s="144"/>
      <c r="H93" s="69">
        <f t="shared" si="1"/>
        <v>0</v>
      </c>
      <c r="I93" s="84"/>
      <c r="J93" s="70">
        <f>IFERROR(VLOOKUP(B93,計算用!$B$2:$C$5,2,FALSE),0)</f>
        <v>5.5</v>
      </c>
      <c r="K93" s="145"/>
    </row>
    <row r="94" spans="1:11">
      <c r="A94" s="4"/>
      <c r="B94" s="186" t="s">
        <v>24</v>
      </c>
      <c r="C94" s="187"/>
      <c r="D94" s="187"/>
      <c r="E94" s="187"/>
      <c r="F94" s="188"/>
      <c r="G94" s="144"/>
      <c r="H94" s="69">
        <f t="shared" si="1"/>
        <v>0</v>
      </c>
      <c r="I94" s="84"/>
      <c r="J94" s="70">
        <f>IFERROR(VLOOKUP(B94,計算用!$B$2:$C$5,2,FALSE),0)</f>
        <v>4.5</v>
      </c>
      <c r="K94" s="145"/>
    </row>
    <row r="95" spans="1:11">
      <c r="A95" s="4"/>
      <c r="B95" s="186" t="s">
        <v>25</v>
      </c>
      <c r="C95" s="187"/>
      <c r="D95" s="187"/>
      <c r="E95" s="187"/>
      <c r="F95" s="188"/>
      <c r="G95" s="144">
        <v>1.2</v>
      </c>
      <c r="H95" s="69">
        <f t="shared" si="1"/>
        <v>2.4</v>
      </c>
      <c r="I95" s="84"/>
      <c r="J95" s="70">
        <f>IFERROR(VLOOKUP(B95,計算用!$B$2:$C$5,2,FALSE),0)</f>
        <v>0</v>
      </c>
      <c r="K95" s="145"/>
    </row>
    <row r="96" spans="1:11">
      <c r="A96" s="4"/>
      <c r="B96" s="186" t="s">
        <v>33</v>
      </c>
      <c r="C96" s="187"/>
      <c r="D96" s="187"/>
      <c r="E96" s="187"/>
      <c r="F96" s="188"/>
      <c r="G96" s="144"/>
      <c r="H96" s="69">
        <f t="shared" si="1"/>
        <v>0</v>
      </c>
      <c r="I96" s="84"/>
      <c r="J96" s="70">
        <f>IFERROR(VLOOKUP(B96,計算用!$B$2:$C$5,2,FALSE),0)</f>
        <v>5.5</v>
      </c>
      <c r="K96" s="145"/>
    </row>
    <row r="97" spans="1:11">
      <c r="A97" s="4"/>
      <c r="B97" s="186" t="s">
        <v>24</v>
      </c>
      <c r="C97" s="187"/>
      <c r="D97" s="187"/>
      <c r="E97" s="187"/>
      <c r="F97" s="188"/>
      <c r="G97" s="144"/>
      <c r="H97" s="69">
        <f t="shared" si="1"/>
        <v>0</v>
      </c>
      <c r="I97" s="84"/>
      <c r="J97" s="70">
        <f>IFERROR(VLOOKUP(B97,計算用!$B$2:$C$5,2,FALSE),0)</f>
        <v>4.5</v>
      </c>
      <c r="K97" s="145"/>
    </row>
    <row r="98" spans="1:11">
      <c r="A98" s="4"/>
      <c r="B98" s="186" t="s">
        <v>25</v>
      </c>
      <c r="C98" s="187"/>
      <c r="D98" s="187"/>
      <c r="E98" s="187"/>
      <c r="F98" s="188"/>
      <c r="G98" s="144">
        <v>13.3</v>
      </c>
      <c r="H98" s="69">
        <f t="shared" si="1"/>
        <v>26.6</v>
      </c>
      <c r="I98" s="84"/>
      <c r="J98" s="70">
        <f>IFERROR(VLOOKUP(B98,計算用!$B$2:$C$5,2,FALSE),0)</f>
        <v>0</v>
      </c>
      <c r="K98" s="145"/>
    </row>
    <row r="99" spans="1:11">
      <c r="A99" s="4"/>
      <c r="B99" s="186" t="s">
        <v>33</v>
      </c>
      <c r="C99" s="187"/>
      <c r="D99" s="187"/>
      <c r="E99" s="187"/>
      <c r="F99" s="188"/>
      <c r="G99" s="144"/>
      <c r="H99" s="69">
        <f t="shared" si="1"/>
        <v>0</v>
      </c>
      <c r="I99" s="84"/>
      <c r="J99" s="70">
        <f>IFERROR(VLOOKUP(B99,計算用!$B$2:$C$5,2,FALSE),0)</f>
        <v>5.5</v>
      </c>
      <c r="K99" s="145"/>
    </row>
    <row r="100" spans="1:11">
      <c r="A100" s="4"/>
      <c r="B100" s="186" t="s">
        <v>24</v>
      </c>
      <c r="C100" s="187"/>
      <c r="D100" s="187"/>
      <c r="E100" s="187"/>
      <c r="F100" s="188"/>
      <c r="G100" s="144"/>
      <c r="H100" s="69">
        <f t="shared" si="1"/>
        <v>0</v>
      </c>
      <c r="I100" s="84"/>
      <c r="J100" s="70">
        <f>IFERROR(VLOOKUP(B100,計算用!$B$2:$C$5,2,FALSE),0)</f>
        <v>4.5</v>
      </c>
      <c r="K100" s="145"/>
    </row>
    <row r="101" spans="1:11">
      <c r="A101" s="4"/>
      <c r="B101" s="186" t="s">
        <v>25</v>
      </c>
      <c r="C101" s="187"/>
      <c r="D101" s="187"/>
      <c r="E101" s="187"/>
      <c r="F101" s="188"/>
      <c r="G101" s="144"/>
      <c r="H101" s="69">
        <f t="shared" si="1"/>
        <v>0</v>
      </c>
      <c r="I101" s="84"/>
      <c r="J101" s="70">
        <f>IFERROR(VLOOKUP(B101,計算用!$B$2:$C$5,2,FALSE),0)</f>
        <v>0</v>
      </c>
      <c r="K101" s="145"/>
    </row>
    <row r="102" spans="1:11">
      <c r="A102" s="4"/>
      <c r="B102" s="186" t="s">
        <v>137</v>
      </c>
      <c r="C102" s="187"/>
      <c r="D102" s="187"/>
      <c r="E102" s="187"/>
      <c r="F102" s="188"/>
      <c r="G102" s="144">
        <v>1.2</v>
      </c>
      <c r="H102" s="69">
        <f t="shared" si="1"/>
        <v>2.4</v>
      </c>
      <c r="I102" s="84"/>
      <c r="J102" s="70">
        <f>IFERROR(VLOOKUP(B102,計算用!$B$2:$C$5,2,FALSE),0)</f>
        <v>4.5</v>
      </c>
      <c r="K102" s="145"/>
    </row>
    <row r="103" spans="1:11">
      <c r="A103" s="4"/>
      <c r="B103" s="186" t="s">
        <v>138</v>
      </c>
      <c r="C103" s="187"/>
      <c r="D103" s="187"/>
      <c r="E103" s="187"/>
      <c r="F103" s="188"/>
      <c r="G103" s="144"/>
      <c r="H103" s="69">
        <f t="shared" si="1"/>
        <v>0</v>
      </c>
      <c r="I103" s="84"/>
      <c r="J103" s="70">
        <f>IFERROR(VLOOKUP(B103,計算用!$B$2:$C$5,2,FALSE),0)</f>
        <v>0</v>
      </c>
      <c r="K103" s="145"/>
    </row>
    <row r="104" spans="1:11">
      <c r="A104" s="4"/>
      <c r="B104" s="186" t="s">
        <v>144</v>
      </c>
      <c r="C104" s="187"/>
      <c r="D104" s="187"/>
      <c r="E104" s="187"/>
      <c r="F104" s="188"/>
      <c r="G104" s="144"/>
      <c r="H104" s="69">
        <f t="shared" si="1"/>
        <v>0</v>
      </c>
      <c r="I104" s="84"/>
      <c r="J104" s="70">
        <f>IFERROR(VLOOKUP(B104,計算用!$B$2:$C$5,2,FALSE),0)</f>
        <v>5.5</v>
      </c>
      <c r="K104" s="145"/>
    </row>
    <row r="105" spans="1:11">
      <c r="A105" s="4"/>
      <c r="B105" s="186" t="s">
        <v>137</v>
      </c>
      <c r="C105" s="187"/>
      <c r="D105" s="187"/>
      <c r="E105" s="187"/>
      <c r="F105" s="188"/>
      <c r="G105" s="144"/>
      <c r="H105" s="69">
        <f t="shared" si="1"/>
        <v>0</v>
      </c>
      <c r="I105" s="84"/>
      <c r="J105" s="70">
        <f>IFERROR(VLOOKUP(B105,計算用!$B$2:$C$5,2,FALSE),0)</f>
        <v>4.5</v>
      </c>
      <c r="K105" s="145"/>
    </row>
    <row r="106" spans="1:11">
      <c r="A106" s="4"/>
      <c r="B106" s="186" t="s">
        <v>140</v>
      </c>
      <c r="C106" s="187"/>
      <c r="D106" s="187"/>
      <c r="E106" s="187"/>
      <c r="F106" s="188"/>
      <c r="G106" s="144"/>
      <c r="H106" s="69">
        <f t="shared" si="1"/>
        <v>0</v>
      </c>
      <c r="I106" s="84"/>
      <c r="J106" s="70">
        <f>IFERROR(VLOOKUP(B106,計算用!$B$2:$C$5,2,FALSE),0)</f>
        <v>5.5</v>
      </c>
      <c r="K106" s="145"/>
    </row>
    <row r="107" spans="1:11">
      <c r="A107" s="4"/>
      <c r="B107" s="186" t="s">
        <v>138</v>
      </c>
      <c r="C107" s="187"/>
      <c r="D107" s="187"/>
      <c r="E107" s="187"/>
      <c r="F107" s="188"/>
      <c r="G107" s="144"/>
      <c r="H107" s="69">
        <f t="shared" si="1"/>
        <v>0</v>
      </c>
      <c r="I107" s="84"/>
      <c r="J107" s="70">
        <f>IFERROR(VLOOKUP(B107,計算用!$B$2:$C$5,2,FALSE),0)</f>
        <v>0</v>
      </c>
      <c r="K107" s="145"/>
    </row>
    <row r="108" spans="1:11">
      <c r="A108" s="4"/>
      <c r="B108" s="186" t="s">
        <v>33</v>
      </c>
      <c r="C108" s="187"/>
      <c r="D108" s="187"/>
      <c r="E108" s="187"/>
      <c r="F108" s="188"/>
      <c r="G108" s="144"/>
      <c r="H108" s="69">
        <f t="shared" si="1"/>
        <v>0</v>
      </c>
      <c r="I108" s="84"/>
      <c r="J108" s="70">
        <f>IFERROR(VLOOKUP(B108,計算用!$B$2:$C$5,2,FALSE),0)</f>
        <v>5.5</v>
      </c>
      <c r="K108" s="145">
        <f>SUM(H83:J108)</f>
        <v>320.10000000000002</v>
      </c>
    </row>
    <row r="109" spans="1:11">
      <c r="A109" s="4"/>
      <c r="B109" s="158"/>
      <c r="C109" s="159"/>
      <c r="D109" s="159"/>
      <c r="E109" s="159"/>
      <c r="F109" s="160"/>
      <c r="G109" s="24"/>
      <c r="H109" s="15"/>
      <c r="I109" s="23"/>
      <c r="J109" s="17"/>
      <c r="K109" s="18"/>
    </row>
    <row r="110" spans="1:11">
      <c r="A110" s="4"/>
      <c r="B110" s="158"/>
      <c r="C110" s="159"/>
      <c r="D110" s="159"/>
      <c r="E110" s="159"/>
      <c r="F110" s="160"/>
      <c r="G110" s="24"/>
      <c r="H110" s="15"/>
      <c r="I110" s="23"/>
      <c r="J110" s="17"/>
      <c r="K110" s="18"/>
    </row>
    <row r="111" spans="1:11">
      <c r="A111" s="60" t="s">
        <v>23</v>
      </c>
      <c r="B111" s="158"/>
      <c r="C111" s="159"/>
      <c r="D111" s="159"/>
      <c r="E111" s="159"/>
      <c r="F111" s="160"/>
      <c r="G111" s="61"/>
      <c r="H111" s="61">
        <f>SUM(H9:H110)</f>
        <v>258.20000000000005</v>
      </c>
      <c r="I111" s="25">
        <f>SUM(I9:I110)</f>
        <v>428</v>
      </c>
      <c r="J111" s="17">
        <f>SUM(J9:J110)</f>
        <v>274.5</v>
      </c>
      <c r="K111" s="18"/>
    </row>
    <row r="112" spans="1:11">
      <c r="J112">
        <f>SUM(H111:J111)</f>
        <v>960.7</v>
      </c>
    </row>
  </sheetData>
  <mergeCells count="118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42:F42"/>
    <mergeCell ref="B24:F24"/>
    <mergeCell ref="B25:F25"/>
    <mergeCell ref="B26:F26"/>
    <mergeCell ref="B27:F27"/>
    <mergeCell ref="B32:F32"/>
    <mergeCell ref="B33:F33"/>
    <mergeCell ref="B34:F34"/>
    <mergeCell ref="B35:F35"/>
    <mergeCell ref="B36:F36"/>
    <mergeCell ref="B37:F37"/>
    <mergeCell ref="B41:F41"/>
    <mergeCell ref="B30:F30"/>
    <mergeCell ref="B28:F28"/>
    <mergeCell ref="B29:F29"/>
    <mergeCell ref="B40:F40"/>
    <mergeCell ref="B38:F38"/>
    <mergeCell ref="B39:F39"/>
    <mergeCell ref="B31:F31"/>
    <mergeCell ref="B54:F54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66:F66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8:F78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87:F87"/>
    <mergeCell ref="B88:F88"/>
    <mergeCell ref="B89:F89"/>
    <mergeCell ref="B90:F90"/>
    <mergeCell ref="B91:F91"/>
    <mergeCell ref="B85:F85"/>
    <mergeCell ref="B86:F86"/>
    <mergeCell ref="B79:F79"/>
    <mergeCell ref="B80:F80"/>
    <mergeCell ref="B81:F81"/>
    <mergeCell ref="B82:F82"/>
    <mergeCell ref="B83:F83"/>
    <mergeCell ref="B84:F84"/>
    <mergeCell ref="B107:F107"/>
    <mergeCell ref="B108:F108"/>
    <mergeCell ref="B109:F109"/>
    <mergeCell ref="B110:F110"/>
    <mergeCell ref="B111:F111"/>
    <mergeCell ref="B102:F102"/>
    <mergeCell ref="B103:F103"/>
    <mergeCell ref="B104:F104"/>
    <mergeCell ref="B105:F105"/>
    <mergeCell ref="B106:F106"/>
    <mergeCell ref="B97:F97"/>
    <mergeCell ref="B98:F98"/>
    <mergeCell ref="B99:F99"/>
    <mergeCell ref="B100:F100"/>
    <mergeCell ref="B101:F101"/>
    <mergeCell ref="B92:F92"/>
    <mergeCell ref="B93:F93"/>
    <mergeCell ref="B94:F94"/>
    <mergeCell ref="B95:F95"/>
    <mergeCell ref="B96:F96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W97"/>
  <sheetViews>
    <sheetView zoomScale="85" zoomScaleNormal="85" workbookViewId="0">
      <selection activeCell="K95" sqref="K95"/>
    </sheetView>
  </sheetViews>
  <sheetFormatPr defaultRowHeight="15"/>
  <cols>
    <col min="1" max="1" width="8.88671875" customWidth="1"/>
    <col min="25" max="61" width="5.8320312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94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201" t="s">
        <v>111</v>
      </c>
      <c r="C15" s="202"/>
      <c r="D15" s="202"/>
      <c r="E15" s="202"/>
      <c r="F15" s="203"/>
      <c r="G15" s="136"/>
      <c r="H15" s="136">
        <f t="shared" si="0"/>
        <v>0</v>
      </c>
      <c r="I15" s="137"/>
      <c r="J15" s="137">
        <f>IFERROR(VLOOKUP(B15,計算用!$B$2:$C$5,2,FALSE),0)</f>
        <v>0</v>
      </c>
      <c r="K15" s="13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201" t="s">
        <v>32</v>
      </c>
      <c r="C16" s="202"/>
      <c r="D16" s="202"/>
      <c r="E16" s="202"/>
      <c r="F16" s="203"/>
      <c r="G16" s="136"/>
      <c r="H16" s="136">
        <f t="shared" si="0"/>
        <v>0</v>
      </c>
      <c r="I16" s="139"/>
      <c r="J16" s="137">
        <f>IFERROR(VLOOKUP(B16,計算用!$B$2:$C$5,2,FALSE),0)</f>
        <v>5.5</v>
      </c>
      <c r="K16" s="13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201" t="s">
        <v>25</v>
      </c>
      <c r="C17" s="202"/>
      <c r="D17" s="202"/>
      <c r="E17" s="202"/>
      <c r="F17" s="203"/>
      <c r="G17" s="136">
        <v>1</v>
      </c>
      <c r="H17" s="136">
        <f t="shared" si="0"/>
        <v>2</v>
      </c>
      <c r="I17" s="137"/>
      <c r="J17" s="137">
        <f>IFERROR(VLOOKUP(B17,計算用!$B$2:$C$5,2,FALSE),0)</f>
        <v>0</v>
      </c>
      <c r="K17" s="13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201" t="s">
        <v>33</v>
      </c>
      <c r="C18" s="202"/>
      <c r="D18" s="202"/>
      <c r="E18" s="202"/>
      <c r="F18" s="203"/>
      <c r="G18" s="136"/>
      <c r="H18" s="136">
        <f t="shared" si="0"/>
        <v>0</v>
      </c>
      <c r="I18" s="137"/>
      <c r="J18" s="137">
        <f>IFERROR(VLOOKUP(B18,計算用!$B$2:$C$5,2,FALSE),0)</f>
        <v>5.5</v>
      </c>
      <c r="K18" s="13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201" t="s">
        <v>24</v>
      </c>
      <c r="C19" s="202"/>
      <c r="D19" s="202"/>
      <c r="E19" s="202"/>
      <c r="F19" s="203"/>
      <c r="G19" s="136"/>
      <c r="H19" s="136">
        <f t="shared" si="0"/>
        <v>0</v>
      </c>
      <c r="I19" s="137"/>
      <c r="J19" s="137">
        <f>IFERROR(VLOOKUP(B19,計算用!$B$2:$C$5,2,FALSE),0)</f>
        <v>4.5</v>
      </c>
      <c r="K19" s="13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201" t="s">
        <v>25</v>
      </c>
      <c r="C20" s="202"/>
      <c r="D20" s="202"/>
      <c r="E20" s="202"/>
      <c r="F20" s="203"/>
      <c r="G20" s="136">
        <v>2.8</v>
      </c>
      <c r="H20" s="136">
        <f t="shared" si="0"/>
        <v>5.6</v>
      </c>
      <c r="I20" s="139"/>
      <c r="J20" s="137">
        <f>IFERROR(VLOOKUP(B20,計算用!$B$2:$C$5,2,FALSE),0)</f>
        <v>0</v>
      </c>
      <c r="K20" s="13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201" t="s">
        <v>24</v>
      </c>
      <c r="C21" s="202"/>
      <c r="D21" s="202"/>
      <c r="E21" s="202"/>
      <c r="F21" s="203"/>
      <c r="G21" s="136"/>
      <c r="H21" s="136">
        <f t="shared" si="0"/>
        <v>0</v>
      </c>
      <c r="I21" s="137"/>
      <c r="J21" s="137">
        <f>IFERROR(VLOOKUP(B21,計算用!$B$2:$C$5,2,FALSE),0)</f>
        <v>4.5</v>
      </c>
      <c r="K21" s="13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201" t="s">
        <v>25</v>
      </c>
      <c r="C22" s="202"/>
      <c r="D22" s="202"/>
      <c r="E22" s="202"/>
      <c r="F22" s="203"/>
      <c r="G22" s="136">
        <v>24.2</v>
      </c>
      <c r="H22" s="136">
        <f t="shared" si="0"/>
        <v>48.4</v>
      </c>
      <c r="I22" s="137"/>
      <c r="J22" s="137">
        <f>IFERROR(VLOOKUP(B22,計算用!$B$2:$C$5,2,FALSE),0)</f>
        <v>0</v>
      </c>
      <c r="K22" s="13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201" t="s">
        <v>24</v>
      </c>
      <c r="C23" s="202"/>
      <c r="D23" s="202"/>
      <c r="E23" s="202"/>
      <c r="F23" s="203"/>
      <c r="G23" s="136"/>
      <c r="H23" s="136">
        <f t="shared" si="0"/>
        <v>0</v>
      </c>
      <c r="I23" s="139"/>
      <c r="J23" s="137">
        <f>IFERROR(VLOOKUP(B23,計算用!$B$2:$C$5,2,FALSE),0)</f>
        <v>4.5</v>
      </c>
      <c r="K23" s="13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201" t="s">
        <v>25</v>
      </c>
      <c r="C24" s="202"/>
      <c r="D24" s="202"/>
      <c r="E24" s="202"/>
      <c r="F24" s="203"/>
      <c r="G24" s="136">
        <v>1.5</v>
      </c>
      <c r="H24" s="136">
        <f t="shared" si="0"/>
        <v>3</v>
      </c>
      <c r="I24" s="137"/>
      <c r="J24" s="137">
        <f>IFERROR(VLOOKUP(B24,計算用!$B$2:$C$5,2,FALSE),0)</f>
        <v>0</v>
      </c>
      <c r="K24" s="13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201" t="s">
        <v>33</v>
      </c>
      <c r="C25" s="202"/>
      <c r="D25" s="202"/>
      <c r="E25" s="202"/>
      <c r="F25" s="203"/>
      <c r="G25" s="136"/>
      <c r="H25" s="136">
        <f t="shared" si="0"/>
        <v>0</v>
      </c>
      <c r="I25" s="137"/>
      <c r="J25" s="137">
        <f>IFERROR(VLOOKUP(B25,計算用!$B$2:$C$5,2,FALSE),0)</f>
        <v>5.5</v>
      </c>
      <c r="K25" s="138">
        <f>SUM(H15:J25)</f>
        <v>89</v>
      </c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2" t="s">
        <v>111</v>
      </c>
      <c r="C26" s="193"/>
      <c r="D26" s="193"/>
      <c r="E26" s="193"/>
      <c r="F26" s="194"/>
      <c r="G26" s="72"/>
      <c r="H26" s="72">
        <f t="shared" si="0"/>
        <v>0</v>
      </c>
      <c r="I26" s="99"/>
      <c r="J26" s="74">
        <f>IFERROR(VLOOKUP(B26,計算用!$B$2:$C$5,2,FALSE),0)</f>
        <v>0</v>
      </c>
      <c r="K26" s="14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24</v>
      </c>
      <c r="C27" s="193"/>
      <c r="D27" s="193"/>
      <c r="E27" s="193"/>
      <c r="F27" s="194"/>
      <c r="G27" s="72"/>
      <c r="H27" s="72">
        <f t="shared" si="0"/>
        <v>0</v>
      </c>
      <c r="I27" s="74"/>
      <c r="J27" s="74">
        <f>IFERROR(VLOOKUP(B27,計算用!$B$2:$C$5,2,FALSE),0)</f>
        <v>4.5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25</v>
      </c>
      <c r="C28" s="193"/>
      <c r="D28" s="193"/>
      <c r="E28" s="193"/>
      <c r="F28" s="194"/>
      <c r="G28" s="72">
        <v>1.5</v>
      </c>
      <c r="H28" s="72">
        <f t="shared" si="0"/>
        <v>3</v>
      </c>
      <c r="I28" s="74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111</v>
      </c>
      <c r="C30" s="193"/>
      <c r="D30" s="193"/>
      <c r="E30" s="193"/>
      <c r="F30" s="194"/>
      <c r="G30" s="72"/>
      <c r="H30" s="72">
        <f t="shared" si="0"/>
        <v>0</v>
      </c>
      <c r="I30" s="99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32</v>
      </c>
      <c r="C31" s="193"/>
      <c r="D31" s="193"/>
      <c r="E31" s="193"/>
      <c r="F31" s="194"/>
      <c r="G31" s="141"/>
      <c r="H31" s="72">
        <f t="shared" si="0"/>
        <v>0</v>
      </c>
      <c r="I31" s="74"/>
      <c r="J31" s="74">
        <f>IFERROR(VLOOKUP(B31,計算用!$B$2:$C$5,2,FALSE),0)</f>
        <v>5.5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25</v>
      </c>
      <c r="C32" s="193"/>
      <c r="D32" s="193"/>
      <c r="E32" s="193"/>
      <c r="F32" s="194"/>
      <c r="G32" s="142">
        <v>3.1</v>
      </c>
      <c r="H32" s="72">
        <f t="shared" si="0"/>
        <v>6.2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24</v>
      </c>
      <c r="C33" s="193"/>
      <c r="D33" s="193"/>
      <c r="E33" s="193"/>
      <c r="F33" s="194"/>
      <c r="G33" s="142"/>
      <c r="H33" s="72">
        <f t="shared" si="0"/>
        <v>0</v>
      </c>
      <c r="I33" s="73"/>
      <c r="J33" s="74">
        <f>IFERROR(VLOOKUP(B33,計算用!$B$2:$C$5,2,FALSE),0)</f>
        <v>4.5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142">
        <v>67.400000000000006</v>
      </c>
      <c r="H34" s="72">
        <f t="shared" si="0"/>
        <v>134.80000000000001</v>
      </c>
      <c r="I34" s="99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142"/>
      <c r="H35" s="72">
        <f t="shared" si="0"/>
        <v>0</v>
      </c>
      <c r="I35" s="73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25</v>
      </c>
      <c r="C36" s="193"/>
      <c r="D36" s="193"/>
      <c r="E36" s="193"/>
      <c r="F36" s="194"/>
      <c r="G36" s="142">
        <v>0.5</v>
      </c>
      <c r="H36" s="72">
        <f t="shared" si="0"/>
        <v>1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24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25</v>
      </c>
      <c r="C38" s="193"/>
      <c r="D38" s="193"/>
      <c r="E38" s="193"/>
      <c r="F38" s="194"/>
      <c r="G38" s="142">
        <v>1.5</v>
      </c>
      <c r="H38" s="72">
        <f t="shared" si="0"/>
        <v>3</v>
      </c>
      <c r="I38" s="73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33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5.5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111</v>
      </c>
      <c r="C40" s="193"/>
      <c r="D40" s="193"/>
      <c r="E40" s="193"/>
      <c r="F40" s="194"/>
      <c r="G40" s="142"/>
      <c r="H40" s="72">
        <f t="shared" si="0"/>
        <v>0</v>
      </c>
      <c r="I40" s="99">
        <v>80</v>
      </c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32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25</v>
      </c>
      <c r="C42" s="193"/>
      <c r="D42" s="193"/>
      <c r="E42" s="193"/>
      <c r="F42" s="194"/>
      <c r="G42" s="142">
        <v>1.5</v>
      </c>
      <c r="H42" s="72">
        <f t="shared" si="0"/>
        <v>3</v>
      </c>
      <c r="I42" s="99"/>
      <c r="J42" s="74">
        <f>IFERROR(VLOOKUP(B42,計算用!$B$2:$C$5,2,FALSE),0)</f>
        <v>0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24</v>
      </c>
      <c r="C43" s="193"/>
      <c r="D43" s="193"/>
      <c r="E43" s="193"/>
      <c r="F43" s="194"/>
      <c r="G43" s="142"/>
      <c r="H43" s="72">
        <f t="shared" si="0"/>
        <v>0</v>
      </c>
      <c r="I43" s="73"/>
      <c r="J43" s="74">
        <f>IFERROR(VLOOKUP(B43,計算用!$B$2:$C$5,2,FALSE),0)</f>
        <v>4.5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25</v>
      </c>
      <c r="C44" s="193"/>
      <c r="D44" s="193"/>
      <c r="E44" s="193"/>
      <c r="F44" s="194"/>
      <c r="G44" s="142">
        <v>3.9</v>
      </c>
      <c r="H44" s="72">
        <f t="shared" si="0"/>
        <v>7.8</v>
      </c>
      <c r="I44" s="99"/>
      <c r="J44" s="74">
        <f>IFERROR(VLOOKUP(B44,計算用!$B$2:$C$5,2,FALSE),0)</f>
        <v>0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73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99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27.6</v>
      </c>
      <c r="H50" s="72">
        <f t="shared" si="0"/>
        <v>55.2</v>
      </c>
      <c r="I50" s="73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3"/>
      <c r="H51" s="72">
        <f t="shared" si="0"/>
        <v>0</v>
      </c>
      <c r="I51" s="73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2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33</v>
      </c>
      <c r="C53" s="193"/>
      <c r="D53" s="193"/>
      <c r="E53" s="193"/>
      <c r="F53" s="194"/>
      <c r="G53" s="143"/>
      <c r="H53" s="72">
        <f t="shared" si="0"/>
        <v>0</v>
      </c>
      <c r="I53" s="73"/>
      <c r="J53" s="74">
        <f>IFERROR(VLOOKUP(B53,計算用!$B$2:$C$5,2,FALSE),0)</f>
        <v>5.5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24</v>
      </c>
      <c r="C54" s="193"/>
      <c r="D54" s="193"/>
      <c r="E54" s="193"/>
      <c r="F54" s="194"/>
      <c r="G54" s="142"/>
      <c r="H54" s="72">
        <f t="shared" si="0"/>
        <v>0</v>
      </c>
      <c r="I54" s="73"/>
      <c r="J54" s="74">
        <f>IFERROR(VLOOKUP(B54,計算用!$B$2:$C$5,2,FALSE),0)</f>
        <v>4.5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32</v>
      </c>
      <c r="C55" s="193"/>
      <c r="D55" s="193"/>
      <c r="E55" s="193"/>
      <c r="F55" s="194"/>
      <c r="G55" s="142"/>
      <c r="H55" s="72">
        <f t="shared" si="0"/>
        <v>0</v>
      </c>
      <c r="I55" s="99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25</v>
      </c>
      <c r="C56" s="193"/>
      <c r="D56" s="193"/>
      <c r="E56" s="193"/>
      <c r="F56" s="194"/>
      <c r="G56" s="142">
        <v>2.1</v>
      </c>
      <c r="H56" s="72">
        <f t="shared" si="0"/>
        <v>4.2</v>
      </c>
      <c r="I56" s="73"/>
      <c r="J56" s="74">
        <f>IFERROR(VLOOKUP(B56,計算用!$B$2:$C$5,2,FALSE),0)</f>
        <v>0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33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5.5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89" t="s">
        <v>111</v>
      </c>
      <c r="C58" s="190"/>
      <c r="D58" s="190"/>
      <c r="E58" s="190"/>
      <c r="F58" s="191"/>
      <c r="G58" s="142"/>
      <c r="H58" s="72">
        <f t="shared" si="0"/>
        <v>0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89" t="s">
        <v>32</v>
      </c>
      <c r="C59" s="190"/>
      <c r="D59" s="190"/>
      <c r="E59" s="190"/>
      <c r="F59" s="191"/>
      <c r="G59" s="142"/>
      <c r="H59" s="72">
        <f t="shared" si="0"/>
        <v>0</v>
      </c>
      <c r="I59" s="99"/>
      <c r="J59" s="74">
        <f>IFERROR(VLOOKUP(B59,計算用!$B$2:$C$5,2,FALSE),0)</f>
        <v>5.5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92" t="s">
        <v>25</v>
      </c>
      <c r="C60" s="193"/>
      <c r="D60" s="193"/>
      <c r="E60" s="193"/>
      <c r="F60" s="194"/>
      <c r="G60" s="142">
        <v>1.4</v>
      </c>
      <c r="H60" s="72">
        <f t="shared" si="0"/>
        <v>2.8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92" t="s">
        <v>33</v>
      </c>
      <c r="C61" s="193"/>
      <c r="D61" s="193"/>
      <c r="E61" s="193"/>
      <c r="F61" s="194"/>
      <c r="G61" s="142"/>
      <c r="H61" s="72">
        <f t="shared" si="0"/>
        <v>0</v>
      </c>
      <c r="I61" s="99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92" t="s">
        <v>24</v>
      </c>
      <c r="C62" s="193"/>
      <c r="D62" s="193"/>
      <c r="E62" s="193"/>
      <c r="F62" s="194"/>
      <c r="G62" s="142"/>
      <c r="H62" s="72">
        <f t="shared" si="0"/>
        <v>0</v>
      </c>
      <c r="I62" s="73"/>
      <c r="J62" s="74">
        <f>IFERROR(VLOOKUP(B62,計算用!$B$2:$C$5,2,FALSE),0)</f>
        <v>4.5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4"/>
      <c r="B63" s="192" t="s">
        <v>32</v>
      </c>
      <c r="C63" s="193"/>
      <c r="D63" s="193"/>
      <c r="E63" s="193"/>
      <c r="F63" s="194"/>
      <c r="G63" s="142"/>
      <c r="H63" s="72">
        <f t="shared" si="0"/>
        <v>0</v>
      </c>
      <c r="I63" s="73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89" t="s">
        <v>25</v>
      </c>
      <c r="C64" s="190"/>
      <c r="D64" s="190"/>
      <c r="E64" s="190"/>
      <c r="F64" s="191"/>
      <c r="G64" s="142">
        <v>10.6</v>
      </c>
      <c r="H64" s="72">
        <f t="shared" si="0"/>
        <v>21.2</v>
      </c>
      <c r="I64" s="73"/>
      <c r="J64" s="74">
        <f>IFERROR(VLOOKUP(B64,計算用!$B$2:$C$5,2,FALSE),0)</f>
        <v>0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89" t="s">
        <v>33</v>
      </c>
      <c r="C65" s="190"/>
      <c r="D65" s="190"/>
      <c r="E65" s="190"/>
      <c r="F65" s="191"/>
      <c r="G65" s="142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89" t="s">
        <v>24</v>
      </c>
      <c r="C66" s="190"/>
      <c r="D66" s="190"/>
      <c r="E66" s="190"/>
      <c r="F66" s="191"/>
      <c r="G66" s="143"/>
      <c r="H66" s="72">
        <f t="shared" si="0"/>
        <v>0</v>
      </c>
      <c r="I66" s="73"/>
      <c r="J66" s="74">
        <f>IFERROR(VLOOKUP(B66,計算用!$B$2:$C$5,2,FALSE),0)</f>
        <v>4.5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89" t="s">
        <v>32</v>
      </c>
      <c r="C67" s="190"/>
      <c r="D67" s="190"/>
      <c r="E67" s="190"/>
      <c r="F67" s="191"/>
      <c r="G67" s="142"/>
      <c r="H67" s="72">
        <f t="shared" si="0"/>
        <v>0</v>
      </c>
      <c r="I67" s="99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25</v>
      </c>
      <c r="C68" s="190"/>
      <c r="D68" s="190"/>
      <c r="E68" s="190"/>
      <c r="F68" s="191"/>
      <c r="G68" s="142">
        <v>1.2</v>
      </c>
      <c r="H68" s="72">
        <f t="shared" si="0"/>
        <v>2.4</v>
      </c>
      <c r="I68" s="73"/>
      <c r="J68" s="74">
        <f>IFERROR(VLOOKUP(B68,計算用!$B$2:$C$5,2,FALSE),0)</f>
        <v>0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89" t="s">
        <v>33</v>
      </c>
      <c r="C69" s="190"/>
      <c r="D69" s="190"/>
      <c r="E69" s="190"/>
      <c r="F69" s="191"/>
      <c r="G69" s="143"/>
      <c r="H69" s="72">
        <f t="shared" si="0"/>
        <v>0</v>
      </c>
      <c r="I69" s="73"/>
      <c r="J69" s="74">
        <f>IFERROR(VLOOKUP(B69,計算用!$B$2:$C$5,2,FALSE),0)</f>
        <v>5.5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9" t="s">
        <v>24</v>
      </c>
      <c r="C70" s="190"/>
      <c r="D70" s="190"/>
      <c r="E70" s="190"/>
      <c r="F70" s="191"/>
      <c r="G70" s="142"/>
      <c r="H70" s="72">
        <f t="shared" si="0"/>
        <v>0</v>
      </c>
      <c r="I70" s="73"/>
      <c r="J70" s="74">
        <f>IFERROR(VLOOKUP(B70,計算用!$B$2:$C$5,2,FALSE),0)</f>
        <v>4.5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9" t="s">
        <v>32</v>
      </c>
      <c r="C71" s="190"/>
      <c r="D71" s="190"/>
      <c r="E71" s="190"/>
      <c r="F71" s="191"/>
      <c r="G71" s="143"/>
      <c r="H71" s="72">
        <f t="shared" si="0"/>
        <v>0</v>
      </c>
      <c r="I71" s="73"/>
      <c r="J71" s="74">
        <f>IFERROR(VLOOKUP(B71,計算用!$B$2:$C$5,2,FALSE),0)</f>
        <v>5.5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9" t="s">
        <v>25</v>
      </c>
      <c r="C72" s="190"/>
      <c r="D72" s="190"/>
      <c r="E72" s="190"/>
      <c r="F72" s="191"/>
      <c r="G72" s="143">
        <v>1.5</v>
      </c>
      <c r="H72" s="72">
        <f t="shared" si="0"/>
        <v>3</v>
      </c>
      <c r="I72" s="73"/>
      <c r="J72" s="74">
        <f>IFERROR(VLOOKUP(B72,計算用!$B$2:$C$5,2,FALSE),0)</f>
        <v>0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9" t="s">
        <v>33</v>
      </c>
      <c r="C73" s="190"/>
      <c r="D73" s="190"/>
      <c r="E73" s="190"/>
      <c r="F73" s="191"/>
      <c r="G73" s="143"/>
      <c r="H73" s="72">
        <f t="shared" si="0"/>
        <v>0</v>
      </c>
      <c r="I73" s="73"/>
      <c r="J73" s="74">
        <f>IFERROR(VLOOKUP(B73,計算用!$B$2:$C$5,2,FALSE),0)</f>
        <v>5.5</v>
      </c>
      <c r="K73" s="140">
        <f>SUM(H26:J73)</f>
        <v>486.99999999999994</v>
      </c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6" t="s">
        <v>111</v>
      </c>
      <c r="C74" s="187"/>
      <c r="D74" s="187"/>
      <c r="E74" s="187"/>
      <c r="F74" s="188"/>
      <c r="G74" s="144"/>
      <c r="H74" s="69">
        <f t="shared" si="0"/>
        <v>0</v>
      </c>
      <c r="I74" s="84">
        <v>184</v>
      </c>
      <c r="J74" s="70">
        <f>IFERROR(VLOOKUP(B74,計算用!$B$2:$C$5,2,FALSE),0)</f>
        <v>0</v>
      </c>
      <c r="K74" s="145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6" t="s">
        <v>27</v>
      </c>
      <c r="C75" s="187"/>
      <c r="D75" s="187"/>
      <c r="E75" s="187"/>
      <c r="F75" s="188"/>
      <c r="G75" s="144"/>
      <c r="H75" s="69">
        <f t="shared" si="0"/>
        <v>0</v>
      </c>
      <c r="I75" s="84"/>
      <c r="J75" s="70">
        <f>IFERROR(VLOOKUP(B75,計算用!$B$2:$C$5,2,FALSE),0)</f>
        <v>5.5</v>
      </c>
      <c r="K75" s="145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25</v>
      </c>
      <c r="C76" s="187"/>
      <c r="D76" s="187"/>
      <c r="E76" s="187"/>
      <c r="F76" s="188"/>
      <c r="G76" s="144">
        <v>1.5</v>
      </c>
      <c r="H76" s="69">
        <f t="shared" si="0"/>
        <v>3</v>
      </c>
      <c r="I76" s="84"/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33</v>
      </c>
      <c r="C77" s="187"/>
      <c r="D77" s="187"/>
      <c r="E77" s="187"/>
      <c r="F77" s="188"/>
      <c r="G77" s="144"/>
      <c r="H77" s="69">
        <f t="shared" si="0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24</v>
      </c>
      <c r="C78" s="187"/>
      <c r="D78" s="187"/>
      <c r="E78" s="187"/>
      <c r="F78" s="188"/>
      <c r="G78" s="144"/>
      <c r="H78" s="69">
        <f t="shared" si="0"/>
        <v>0</v>
      </c>
      <c r="I78" s="84"/>
      <c r="J78" s="70">
        <f>IFERROR(VLOOKUP(B78,計算用!$B$2:$C$5,2,FALSE),0)</f>
        <v>4.5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27</v>
      </c>
      <c r="C79" s="187"/>
      <c r="D79" s="187"/>
      <c r="E79" s="187"/>
      <c r="F79" s="188"/>
      <c r="G79" s="144"/>
      <c r="H79" s="69">
        <f t="shared" si="0"/>
        <v>0</v>
      </c>
      <c r="I79" s="84"/>
      <c r="J79" s="70">
        <f>IFERROR(VLOOKUP(B79,計算用!$B$2:$C$5,2,FALSE),0)</f>
        <v>5.5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25</v>
      </c>
      <c r="C80" s="187"/>
      <c r="D80" s="187"/>
      <c r="E80" s="187"/>
      <c r="F80" s="188"/>
      <c r="G80" s="144">
        <v>1.2</v>
      </c>
      <c r="H80" s="69">
        <f t="shared" si="0"/>
        <v>2.4</v>
      </c>
      <c r="I80" s="84"/>
      <c r="J80" s="70">
        <f>IFERROR(VLOOKUP(B80,計算用!$B$2:$C$5,2,FALSE),0)</f>
        <v>0</v>
      </c>
      <c r="K80" s="145"/>
    </row>
    <row r="81" spans="1:11">
      <c r="A81" s="4"/>
      <c r="B81" s="186" t="s">
        <v>33</v>
      </c>
      <c r="C81" s="187"/>
      <c r="D81" s="187"/>
      <c r="E81" s="187"/>
      <c r="F81" s="188"/>
      <c r="G81" s="144"/>
      <c r="H81" s="69">
        <f t="shared" si="0"/>
        <v>0</v>
      </c>
      <c r="I81" s="84"/>
      <c r="J81" s="70">
        <f>IFERROR(VLOOKUP(B81,計算用!$B$2:$C$5,2,FALSE),0)</f>
        <v>5.5</v>
      </c>
      <c r="K81" s="145"/>
    </row>
    <row r="82" spans="1:11">
      <c r="A82" s="4"/>
      <c r="B82" s="186" t="s">
        <v>24</v>
      </c>
      <c r="C82" s="187"/>
      <c r="D82" s="187"/>
      <c r="E82" s="187"/>
      <c r="F82" s="188"/>
      <c r="G82" s="144"/>
      <c r="H82" s="69">
        <f t="shared" si="0"/>
        <v>0</v>
      </c>
      <c r="I82" s="84"/>
      <c r="J82" s="70">
        <f>IFERROR(VLOOKUP(B82,計算用!$B$2:$C$5,2,FALSE),0)</f>
        <v>4.5</v>
      </c>
      <c r="K82" s="145"/>
    </row>
    <row r="83" spans="1:11">
      <c r="A83" s="4"/>
      <c r="B83" s="186" t="s">
        <v>25</v>
      </c>
      <c r="C83" s="187"/>
      <c r="D83" s="187"/>
      <c r="E83" s="187"/>
      <c r="F83" s="188"/>
      <c r="G83" s="144">
        <v>6.4</v>
      </c>
      <c r="H83" s="69">
        <f t="shared" si="0"/>
        <v>12.8</v>
      </c>
      <c r="I83" s="84"/>
      <c r="J83" s="70">
        <f>IFERROR(VLOOKUP(B83,計算用!$B$2:$C$5,2,FALSE),0)</f>
        <v>0</v>
      </c>
      <c r="K83" s="145"/>
    </row>
    <row r="84" spans="1:11">
      <c r="A84" s="4"/>
      <c r="B84" s="186" t="s">
        <v>33</v>
      </c>
      <c r="C84" s="187"/>
      <c r="D84" s="187"/>
      <c r="E84" s="187"/>
      <c r="F84" s="188"/>
      <c r="G84" s="144"/>
      <c r="H84" s="69">
        <f t="shared" si="0"/>
        <v>0</v>
      </c>
      <c r="I84" s="84"/>
      <c r="J84" s="70">
        <f>IFERROR(VLOOKUP(B84,計算用!$B$2:$C$5,2,FALSE),0)</f>
        <v>5.5</v>
      </c>
      <c r="K84" s="145"/>
    </row>
    <row r="85" spans="1:11">
      <c r="A85" s="4"/>
      <c r="B85" s="186" t="s">
        <v>24</v>
      </c>
      <c r="C85" s="187"/>
      <c r="D85" s="187"/>
      <c r="E85" s="187"/>
      <c r="F85" s="188"/>
      <c r="G85" s="144"/>
      <c r="H85" s="69">
        <f t="shared" si="0"/>
        <v>0</v>
      </c>
      <c r="I85" s="84"/>
      <c r="J85" s="70">
        <f>IFERROR(VLOOKUP(B85,計算用!$B$2:$C$5,2,FALSE),0)</f>
        <v>4.5</v>
      </c>
      <c r="K85" s="145"/>
    </row>
    <row r="86" spans="1:11">
      <c r="A86" s="4"/>
      <c r="B86" s="186" t="s">
        <v>25</v>
      </c>
      <c r="C86" s="187"/>
      <c r="D86" s="187"/>
      <c r="E86" s="187"/>
      <c r="F86" s="188"/>
      <c r="G86" s="144">
        <v>1.2</v>
      </c>
      <c r="H86" s="69">
        <f t="shared" si="0"/>
        <v>2.4</v>
      </c>
      <c r="I86" s="84"/>
      <c r="J86" s="70">
        <f>IFERROR(VLOOKUP(B86,計算用!$B$2:$C$5,2,FALSE),0)</f>
        <v>0</v>
      </c>
      <c r="K86" s="145"/>
    </row>
    <row r="87" spans="1:11">
      <c r="A87" s="4"/>
      <c r="B87" s="186" t="s">
        <v>33</v>
      </c>
      <c r="C87" s="187"/>
      <c r="D87" s="187"/>
      <c r="E87" s="187"/>
      <c r="F87" s="188"/>
      <c r="G87" s="144"/>
      <c r="H87" s="69">
        <f t="shared" si="0"/>
        <v>0</v>
      </c>
      <c r="I87" s="84"/>
      <c r="J87" s="70">
        <f>IFERROR(VLOOKUP(B87,計算用!$B$2:$C$5,2,FALSE),0)</f>
        <v>5.5</v>
      </c>
      <c r="K87" s="145"/>
    </row>
    <row r="88" spans="1:11">
      <c r="A88" s="4"/>
      <c r="B88" s="186" t="s">
        <v>24</v>
      </c>
      <c r="C88" s="187"/>
      <c r="D88" s="187"/>
      <c r="E88" s="187"/>
      <c r="F88" s="188"/>
      <c r="G88" s="144"/>
      <c r="H88" s="69">
        <f t="shared" si="0"/>
        <v>0</v>
      </c>
      <c r="I88" s="84"/>
      <c r="J88" s="70">
        <f>IFERROR(VLOOKUP(B88,計算用!$B$2:$C$5,2,FALSE),0)</f>
        <v>4.5</v>
      </c>
      <c r="K88" s="145"/>
    </row>
    <row r="89" spans="1:11">
      <c r="A89" s="4"/>
      <c r="B89" s="186" t="s">
        <v>25</v>
      </c>
      <c r="C89" s="187"/>
      <c r="D89" s="187"/>
      <c r="E89" s="187"/>
      <c r="F89" s="188"/>
      <c r="G89" s="144">
        <v>13.3</v>
      </c>
      <c r="H89" s="69">
        <f t="shared" si="0"/>
        <v>26.6</v>
      </c>
      <c r="I89" s="84"/>
      <c r="J89" s="70">
        <f>IFERROR(VLOOKUP(B89,計算用!$B$2:$C$5,2,FALSE),0)</f>
        <v>0</v>
      </c>
      <c r="K89" s="145"/>
    </row>
    <row r="90" spans="1:11">
      <c r="A90" s="4"/>
      <c r="B90" s="186" t="s">
        <v>33</v>
      </c>
      <c r="C90" s="187"/>
      <c r="D90" s="187"/>
      <c r="E90" s="187"/>
      <c r="F90" s="188"/>
      <c r="G90" s="144"/>
      <c r="H90" s="69">
        <f t="shared" si="0"/>
        <v>0</v>
      </c>
      <c r="I90" s="84"/>
      <c r="J90" s="70">
        <f>IFERROR(VLOOKUP(B90,計算用!$B$2:$C$5,2,FALSE),0)</f>
        <v>5.5</v>
      </c>
      <c r="K90" s="145"/>
    </row>
    <row r="91" spans="1:11">
      <c r="A91" s="4"/>
      <c r="B91" s="186" t="s">
        <v>24</v>
      </c>
      <c r="C91" s="187"/>
      <c r="D91" s="187"/>
      <c r="E91" s="187"/>
      <c r="F91" s="188"/>
      <c r="G91" s="144"/>
      <c r="H91" s="69">
        <f t="shared" si="0"/>
        <v>0</v>
      </c>
      <c r="I91" s="84"/>
      <c r="J91" s="70">
        <f>IFERROR(VLOOKUP(B91,計算用!$B$2:$C$5,2,FALSE),0)</f>
        <v>4.5</v>
      </c>
      <c r="K91" s="145"/>
    </row>
    <row r="92" spans="1:11">
      <c r="A92" s="4"/>
      <c r="B92" s="186" t="s">
        <v>143</v>
      </c>
      <c r="C92" s="187"/>
      <c r="D92" s="187"/>
      <c r="E92" s="187"/>
      <c r="F92" s="188"/>
      <c r="G92" s="144"/>
      <c r="H92" s="69">
        <f t="shared" si="0"/>
        <v>0</v>
      </c>
      <c r="I92" s="84"/>
      <c r="J92" s="70">
        <f>IFERROR(VLOOKUP(B92,計算用!$B$2:$C$5,2,FALSE),0)</f>
        <v>5.5</v>
      </c>
      <c r="K92" s="145"/>
    </row>
    <row r="93" spans="1:11">
      <c r="A93" s="4"/>
      <c r="B93" s="186" t="s">
        <v>25</v>
      </c>
      <c r="C93" s="187"/>
      <c r="D93" s="187"/>
      <c r="E93" s="187"/>
      <c r="F93" s="188"/>
      <c r="G93" s="144">
        <v>1.2</v>
      </c>
      <c r="H93" s="69">
        <f t="shared" si="0"/>
        <v>2.4</v>
      </c>
      <c r="I93" s="84"/>
      <c r="J93" s="70">
        <f>IFERROR(VLOOKUP(B93,計算用!$B$2:$C$5,2,FALSE),0)</f>
        <v>0</v>
      </c>
      <c r="K93" s="145"/>
    </row>
    <row r="94" spans="1:11">
      <c r="A94" s="14"/>
      <c r="B94" s="186" t="s">
        <v>134</v>
      </c>
      <c r="C94" s="187"/>
      <c r="D94" s="187"/>
      <c r="E94" s="187"/>
      <c r="F94" s="188"/>
      <c r="G94" s="144"/>
      <c r="H94" s="69">
        <f t="shared" si="0"/>
        <v>0</v>
      </c>
      <c r="I94" s="71"/>
      <c r="J94" s="70">
        <f>IFERROR(VLOOKUP(B94,計算用!$B$2:$C$5,2,FALSE),0)</f>
        <v>5.5</v>
      </c>
      <c r="K94" s="145">
        <f>SUM(H74:J94)</f>
        <v>305.60000000000002</v>
      </c>
    </row>
    <row r="95" spans="1:11">
      <c r="A95" s="4"/>
      <c r="B95" s="158"/>
      <c r="C95" s="159"/>
      <c r="D95" s="159"/>
      <c r="E95" s="159"/>
      <c r="F95" s="160"/>
      <c r="G95" s="24"/>
      <c r="H95" s="15">
        <f t="shared" ref="H95" si="1">G95/$I$3</f>
        <v>0</v>
      </c>
      <c r="I95" s="23"/>
      <c r="J95" s="17">
        <f>IFERROR(VLOOKUP(B95,計算用!$B$2:$C$5,2,FALSE),0)</f>
        <v>0</v>
      </c>
      <c r="K95" s="18"/>
    </row>
    <row r="96" spans="1:11">
      <c r="A96" s="60" t="s">
        <v>23</v>
      </c>
      <c r="B96" s="158"/>
      <c r="C96" s="159"/>
      <c r="D96" s="159"/>
      <c r="E96" s="159"/>
      <c r="F96" s="160"/>
      <c r="G96" s="61"/>
      <c r="H96" s="61">
        <f>SUM(H7:H95)</f>
        <v>375.59999999999997</v>
      </c>
      <c r="I96" s="25">
        <f>SUM(I7:I95)</f>
        <v>264</v>
      </c>
      <c r="J96" s="17">
        <f>SUM(J7:J95)</f>
        <v>260</v>
      </c>
      <c r="K96" s="18"/>
    </row>
    <row r="97" spans="10:10">
      <c r="J97">
        <f>SUM(H96:J96)</f>
        <v>899.59999999999991</v>
      </c>
    </row>
  </sheetData>
  <mergeCells count="103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80:F80"/>
    <mergeCell ref="B81:F81"/>
    <mergeCell ref="B82:F82"/>
    <mergeCell ref="B83:F83"/>
    <mergeCell ref="B84:F84"/>
    <mergeCell ref="B78:F78"/>
    <mergeCell ref="B79:F79"/>
    <mergeCell ref="B72:F72"/>
    <mergeCell ref="B73:F73"/>
    <mergeCell ref="B74:F74"/>
    <mergeCell ref="B75:F75"/>
    <mergeCell ref="B76:F76"/>
    <mergeCell ref="B77:F77"/>
    <mergeCell ref="B95:F95"/>
    <mergeCell ref="B96:F96"/>
    <mergeCell ref="B90:F90"/>
    <mergeCell ref="B91:F91"/>
    <mergeCell ref="B92:F92"/>
    <mergeCell ref="B93:F93"/>
    <mergeCell ref="B94:F94"/>
    <mergeCell ref="B85:F85"/>
    <mergeCell ref="B86:F86"/>
    <mergeCell ref="B87:F87"/>
    <mergeCell ref="B88:F88"/>
    <mergeCell ref="B89:F8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theme="5"/>
  </sheetPr>
  <dimension ref="A1:W97"/>
  <sheetViews>
    <sheetView topLeftCell="A70" zoomScale="80" zoomScaleNormal="80" workbookViewId="0">
      <selection activeCell="D117" sqref="D117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94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95" t="s">
        <v>111</v>
      </c>
      <c r="C15" s="196"/>
      <c r="D15" s="196"/>
      <c r="E15" s="196"/>
      <c r="F15" s="197"/>
      <c r="G15" s="96"/>
      <c r="H15" s="96">
        <f t="shared" si="0"/>
        <v>0</v>
      </c>
      <c r="I15" s="97"/>
      <c r="J15" s="97">
        <f>IFERROR(VLOOKUP(B15,計算用!$B$2:$C$5,2,FALSE),0)</f>
        <v>0</v>
      </c>
      <c r="K15" s="146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95" t="s">
        <v>32</v>
      </c>
      <c r="C16" s="196"/>
      <c r="D16" s="196"/>
      <c r="E16" s="196"/>
      <c r="F16" s="197"/>
      <c r="G16" s="96"/>
      <c r="H16" s="96">
        <f t="shared" si="0"/>
        <v>0</v>
      </c>
      <c r="I16" s="98"/>
      <c r="J16" s="97">
        <f>IFERROR(VLOOKUP(B16,計算用!$B$2:$C$5,2,FALSE),0)</f>
        <v>5.5</v>
      </c>
      <c r="K16" s="146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25</v>
      </c>
      <c r="C17" s="196"/>
      <c r="D17" s="196"/>
      <c r="E17" s="196"/>
      <c r="F17" s="197"/>
      <c r="G17" s="96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33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24</v>
      </c>
      <c r="C19" s="196"/>
      <c r="D19" s="196"/>
      <c r="E19" s="196"/>
      <c r="F19" s="197"/>
      <c r="G19" s="96"/>
      <c r="H19" s="96">
        <f t="shared" si="0"/>
        <v>0</v>
      </c>
      <c r="I19" s="97"/>
      <c r="J19" s="97">
        <f>IFERROR(VLOOKUP(B19,計算用!$B$2:$C$5,2,FALSE),0)</f>
        <v>4.5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95" t="s">
        <v>25</v>
      </c>
      <c r="C20" s="196"/>
      <c r="D20" s="196"/>
      <c r="E20" s="196"/>
      <c r="F20" s="197"/>
      <c r="G20" s="96">
        <v>2.8</v>
      </c>
      <c r="H20" s="96">
        <f t="shared" si="0"/>
        <v>5.6</v>
      </c>
      <c r="I20" s="98"/>
      <c r="J20" s="97">
        <f>IFERROR(VLOOKUP(B20,計算用!$B$2:$C$5,2,FALSE),0)</f>
        <v>0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24</v>
      </c>
      <c r="C21" s="196"/>
      <c r="D21" s="196"/>
      <c r="E21" s="196"/>
      <c r="F21" s="197"/>
      <c r="G21" s="96"/>
      <c r="H21" s="96">
        <f t="shared" si="0"/>
        <v>0</v>
      </c>
      <c r="I21" s="97"/>
      <c r="J21" s="97">
        <f>IFERROR(VLOOKUP(B21,計算用!$B$2:$C$5,2,FALSE),0)</f>
        <v>4.5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25</v>
      </c>
      <c r="C22" s="196"/>
      <c r="D22" s="196"/>
      <c r="E22" s="196"/>
      <c r="F22" s="197"/>
      <c r="G22" s="96">
        <v>24.2</v>
      </c>
      <c r="H22" s="96">
        <f t="shared" si="0"/>
        <v>48.4</v>
      </c>
      <c r="I22" s="97"/>
      <c r="J22" s="97">
        <f>IFERROR(VLOOKUP(B22,計算用!$B$2:$C$5,2,FALSE),0)</f>
        <v>0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24</v>
      </c>
      <c r="C23" s="196"/>
      <c r="D23" s="196"/>
      <c r="E23" s="196"/>
      <c r="F23" s="197"/>
      <c r="G23" s="96"/>
      <c r="H23" s="96">
        <f t="shared" si="0"/>
        <v>0</v>
      </c>
      <c r="I23" s="98"/>
      <c r="J23" s="97">
        <f>IFERROR(VLOOKUP(B23,計算用!$B$2:$C$5,2,FALSE),0)</f>
        <v>4.5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25</v>
      </c>
      <c r="C24" s="196"/>
      <c r="D24" s="196"/>
      <c r="E24" s="196"/>
      <c r="F24" s="197"/>
      <c r="G24" s="96">
        <v>1.5</v>
      </c>
      <c r="H24" s="96">
        <f t="shared" si="0"/>
        <v>3</v>
      </c>
      <c r="I24" s="97"/>
      <c r="J24" s="97">
        <f>IFERROR(VLOOKUP(B24,計算用!$B$2:$C$5,2,FALSE),0)</f>
        <v>0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33</v>
      </c>
      <c r="C25" s="196"/>
      <c r="D25" s="196"/>
      <c r="E25" s="196"/>
      <c r="F25" s="197"/>
      <c r="G25" s="96"/>
      <c r="H25" s="96">
        <f t="shared" si="0"/>
        <v>0</v>
      </c>
      <c r="I25" s="97"/>
      <c r="J25" s="97">
        <f>IFERROR(VLOOKUP(B25,計算用!$B$2:$C$5,2,FALSE),0)</f>
        <v>5.5</v>
      </c>
      <c r="K25" s="146">
        <f>SUM(H15:J25)</f>
        <v>89</v>
      </c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2" t="s">
        <v>111</v>
      </c>
      <c r="C26" s="193"/>
      <c r="D26" s="193"/>
      <c r="E26" s="193"/>
      <c r="F26" s="194"/>
      <c r="G26" s="72"/>
      <c r="H26" s="72">
        <f t="shared" si="0"/>
        <v>0</v>
      </c>
      <c r="I26" s="99"/>
      <c r="J26" s="74">
        <f>IFERROR(VLOOKUP(B26,計算用!$B$2:$C$5,2,FALSE),0)</f>
        <v>0</v>
      </c>
      <c r="K26" s="14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24</v>
      </c>
      <c r="C27" s="193"/>
      <c r="D27" s="193"/>
      <c r="E27" s="193"/>
      <c r="F27" s="194"/>
      <c r="G27" s="72"/>
      <c r="H27" s="72">
        <f t="shared" si="0"/>
        <v>0</v>
      </c>
      <c r="I27" s="74"/>
      <c r="J27" s="74">
        <f>IFERROR(VLOOKUP(B27,計算用!$B$2:$C$5,2,FALSE),0)</f>
        <v>4.5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25</v>
      </c>
      <c r="C28" s="193"/>
      <c r="D28" s="193"/>
      <c r="E28" s="193"/>
      <c r="F28" s="194"/>
      <c r="G28" s="72">
        <v>1.5</v>
      </c>
      <c r="H28" s="72">
        <f t="shared" si="0"/>
        <v>3</v>
      </c>
      <c r="I28" s="74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111</v>
      </c>
      <c r="C30" s="193"/>
      <c r="D30" s="193"/>
      <c r="E30" s="193"/>
      <c r="F30" s="194"/>
      <c r="G30" s="72"/>
      <c r="H30" s="72">
        <f t="shared" si="0"/>
        <v>0</v>
      </c>
      <c r="I30" s="99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32</v>
      </c>
      <c r="C31" s="193"/>
      <c r="D31" s="193"/>
      <c r="E31" s="193"/>
      <c r="F31" s="194"/>
      <c r="G31" s="141"/>
      <c r="H31" s="72">
        <f t="shared" si="0"/>
        <v>0</v>
      </c>
      <c r="I31" s="74"/>
      <c r="J31" s="74">
        <f>IFERROR(VLOOKUP(B31,計算用!$B$2:$C$5,2,FALSE),0)</f>
        <v>5.5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25</v>
      </c>
      <c r="C32" s="193"/>
      <c r="D32" s="193"/>
      <c r="E32" s="193"/>
      <c r="F32" s="194"/>
      <c r="G32" s="142">
        <v>3.1</v>
      </c>
      <c r="H32" s="72">
        <f t="shared" si="0"/>
        <v>6.2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24</v>
      </c>
      <c r="C33" s="193"/>
      <c r="D33" s="193"/>
      <c r="E33" s="193"/>
      <c r="F33" s="194"/>
      <c r="G33" s="142"/>
      <c r="H33" s="72">
        <f t="shared" si="0"/>
        <v>0</v>
      </c>
      <c r="I33" s="73"/>
      <c r="J33" s="74">
        <f>IFERROR(VLOOKUP(B33,計算用!$B$2:$C$5,2,FALSE),0)</f>
        <v>4.5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142">
        <v>67.400000000000006</v>
      </c>
      <c r="H34" s="72">
        <f t="shared" si="0"/>
        <v>134.80000000000001</v>
      </c>
      <c r="I34" s="99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142"/>
      <c r="H35" s="72">
        <f t="shared" si="0"/>
        <v>0</v>
      </c>
      <c r="I35" s="73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25</v>
      </c>
      <c r="C36" s="193"/>
      <c r="D36" s="193"/>
      <c r="E36" s="193"/>
      <c r="F36" s="194"/>
      <c r="G36" s="142">
        <v>0.5</v>
      </c>
      <c r="H36" s="72">
        <f t="shared" si="0"/>
        <v>1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24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25</v>
      </c>
      <c r="C38" s="193"/>
      <c r="D38" s="193"/>
      <c r="E38" s="193"/>
      <c r="F38" s="194"/>
      <c r="G38" s="142">
        <v>1.5</v>
      </c>
      <c r="H38" s="72">
        <f t="shared" si="0"/>
        <v>3</v>
      </c>
      <c r="I38" s="73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33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5.5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111</v>
      </c>
      <c r="C40" s="193"/>
      <c r="D40" s="193"/>
      <c r="E40" s="193"/>
      <c r="F40" s="194"/>
      <c r="G40" s="142"/>
      <c r="H40" s="72">
        <f t="shared" si="0"/>
        <v>0</v>
      </c>
      <c r="I40" s="99">
        <v>80</v>
      </c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32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25</v>
      </c>
      <c r="C42" s="193"/>
      <c r="D42" s="193"/>
      <c r="E42" s="193"/>
      <c r="F42" s="194"/>
      <c r="G42" s="142">
        <v>1.5</v>
      </c>
      <c r="H42" s="72">
        <f t="shared" si="0"/>
        <v>3</v>
      </c>
      <c r="I42" s="99"/>
      <c r="J42" s="74">
        <f>IFERROR(VLOOKUP(B42,計算用!$B$2:$C$5,2,FALSE),0)</f>
        <v>0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24</v>
      </c>
      <c r="C43" s="193"/>
      <c r="D43" s="193"/>
      <c r="E43" s="193"/>
      <c r="F43" s="194"/>
      <c r="G43" s="142"/>
      <c r="H43" s="72">
        <f t="shared" si="0"/>
        <v>0</v>
      </c>
      <c r="I43" s="73"/>
      <c r="J43" s="74">
        <f>IFERROR(VLOOKUP(B43,計算用!$B$2:$C$5,2,FALSE),0)</f>
        <v>4.5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25</v>
      </c>
      <c r="C44" s="193"/>
      <c r="D44" s="193"/>
      <c r="E44" s="193"/>
      <c r="F44" s="194"/>
      <c r="G44" s="142">
        <v>3.9</v>
      </c>
      <c r="H44" s="72">
        <f t="shared" si="0"/>
        <v>7.8</v>
      </c>
      <c r="I44" s="99"/>
      <c r="J44" s="74">
        <f>IFERROR(VLOOKUP(B44,計算用!$B$2:$C$5,2,FALSE),0)</f>
        <v>0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73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99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27.6</v>
      </c>
      <c r="H50" s="72">
        <f t="shared" si="0"/>
        <v>55.2</v>
      </c>
      <c r="I50" s="73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3"/>
      <c r="H51" s="72">
        <f t="shared" si="0"/>
        <v>0</v>
      </c>
      <c r="I51" s="73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2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33</v>
      </c>
      <c r="C53" s="193"/>
      <c r="D53" s="193"/>
      <c r="E53" s="193"/>
      <c r="F53" s="194"/>
      <c r="G53" s="143"/>
      <c r="H53" s="72">
        <f t="shared" si="0"/>
        <v>0</v>
      </c>
      <c r="I53" s="73"/>
      <c r="J53" s="74">
        <f>IFERROR(VLOOKUP(B53,計算用!$B$2:$C$5,2,FALSE),0)</f>
        <v>5.5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24</v>
      </c>
      <c r="C54" s="193"/>
      <c r="D54" s="193"/>
      <c r="E54" s="193"/>
      <c r="F54" s="194"/>
      <c r="G54" s="142"/>
      <c r="H54" s="72">
        <f t="shared" si="0"/>
        <v>0</v>
      </c>
      <c r="I54" s="73"/>
      <c r="J54" s="74">
        <f>IFERROR(VLOOKUP(B54,計算用!$B$2:$C$5,2,FALSE),0)</f>
        <v>4.5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32</v>
      </c>
      <c r="C55" s="193"/>
      <c r="D55" s="193"/>
      <c r="E55" s="193"/>
      <c r="F55" s="194"/>
      <c r="G55" s="142"/>
      <c r="H55" s="72">
        <f t="shared" si="0"/>
        <v>0</v>
      </c>
      <c r="I55" s="99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25</v>
      </c>
      <c r="C56" s="193"/>
      <c r="D56" s="193"/>
      <c r="E56" s="193"/>
      <c r="F56" s="194"/>
      <c r="G56" s="142">
        <v>2.1</v>
      </c>
      <c r="H56" s="72">
        <f t="shared" si="0"/>
        <v>4.2</v>
      </c>
      <c r="I56" s="73"/>
      <c r="J56" s="74">
        <f>IFERROR(VLOOKUP(B56,計算用!$B$2:$C$5,2,FALSE),0)</f>
        <v>0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33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5.5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89" t="s">
        <v>111</v>
      </c>
      <c r="C58" s="190"/>
      <c r="D58" s="190"/>
      <c r="E58" s="190"/>
      <c r="F58" s="191"/>
      <c r="G58" s="142"/>
      <c r="H58" s="72">
        <f t="shared" si="0"/>
        <v>0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89" t="s">
        <v>32</v>
      </c>
      <c r="C59" s="190"/>
      <c r="D59" s="190"/>
      <c r="E59" s="190"/>
      <c r="F59" s="191"/>
      <c r="G59" s="142"/>
      <c r="H59" s="72">
        <f t="shared" si="0"/>
        <v>0</v>
      </c>
      <c r="I59" s="99"/>
      <c r="J59" s="74">
        <f>IFERROR(VLOOKUP(B59,計算用!$B$2:$C$5,2,FALSE),0)</f>
        <v>5.5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92" t="s">
        <v>25</v>
      </c>
      <c r="C60" s="193"/>
      <c r="D60" s="193"/>
      <c r="E60" s="193"/>
      <c r="F60" s="194"/>
      <c r="G60" s="142">
        <v>1.4</v>
      </c>
      <c r="H60" s="72">
        <f t="shared" si="0"/>
        <v>2.8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92" t="s">
        <v>33</v>
      </c>
      <c r="C61" s="193"/>
      <c r="D61" s="193"/>
      <c r="E61" s="193"/>
      <c r="F61" s="194"/>
      <c r="G61" s="142"/>
      <c r="H61" s="72">
        <f t="shared" si="0"/>
        <v>0</v>
      </c>
      <c r="I61" s="99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92" t="s">
        <v>24</v>
      </c>
      <c r="C62" s="193"/>
      <c r="D62" s="193"/>
      <c r="E62" s="193"/>
      <c r="F62" s="194"/>
      <c r="G62" s="142"/>
      <c r="H62" s="72">
        <f t="shared" si="0"/>
        <v>0</v>
      </c>
      <c r="I62" s="73"/>
      <c r="J62" s="74">
        <f>IFERROR(VLOOKUP(B62,計算用!$B$2:$C$5,2,FALSE),0)</f>
        <v>4.5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4"/>
      <c r="B63" s="192" t="s">
        <v>32</v>
      </c>
      <c r="C63" s="193"/>
      <c r="D63" s="193"/>
      <c r="E63" s="193"/>
      <c r="F63" s="194"/>
      <c r="G63" s="142"/>
      <c r="H63" s="72">
        <f t="shared" si="0"/>
        <v>0</v>
      </c>
      <c r="I63" s="73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89" t="s">
        <v>25</v>
      </c>
      <c r="C64" s="190"/>
      <c r="D64" s="190"/>
      <c r="E64" s="190"/>
      <c r="F64" s="191"/>
      <c r="G64" s="142">
        <v>10.6</v>
      </c>
      <c r="H64" s="72">
        <f t="shared" si="0"/>
        <v>21.2</v>
      </c>
      <c r="I64" s="73"/>
      <c r="J64" s="74">
        <f>IFERROR(VLOOKUP(B64,計算用!$B$2:$C$5,2,FALSE),0)</f>
        <v>0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89" t="s">
        <v>33</v>
      </c>
      <c r="C65" s="190"/>
      <c r="D65" s="190"/>
      <c r="E65" s="190"/>
      <c r="F65" s="191"/>
      <c r="G65" s="142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89" t="s">
        <v>24</v>
      </c>
      <c r="C66" s="190"/>
      <c r="D66" s="190"/>
      <c r="E66" s="190"/>
      <c r="F66" s="191"/>
      <c r="G66" s="143"/>
      <c r="H66" s="72">
        <f t="shared" si="0"/>
        <v>0</v>
      </c>
      <c r="I66" s="73"/>
      <c r="J66" s="74">
        <f>IFERROR(VLOOKUP(B66,計算用!$B$2:$C$5,2,FALSE),0)</f>
        <v>4.5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89" t="s">
        <v>32</v>
      </c>
      <c r="C67" s="190"/>
      <c r="D67" s="190"/>
      <c r="E67" s="190"/>
      <c r="F67" s="191"/>
      <c r="G67" s="142"/>
      <c r="H67" s="72">
        <f t="shared" si="0"/>
        <v>0</v>
      </c>
      <c r="I67" s="99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25</v>
      </c>
      <c r="C68" s="190"/>
      <c r="D68" s="190"/>
      <c r="E68" s="190"/>
      <c r="F68" s="191"/>
      <c r="G68" s="142">
        <v>1.2</v>
      </c>
      <c r="H68" s="72">
        <f t="shared" si="0"/>
        <v>2.4</v>
      </c>
      <c r="I68" s="73"/>
      <c r="J68" s="74">
        <f>IFERROR(VLOOKUP(B68,計算用!$B$2:$C$5,2,FALSE),0)</f>
        <v>0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89" t="s">
        <v>33</v>
      </c>
      <c r="C69" s="190"/>
      <c r="D69" s="190"/>
      <c r="E69" s="190"/>
      <c r="F69" s="191"/>
      <c r="G69" s="143"/>
      <c r="H69" s="72">
        <f t="shared" si="0"/>
        <v>0</v>
      </c>
      <c r="I69" s="73"/>
      <c r="J69" s="74">
        <f>IFERROR(VLOOKUP(B69,計算用!$B$2:$C$5,2,FALSE),0)</f>
        <v>5.5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9" t="s">
        <v>24</v>
      </c>
      <c r="C70" s="190"/>
      <c r="D70" s="190"/>
      <c r="E70" s="190"/>
      <c r="F70" s="191"/>
      <c r="G70" s="142"/>
      <c r="H70" s="72">
        <f t="shared" si="0"/>
        <v>0</v>
      </c>
      <c r="I70" s="73"/>
      <c r="J70" s="74">
        <f>IFERROR(VLOOKUP(B70,計算用!$B$2:$C$5,2,FALSE),0)</f>
        <v>4.5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9" t="s">
        <v>32</v>
      </c>
      <c r="C71" s="190"/>
      <c r="D71" s="190"/>
      <c r="E71" s="190"/>
      <c r="F71" s="191"/>
      <c r="G71" s="143"/>
      <c r="H71" s="72">
        <f t="shared" si="0"/>
        <v>0</v>
      </c>
      <c r="I71" s="73"/>
      <c r="J71" s="74">
        <f>IFERROR(VLOOKUP(B71,計算用!$B$2:$C$5,2,FALSE),0)</f>
        <v>5.5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9" t="s">
        <v>25</v>
      </c>
      <c r="C72" s="190"/>
      <c r="D72" s="190"/>
      <c r="E72" s="190"/>
      <c r="F72" s="191"/>
      <c r="G72" s="143">
        <v>1.5</v>
      </c>
      <c r="H72" s="72">
        <f t="shared" si="0"/>
        <v>3</v>
      </c>
      <c r="I72" s="73"/>
      <c r="J72" s="74">
        <f>IFERROR(VLOOKUP(B72,計算用!$B$2:$C$5,2,FALSE),0)</f>
        <v>0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9" t="s">
        <v>33</v>
      </c>
      <c r="C73" s="190"/>
      <c r="D73" s="190"/>
      <c r="E73" s="190"/>
      <c r="F73" s="191"/>
      <c r="G73" s="143"/>
      <c r="H73" s="72">
        <f t="shared" si="0"/>
        <v>0</v>
      </c>
      <c r="I73" s="73"/>
      <c r="J73" s="74">
        <f>IFERROR(VLOOKUP(B73,計算用!$B$2:$C$5,2,FALSE),0)</f>
        <v>5.5</v>
      </c>
      <c r="K73" s="140">
        <f>SUM(H26:J73)</f>
        <v>486.99999999999994</v>
      </c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6" t="s">
        <v>111</v>
      </c>
      <c r="C74" s="187"/>
      <c r="D74" s="187"/>
      <c r="E74" s="187"/>
      <c r="F74" s="188"/>
      <c r="G74" s="144"/>
      <c r="H74" s="69">
        <f t="shared" si="0"/>
        <v>0</v>
      </c>
      <c r="I74" s="84">
        <v>184</v>
      </c>
      <c r="J74" s="70">
        <f>IFERROR(VLOOKUP(B74,計算用!$B$2:$C$5,2,FALSE),0)</f>
        <v>0</v>
      </c>
      <c r="K74" s="145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6" t="s">
        <v>27</v>
      </c>
      <c r="C75" s="187"/>
      <c r="D75" s="187"/>
      <c r="E75" s="187"/>
      <c r="F75" s="188"/>
      <c r="G75" s="144"/>
      <c r="H75" s="69">
        <f t="shared" si="0"/>
        <v>0</v>
      </c>
      <c r="I75" s="84"/>
      <c r="J75" s="70">
        <f>IFERROR(VLOOKUP(B75,計算用!$B$2:$C$5,2,FALSE),0)</f>
        <v>5.5</v>
      </c>
      <c r="K75" s="145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25</v>
      </c>
      <c r="C76" s="187"/>
      <c r="D76" s="187"/>
      <c r="E76" s="187"/>
      <c r="F76" s="188"/>
      <c r="G76" s="144">
        <v>1.5</v>
      </c>
      <c r="H76" s="69">
        <f t="shared" si="0"/>
        <v>3</v>
      </c>
      <c r="I76" s="84"/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33</v>
      </c>
      <c r="C77" s="187"/>
      <c r="D77" s="187"/>
      <c r="E77" s="187"/>
      <c r="F77" s="188"/>
      <c r="G77" s="144"/>
      <c r="H77" s="69">
        <f t="shared" si="0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24</v>
      </c>
      <c r="C78" s="187"/>
      <c r="D78" s="187"/>
      <c r="E78" s="187"/>
      <c r="F78" s="188"/>
      <c r="G78" s="144"/>
      <c r="H78" s="69">
        <f t="shared" si="0"/>
        <v>0</v>
      </c>
      <c r="I78" s="84"/>
      <c r="J78" s="70">
        <f>IFERROR(VLOOKUP(B78,計算用!$B$2:$C$5,2,FALSE),0)</f>
        <v>4.5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27</v>
      </c>
      <c r="C79" s="187"/>
      <c r="D79" s="187"/>
      <c r="E79" s="187"/>
      <c r="F79" s="188"/>
      <c r="G79" s="144"/>
      <c r="H79" s="69">
        <f t="shared" si="0"/>
        <v>0</v>
      </c>
      <c r="I79" s="84"/>
      <c r="J79" s="70">
        <f>IFERROR(VLOOKUP(B79,計算用!$B$2:$C$5,2,FALSE),0)</f>
        <v>5.5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25</v>
      </c>
      <c r="C80" s="187"/>
      <c r="D80" s="187"/>
      <c r="E80" s="187"/>
      <c r="F80" s="188"/>
      <c r="G80" s="144">
        <v>1.2</v>
      </c>
      <c r="H80" s="69">
        <f t="shared" si="0"/>
        <v>2.4</v>
      </c>
      <c r="I80" s="84"/>
      <c r="J80" s="70">
        <f>IFERROR(VLOOKUP(B80,計算用!$B$2:$C$5,2,FALSE),0)</f>
        <v>0</v>
      </c>
      <c r="K80" s="145"/>
    </row>
    <row r="81" spans="1:11">
      <c r="A81" s="4"/>
      <c r="B81" s="186" t="s">
        <v>33</v>
      </c>
      <c r="C81" s="187"/>
      <c r="D81" s="187"/>
      <c r="E81" s="187"/>
      <c r="F81" s="188"/>
      <c r="G81" s="144"/>
      <c r="H81" s="69">
        <f t="shared" si="0"/>
        <v>0</v>
      </c>
      <c r="I81" s="84"/>
      <c r="J81" s="70">
        <f>IFERROR(VLOOKUP(B81,計算用!$B$2:$C$5,2,FALSE),0)</f>
        <v>5.5</v>
      </c>
      <c r="K81" s="145"/>
    </row>
    <row r="82" spans="1:11">
      <c r="A82" s="4"/>
      <c r="B82" s="186" t="s">
        <v>24</v>
      </c>
      <c r="C82" s="187"/>
      <c r="D82" s="187"/>
      <c r="E82" s="187"/>
      <c r="F82" s="188"/>
      <c r="G82" s="144"/>
      <c r="H82" s="69">
        <f t="shared" si="0"/>
        <v>0</v>
      </c>
      <c r="I82" s="84"/>
      <c r="J82" s="70">
        <f>IFERROR(VLOOKUP(B82,計算用!$B$2:$C$5,2,FALSE),0)</f>
        <v>4.5</v>
      </c>
      <c r="K82" s="145"/>
    </row>
    <row r="83" spans="1:11">
      <c r="A83" s="4"/>
      <c r="B83" s="186" t="s">
        <v>25</v>
      </c>
      <c r="C83" s="187"/>
      <c r="D83" s="187"/>
      <c r="E83" s="187"/>
      <c r="F83" s="188"/>
      <c r="G83" s="144">
        <v>6.4</v>
      </c>
      <c r="H83" s="69">
        <f t="shared" si="0"/>
        <v>12.8</v>
      </c>
      <c r="I83" s="84"/>
      <c r="J83" s="70">
        <f>IFERROR(VLOOKUP(B83,計算用!$B$2:$C$5,2,FALSE),0)</f>
        <v>0</v>
      </c>
      <c r="K83" s="145"/>
    </row>
    <row r="84" spans="1:11">
      <c r="A84" s="4"/>
      <c r="B84" s="186" t="s">
        <v>33</v>
      </c>
      <c r="C84" s="187"/>
      <c r="D84" s="187"/>
      <c r="E84" s="187"/>
      <c r="F84" s="188"/>
      <c r="G84" s="144"/>
      <c r="H84" s="69">
        <f t="shared" si="0"/>
        <v>0</v>
      </c>
      <c r="I84" s="84"/>
      <c r="J84" s="70">
        <f>IFERROR(VLOOKUP(B84,計算用!$B$2:$C$5,2,FALSE),0)</f>
        <v>5.5</v>
      </c>
      <c r="K84" s="145"/>
    </row>
    <row r="85" spans="1:11">
      <c r="A85" s="4"/>
      <c r="B85" s="186" t="s">
        <v>24</v>
      </c>
      <c r="C85" s="187"/>
      <c r="D85" s="187"/>
      <c r="E85" s="187"/>
      <c r="F85" s="188"/>
      <c r="G85" s="144"/>
      <c r="H85" s="69">
        <f t="shared" si="0"/>
        <v>0</v>
      </c>
      <c r="I85" s="84"/>
      <c r="J85" s="70">
        <f>IFERROR(VLOOKUP(B85,計算用!$B$2:$C$5,2,FALSE),0)</f>
        <v>4.5</v>
      </c>
      <c r="K85" s="145"/>
    </row>
    <row r="86" spans="1:11">
      <c r="A86" s="4"/>
      <c r="B86" s="186" t="s">
        <v>25</v>
      </c>
      <c r="C86" s="187"/>
      <c r="D86" s="187"/>
      <c r="E86" s="187"/>
      <c r="F86" s="188"/>
      <c r="G86" s="144">
        <v>1.2</v>
      </c>
      <c r="H86" s="69">
        <f t="shared" si="0"/>
        <v>2.4</v>
      </c>
      <c r="I86" s="84"/>
      <c r="J86" s="70">
        <f>IFERROR(VLOOKUP(B86,計算用!$B$2:$C$5,2,FALSE),0)</f>
        <v>0</v>
      </c>
      <c r="K86" s="145"/>
    </row>
    <row r="87" spans="1:11">
      <c r="A87" s="4"/>
      <c r="B87" s="186" t="s">
        <v>33</v>
      </c>
      <c r="C87" s="187"/>
      <c r="D87" s="187"/>
      <c r="E87" s="187"/>
      <c r="F87" s="188"/>
      <c r="G87" s="144"/>
      <c r="H87" s="69">
        <f t="shared" si="0"/>
        <v>0</v>
      </c>
      <c r="I87" s="84"/>
      <c r="J87" s="70">
        <f>IFERROR(VLOOKUP(B87,計算用!$B$2:$C$5,2,FALSE),0)</f>
        <v>5.5</v>
      </c>
      <c r="K87" s="145"/>
    </row>
    <row r="88" spans="1:11">
      <c r="A88" s="4"/>
      <c r="B88" s="186" t="s">
        <v>24</v>
      </c>
      <c r="C88" s="187"/>
      <c r="D88" s="187"/>
      <c r="E88" s="187"/>
      <c r="F88" s="188"/>
      <c r="G88" s="144"/>
      <c r="H88" s="69">
        <f t="shared" si="0"/>
        <v>0</v>
      </c>
      <c r="I88" s="84"/>
      <c r="J88" s="70">
        <f>IFERROR(VLOOKUP(B88,計算用!$B$2:$C$5,2,FALSE),0)</f>
        <v>4.5</v>
      </c>
      <c r="K88" s="145"/>
    </row>
    <row r="89" spans="1:11">
      <c r="A89" s="4"/>
      <c r="B89" s="186" t="s">
        <v>25</v>
      </c>
      <c r="C89" s="187"/>
      <c r="D89" s="187"/>
      <c r="E89" s="187"/>
      <c r="F89" s="188"/>
      <c r="G89" s="144">
        <v>13.3</v>
      </c>
      <c r="H89" s="69">
        <f t="shared" si="0"/>
        <v>26.6</v>
      </c>
      <c r="I89" s="84"/>
      <c r="J89" s="70">
        <f>IFERROR(VLOOKUP(B89,計算用!$B$2:$C$5,2,FALSE),0)</f>
        <v>0</v>
      </c>
      <c r="K89" s="145"/>
    </row>
    <row r="90" spans="1:11">
      <c r="A90" s="4"/>
      <c r="B90" s="186" t="s">
        <v>33</v>
      </c>
      <c r="C90" s="187"/>
      <c r="D90" s="187"/>
      <c r="E90" s="187"/>
      <c r="F90" s="188"/>
      <c r="G90" s="144"/>
      <c r="H90" s="69">
        <f t="shared" si="0"/>
        <v>0</v>
      </c>
      <c r="I90" s="84"/>
      <c r="J90" s="70">
        <f>IFERROR(VLOOKUP(B90,計算用!$B$2:$C$5,2,FALSE),0)</f>
        <v>5.5</v>
      </c>
      <c r="K90" s="145"/>
    </row>
    <row r="91" spans="1:11">
      <c r="A91" s="4"/>
      <c r="B91" s="186" t="s">
        <v>24</v>
      </c>
      <c r="C91" s="187"/>
      <c r="D91" s="187"/>
      <c r="E91" s="187"/>
      <c r="F91" s="188"/>
      <c r="G91" s="144"/>
      <c r="H91" s="69">
        <f t="shared" si="0"/>
        <v>0</v>
      </c>
      <c r="I91" s="84"/>
      <c r="J91" s="70">
        <f>IFERROR(VLOOKUP(B91,計算用!$B$2:$C$5,2,FALSE),0)</f>
        <v>4.5</v>
      </c>
      <c r="K91" s="145"/>
    </row>
    <row r="92" spans="1:11">
      <c r="A92" s="4"/>
      <c r="B92" s="186" t="s">
        <v>143</v>
      </c>
      <c r="C92" s="187"/>
      <c r="D92" s="187"/>
      <c r="E92" s="187"/>
      <c r="F92" s="188"/>
      <c r="G92" s="144"/>
      <c r="H92" s="69">
        <f t="shared" si="0"/>
        <v>0</v>
      </c>
      <c r="I92" s="84"/>
      <c r="J92" s="70">
        <f>IFERROR(VLOOKUP(B92,計算用!$B$2:$C$5,2,FALSE),0)</f>
        <v>5.5</v>
      </c>
      <c r="K92" s="145"/>
    </row>
    <row r="93" spans="1:11">
      <c r="A93" s="4"/>
      <c r="B93" s="186" t="s">
        <v>25</v>
      </c>
      <c r="C93" s="187"/>
      <c r="D93" s="187"/>
      <c r="E93" s="187"/>
      <c r="F93" s="188"/>
      <c r="G93" s="144">
        <v>1.2</v>
      </c>
      <c r="H93" s="69">
        <f t="shared" si="0"/>
        <v>2.4</v>
      </c>
      <c r="I93" s="84"/>
      <c r="J93" s="70">
        <f>IFERROR(VLOOKUP(B93,計算用!$B$2:$C$5,2,FALSE),0)</f>
        <v>0</v>
      </c>
      <c r="K93" s="145"/>
    </row>
    <row r="94" spans="1:11">
      <c r="A94" s="14"/>
      <c r="B94" s="186" t="s">
        <v>134</v>
      </c>
      <c r="C94" s="187"/>
      <c r="D94" s="187"/>
      <c r="E94" s="187"/>
      <c r="F94" s="188"/>
      <c r="G94" s="144"/>
      <c r="H94" s="69">
        <f t="shared" si="0"/>
        <v>0</v>
      </c>
      <c r="I94" s="71"/>
      <c r="J94" s="70">
        <f>IFERROR(VLOOKUP(B94,計算用!$B$2:$C$5,2,FALSE),0)</f>
        <v>5.5</v>
      </c>
      <c r="K94" s="145">
        <f>SUM(H74:J94)</f>
        <v>305.60000000000002</v>
      </c>
    </row>
    <row r="95" spans="1:11">
      <c r="A95" s="4"/>
      <c r="B95" s="158"/>
      <c r="C95" s="159"/>
      <c r="D95" s="159"/>
      <c r="E95" s="159"/>
      <c r="F95" s="160"/>
      <c r="G95" s="24"/>
      <c r="H95" s="15">
        <f t="shared" ref="H95" si="1">G95/$I$3</f>
        <v>0</v>
      </c>
      <c r="I95" s="23"/>
      <c r="J95" s="17">
        <f>IFERROR(VLOOKUP(B95,計算用!$B$2:$C$5,2,FALSE),0)</f>
        <v>0</v>
      </c>
      <c r="K95" s="18"/>
    </row>
    <row r="96" spans="1:11">
      <c r="A96" s="60" t="s">
        <v>23</v>
      </c>
      <c r="B96" s="158"/>
      <c r="C96" s="159"/>
      <c r="D96" s="159"/>
      <c r="E96" s="159"/>
      <c r="F96" s="160"/>
      <c r="G96" s="61"/>
      <c r="H96" s="61">
        <f>SUM(H7:H95)</f>
        <v>375.59999999999997</v>
      </c>
      <c r="I96" s="25">
        <f>SUM(I7:I95)</f>
        <v>264</v>
      </c>
      <c r="J96" s="17">
        <f>SUM(J7:J95)</f>
        <v>260</v>
      </c>
      <c r="K96" s="18"/>
    </row>
    <row r="97" spans="10:10">
      <c r="J97">
        <f>SUM(H96:J96)</f>
        <v>899.59999999999991</v>
      </c>
    </row>
  </sheetData>
  <mergeCells count="103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80:F80"/>
    <mergeCell ref="B81:F81"/>
    <mergeCell ref="B82:F82"/>
    <mergeCell ref="B83:F83"/>
    <mergeCell ref="B84:F84"/>
    <mergeCell ref="B78:F78"/>
    <mergeCell ref="B79:F79"/>
    <mergeCell ref="B72:F72"/>
    <mergeCell ref="B73:F73"/>
    <mergeCell ref="B74:F74"/>
    <mergeCell ref="B75:F75"/>
    <mergeCell ref="B76:F76"/>
    <mergeCell ref="B77:F77"/>
    <mergeCell ref="B95:F95"/>
    <mergeCell ref="B96:F96"/>
    <mergeCell ref="B90:F90"/>
    <mergeCell ref="B91:F91"/>
    <mergeCell ref="B92:F92"/>
    <mergeCell ref="B93:F93"/>
    <mergeCell ref="B94:F94"/>
    <mergeCell ref="B85:F85"/>
    <mergeCell ref="B86:F86"/>
    <mergeCell ref="B87:F87"/>
    <mergeCell ref="B88:F88"/>
    <mergeCell ref="B89:F8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5"/>
  </sheetPr>
  <dimension ref="A1:W113"/>
  <sheetViews>
    <sheetView topLeftCell="A74" zoomScale="85" zoomScaleNormal="85" workbookViewId="0">
      <selection activeCell="Q81" sqref="Q81:Q96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1" t="s">
        <v>12</v>
      </c>
      <c r="N5" s="11"/>
      <c r="O5" s="31" t="s">
        <v>13</v>
      </c>
      <c r="P5" s="12"/>
      <c r="Q5" s="31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0" t="s">
        <v>17</v>
      </c>
      <c r="H6" s="30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94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95" t="s">
        <v>111</v>
      </c>
      <c r="C15" s="196"/>
      <c r="D15" s="196"/>
      <c r="E15" s="196"/>
      <c r="F15" s="197"/>
      <c r="G15" s="96"/>
      <c r="H15" s="96">
        <f t="shared" si="0"/>
        <v>0</v>
      </c>
      <c r="I15" s="97"/>
      <c r="J15" s="97">
        <f>IFERROR(VLOOKUP(B15,計算用!$B$2:$C$5,2,FALSE),0)</f>
        <v>0</v>
      </c>
      <c r="K15" s="146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95" t="s">
        <v>32</v>
      </c>
      <c r="C16" s="196"/>
      <c r="D16" s="196"/>
      <c r="E16" s="196"/>
      <c r="F16" s="197"/>
      <c r="G16" s="96"/>
      <c r="H16" s="96">
        <f t="shared" si="0"/>
        <v>0</v>
      </c>
      <c r="I16" s="98"/>
      <c r="J16" s="97">
        <f>IFERROR(VLOOKUP(B16,計算用!$B$2:$C$5,2,FALSE),0)</f>
        <v>5.5</v>
      </c>
      <c r="K16" s="146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25</v>
      </c>
      <c r="C17" s="196"/>
      <c r="D17" s="196"/>
      <c r="E17" s="196"/>
      <c r="F17" s="197"/>
      <c r="G17" s="96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33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24</v>
      </c>
      <c r="C19" s="196"/>
      <c r="D19" s="196"/>
      <c r="E19" s="196"/>
      <c r="F19" s="197"/>
      <c r="G19" s="96"/>
      <c r="H19" s="96">
        <f t="shared" si="0"/>
        <v>0</v>
      </c>
      <c r="I19" s="97"/>
      <c r="J19" s="97">
        <f>IFERROR(VLOOKUP(B19,計算用!$B$2:$C$5,2,FALSE),0)</f>
        <v>4.5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95" t="s">
        <v>25</v>
      </c>
      <c r="C20" s="196"/>
      <c r="D20" s="196"/>
      <c r="E20" s="196"/>
      <c r="F20" s="197"/>
      <c r="G20" s="96">
        <v>2.8</v>
      </c>
      <c r="H20" s="96">
        <f t="shared" si="0"/>
        <v>5.6</v>
      </c>
      <c r="I20" s="98"/>
      <c r="J20" s="97">
        <f>IFERROR(VLOOKUP(B20,計算用!$B$2:$C$5,2,FALSE),0)</f>
        <v>0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24</v>
      </c>
      <c r="C21" s="196"/>
      <c r="D21" s="196"/>
      <c r="E21" s="196"/>
      <c r="F21" s="197"/>
      <c r="G21" s="96"/>
      <c r="H21" s="96">
        <f t="shared" si="0"/>
        <v>0</v>
      </c>
      <c r="I21" s="97"/>
      <c r="J21" s="97">
        <f>IFERROR(VLOOKUP(B21,計算用!$B$2:$C$5,2,FALSE),0)</f>
        <v>4.5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25</v>
      </c>
      <c r="C22" s="196"/>
      <c r="D22" s="196"/>
      <c r="E22" s="196"/>
      <c r="F22" s="197"/>
      <c r="G22" s="96">
        <v>24.2</v>
      </c>
      <c r="H22" s="96">
        <f t="shared" si="0"/>
        <v>48.4</v>
      </c>
      <c r="I22" s="97"/>
      <c r="J22" s="97">
        <f>IFERROR(VLOOKUP(B22,計算用!$B$2:$C$5,2,FALSE),0)</f>
        <v>0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24</v>
      </c>
      <c r="C23" s="196"/>
      <c r="D23" s="196"/>
      <c r="E23" s="196"/>
      <c r="F23" s="197"/>
      <c r="G23" s="96"/>
      <c r="H23" s="96">
        <f t="shared" si="0"/>
        <v>0</v>
      </c>
      <c r="I23" s="98"/>
      <c r="J23" s="97">
        <f>IFERROR(VLOOKUP(B23,計算用!$B$2:$C$5,2,FALSE),0)</f>
        <v>4.5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25</v>
      </c>
      <c r="C24" s="196"/>
      <c r="D24" s="196"/>
      <c r="E24" s="196"/>
      <c r="F24" s="197"/>
      <c r="G24" s="96">
        <v>1.5</v>
      </c>
      <c r="H24" s="96">
        <f t="shared" si="0"/>
        <v>3</v>
      </c>
      <c r="I24" s="97"/>
      <c r="J24" s="97">
        <f>IFERROR(VLOOKUP(B24,計算用!$B$2:$C$5,2,FALSE),0)</f>
        <v>0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33</v>
      </c>
      <c r="C25" s="196"/>
      <c r="D25" s="196"/>
      <c r="E25" s="196"/>
      <c r="F25" s="197"/>
      <c r="G25" s="96"/>
      <c r="H25" s="96">
        <f t="shared" si="0"/>
        <v>0</v>
      </c>
      <c r="I25" s="97"/>
      <c r="J25" s="97">
        <f>IFERROR(VLOOKUP(B25,計算用!$B$2:$C$5,2,FALSE),0)</f>
        <v>5.5</v>
      </c>
      <c r="K25" s="146">
        <f>SUM(H15:J25)</f>
        <v>89</v>
      </c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2" t="s">
        <v>111</v>
      </c>
      <c r="C26" s="193"/>
      <c r="D26" s="193"/>
      <c r="E26" s="193"/>
      <c r="F26" s="194"/>
      <c r="G26" s="72"/>
      <c r="H26" s="72">
        <f t="shared" si="0"/>
        <v>0</v>
      </c>
      <c r="I26" s="99"/>
      <c r="J26" s="74">
        <f>IFERROR(VLOOKUP(B26,計算用!$B$2:$C$5,2,FALSE),0)</f>
        <v>0</v>
      </c>
      <c r="K26" s="14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24</v>
      </c>
      <c r="C27" s="193"/>
      <c r="D27" s="193"/>
      <c r="E27" s="193"/>
      <c r="F27" s="194"/>
      <c r="G27" s="72"/>
      <c r="H27" s="72">
        <f t="shared" si="0"/>
        <v>0</v>
      </c>
      <c r="I27" s="74"/>
      <c r="J27" s="74">
        <f>IFERROR(VLOOKUP(B27,計算用!$B$2:$C$5,2,FALSE),0)</f>
        <v>4.5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25</v>
      </c>
      <c r="C28" s="193"/>
      <c r="D28" s="193"/>
      <c r="E28" s="193"/>
      <c r="F28" s="194"/>
      <c r="G28" s="72">
        <v>1.5</v>
      </c>
      <c r="H28" s="72">
        <f t="shared" si="0"/>
        <v>3</v>
      </c>
      <c r="I28" s="74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111</v>
      </c>
      <c r="C30" s="193"/>
      <c r="D30" s="193"/>
      <c r="E30" s="193"/>
      <c r="F30" s="194"/>
      <c r="G30" s="72"/>
      <c r="H30" s="72">
        <f t="shared" si="0"/>
        <v>0</v>
      </c>
      <c r="I30" s="99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32</v>
      </c>
      <c r="C31" s="193"/>
      <c r="D31" s="193"/>
      <c r="E31" s="193"/>
      <c r="F31" s="194"/>
      <c r="G31" s="141"/>
      <c r="H31" s="72">
        <f t="shared" si="0"/>
        <v>0</v>
      </c>
      <c r="I31" s="74"/>
      <c r="J31" s="74">
        <f>IFERROR(VLOOKUP(B31,計算用!$B$2:$C$5,2,FALSE),0)</f>
        <v>5.5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25</v>
      </c>
      <c r="C32" s="193"/>
      <c r="D32" s="193"/>
      <c r="E32" s="193"/>
      <c r="F32" s="194"/>
      <c r="G32" s="142">
        <v>3.1</v>
      </c>
      <c r="H32" s="72">
        <f t="shared" si="0"/>
        <v>6.2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24</v>
      </c>
      <c r="C33" s="193"/>
      <c r="D33" s="193"/>
      <c r="E33" s="193"/>
      <c r="F33" s="194"/>
      <c r="G33" s="142"/>
      <c r="H33" s="72">
        <f t="shared" si="0"/>
        <v>0</v>
      </c>
      <c r="I33" s="73"/>
      <c r="J33" s="74">
        <f>IFERROR(VLOOKUP(B33,計算用!$B$2:$C$5,2,FALSE),0)</f>
        <v>4.5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142">
        <v>67.400000000000006</v>
      </c>
      <c r="H34" s="72">
        <f t="shared" si="0"/>
        <v>134.80000000000001</v>
      </c>
      <c r="I34" s="99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142"/>
      <c r="H35" s="72">
        <f t="shared" si="0"/>
        <v>0</v>
      </c>
      <c r="I35" s="73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25</v>
      </c>
      <c r="C36" s="193"/>
      <c r="D36" s="193"/>
      <c r="E36" s="193"/>
      <c r="F36" s="194"/>
      <c r="G36" s="142">
        <v>0.5</v>
      </c>
      <c r="H36" s="72">
        <f t="shared" si="0"/>
        <v>1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24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25</v>
      </c>
      <c r="C38" s="193"/>
      <c r="D38" s="193"/>
      <c r="E38" s="193"/>
      <c r="F38" s="194"/>
      <c r="G38" s="142">
        <v>1.5</v>
      </c>
      <c r="H38" s="72">
        <f t="shared" si="0"/>
        <v>3</v>
      </c>
      <c r="I38" s="73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33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5.5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111</v>
      </c>
      <c r="C40" s="193"/>
      <c r="D40" s="193"/>
      <c r="E40" s="193"/>
      <c r="F40" s="194"/>
      <c r="G40" s="142"/>
      <c r="H40" s="72">
        <f t="shared" si="0"/>
        <v>0</v>
      </c>
      <c r="I40" s="99">
        <v>80</v>
      </c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32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25</v>
      </c>
      <c r="C42" s="193"/>
      <c r="D42" s="193"/>
      <c r="E42" s="193"/>
      <c r="F42" s="194"/>
      <c r="G42" s="142">
        <v>1.5</v>
      </c>
      <c r="H42" s="72">
        <f t="shared" si="0"/>
        <v>3</v>
      </c>
      <c r="I42" s="99"/>
      <c r="J42" s="74">
        <f>IFERROR(VLOOKUP(B42,計算用!$B$2:$C$5,2,FALSE),0)</f>
        <v>0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24</v>
      </c>
      <c r="C43" s="193"/>
      <c r="D43" s="193"/>
      <c r="E43" s="193"/>
      <c r="F43" s="194"/>
      <c r="G43" s="142"/>
      <c r="H43" s="72">
        <f t="shared" si="0"/>
        <v>0</v>
      </c>
      <c r="I43" s="73"/>
      <c r="J43" s="74">
        <f>IFERROR(VLOOKUP(B43,計算用!$B$2:$C$5,2,FALSE),0)</f>
        <v>4.5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25</v>
      </c>
      <c r="C44" s="193"/>
      <c r="D44" s="193"/>
      <c r="E44" s="193"/>
      <c r="F44" s="194"/>
      <c r="G44" s="142">
        <v>3.9</v>
      </c>
      <c r="H44" s="72">
        <f t="shared" si="0"/>
        <v>7.8</v>
      </c>
      <c r="I44" s="99"/>
      <c r="J44" s="74">
        <f>IFERROR(VLOOKUP(B44,計算用!$B$2:$C$5,2,FALSE),0)</f>
        <v>0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73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99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27.6</v>
      </c>
      <c r="H50" s="72">
        <f t="shared" si="0"/>
        <v>55.2</v>
      </c>
      <c r="I50" s="73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3"/>
      <c r="H51" s="72">
        <f t="shared" si="0"/>
        <v>0</v>
      </c>
      <c r="I51" s="73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2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33</v>
      </c>
      <c r="C53" s="193"/>
      <c r="D53" s="193"/>
      <c r="E53" s="193"/>
      <c r="F53" s="194"/>
      <c r="G53" s="143"/>
      <c r="H53" s="72">
        <f t="shared" si="0"/>
        <v>0</v>
      </c>
      <c r="I53" s="73"/>
      <c r="J53" s="74">
        <f>IFERROR(VLOOKUP(B53,計算用!$B$2:$C$5,2,FALSE),0)</f>
        <v>5.5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24</v>
      </c>
      <c r="C54" s="193"/>
      <c r="D54" s="193"/>
      <c r="E54" s="193"/>
      <c r="F54" s="194"/>
      <c r="G54" s="142"/>
      <c r="H54" s="72">
        <f t="shared" si="0"/>
        <v>0</v>
      </c>
      <c r="I54" s="73"/>
      <c r="J54" s="74">
        <f>IFERROR(VLOOKUP(B54,計算用!$B$2:$C$5,2,FALSE),0)</f>
        <v>4.5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32</v>
      </c>
      <c r="C55" s="193"/>
      <c r="D55" s="193"/>
      <c r="E55" s="193"/>
      <c r="F55" s="194"/>
      <c r="G55" s="142"/>
      <c r="H55" s="72">
        <f t="shared" si="0"/>
        <v>0</v>
      </c>
      <c r="I55" s="99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25</v>
      </c>
      <c r="C56" s="193"/>
      <c r="D56" s="193"/>
      <c r="E56" s="193"/>
      <c r="F56" s="194"/>
      <c r="G56" s="142">
        <v>2.1</v>
      </c>
      <c r="H56" s="72">
        <f t="shared" si="0"/>
        <v>4.2</v>
      </c>
      <c r="I56" s="73"/>
      <c r="J56" s="74">
        <f>IFERROR(VLOOKUP(B56,計算用!$B$2:$C$5,2,FALSE),0)</f>
        <v>0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33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5.5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89" t="s">
        <v>111</v>
      </c>
      <c r="C58" s="190"/>
      <c r="D58" s="190"/>
      <c r="E58" s="190"/>
      <c r="F58" s="191"/>
      <c r="G58" s="142"/>
      <c r="H58" s="72">
        <f t="shared" si="0"/>
        <v>0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89" t="s">
        <v>32</v>
      </c>
      <c r="C59" s="190"/>
      <c r="D59" s="190"/>
      <c r="E59" s="190"/>
      <c r="F59" s="191"/>
      <c r="G59" s="142"/>
      <c r="H59" s="72">
        <f t="shared" si="0"/>
        <v>0</v>
      </c>
      <c r="I59" s="99"/>
      <c r="J59" s="74">
        <f>IFERROR(VLOOKUP(B59,計算用!$B$2:$C$5,2,FALSE),0)</f>
        <v>5.5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92" t="s">
        <v>25</v>
      </c>
      <c r="C60" s="193"/>
      <c r="D60" s="193"/>
      <c r="E60" s="193"/>
      <c r="F60" s="194"/>
      <c r="G60" s="142">
        <v>1.4</v>
      </c>
      <c r="H60" s="72">
        <f t="shared" si="0"/>
        <v>2.8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92" t="s">
        <v>33</v>
      </c>
      <c r="C61" s="193"/>
      <c r="D61" s="193"/>
      <c r="E61" s="193"/>
      <c r="F61" s="194"/>
      <c r="G61" s="142"/>
      <c r="H61" s="72">
        <f t="shared" si="0"/>
        <v>0</v>
      </c>
      <c r="I61" s="99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92" t="s">
        <v>24</v>
      </c>
      <c r="C62" s="193"/>
      <c r="D62" s="193"/>
      <c r="E62" s="193"/>
      <c r="F62" s="194"/>
      <c r="G62" s="142"/>
      <c r="H62" s="72">
        <f t="shared" si="0"/>
        <v>0</v>
      </c>
      <c r="I62" s="73"/>
      <c r="J62" s="74">
        <f>IFERROR(VLOOKUP(B62,計算用!$B$2:$C$5,2,FALSE),0)</f>
        <v>4.5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4"/>
      <c r="B63" s="192" t="s">
        <v>32</v>
      </c>
      <c r="C63" s="193"/>
      <c r="D63" s="193"/>
      <c r="E63" s="193"/>
      <c r="F63" s="194"/>
      <c r="G63" s="142"/>
      <c r="H63" s="72">
        <f t="shared" si="0"/>
        <v>0</v>
      </c>
      <c r="I63" s="73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89" t="s">
        <v>25</v>
      </c>
      <c r="C64" s="190"/>
      <c r="D64" s="190"/>
      <c r="E64" s="190"/>
      <c r="F64" s="191"/>
      <c r="G64" s="142">
        <v>10.6</v>
      </c>
      <c r="H64" s="72">
        <f t="shared" si="0"/>
        <v>21.2</v>
      </c>
      <c r="I64" s="73"/>
      <c r="J64" s="74">
        <f>IFERROR(VLOOKUP(B64,計算用!$B$2:$C$5,2,FALSE),0)</f>
        <v>0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89" t="s">
        <v>33</v>
      </c>
      <c r="C65" s="190"/>
      <c r="D65" s="190"/>
      <c r="E65" s="190"/>
      <c r="F65" s="191"/>
      <c r="G65" s="142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89" t="s">
        <v>24</v>
      </c>
      <c r="C66" s="190"/>
      <c r="D66" s="190"/>
      <c r="E66" s="190"/>
      <c r="F66" s="191"/>
      <c r="G66" s="143"/>
      <c r="H66" s="72">
        <f t="shared" si="0"/>
        <v>0</v>
      </c>
      <c r="I66" s="73"/>
      <c r="J66" s="74">
        <f>IFERROR(VLOOKUP(B66,計算用!$B$2:$C$5,2,FALSE),0)</f>
        <v>4.5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89" t="s">
        <v>32</v>
      </c>
      <c r="C67" s="190"/>
      <c r="D67" s="190"/>
      <c r="E67" s="190"/>
      <c r="F67" s="191"/>
      <c r="G67" s="142"/>
      <c r="H67" s="72">
        <f t="shared" si="0"/>
        <v>0</v>
      </c>
      <c r="I67" s="99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25</v>
      </c>
      <c r="C68" s="190"/>
      <c r="D68" s="190"/>
      <c r="E68" s="190"/>
      <c r="F68" s="191"/>
      <c r="G68" s="142">
        <v>1.2</v>
      </c>
      <c r="H68" s="72">
        <f t="shared" si="0"/>
        <v>2.4</v>
      </c>
      <c r="I68" s="73"/>
      <c r="J68" s="74">
        <f>IFERROR(VLOOKUP(B68,計算用!$B$2:$C$5,2,FALSE),0)</f>
        <v>0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89" t="s">
        <v>33</v>
      </c>
      <c r="C69" s="190"/>
      <c r="D69" s="190"/>
      <c r="E69" s="190"/>
      <c r="F69" s="191"/>
      <c r="G69" s="143"/>
      <c r="H69" s="72">
        <f t="shared" si="0"/>
        <v>0</v>
      </c>
      <c r="I69" s="73"/>
      <c r="J69" s="74">
        <f>IFERROR(VLOOKUP(B69,計算用!$B$2:$C$5,2,FALSE),0)</f>
        <v>5.5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9" t="s">
        <v>24</v>
      </c>
      <c r="C70" s="190"/>
      <c r="D70" s="190"/>
      <c r="E70" s="190"/>
      <c r="F70" s="191"/>
      <c r="G70" s="142"/>
      <c r="H70" s="72">
        <f t="shared" si="0"/>
        <v>0</v>
      </c>
      <c r="I70" s="73"/>
      <c r="J70" s="74">
        <f>IFERROR(VLOOKUP(B70,計算用!$B$2:$C$5,2,FALSE),0)</f>
        <v>4.5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9" t="s">
        <v>32</v>
      </c>
      <c r="C71" s="190"/>
      <c r="D71" s="190"/>
      <c r="E71" s="190"/>
      <c r="F71" s="191"/>
      <c r="G71" s="143"/>
      <c r="H71" s="72">
        <f t="shared" si="0"/>
        <v>0</v>
      </c>
      <c r="I71" s="73"/>
      <c r="J71" s="74">
        <f>IFERROR(VLOOKUP(B71,計算用!$B$2:$C$5,2,FALSE),0)</f>
        <v>5.5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9" t="s">
        <v>25</v>
      </c>
      <c r="C72" s="190"/>
      <c r="D72" s="190"/>
      <c r="E72" s="190"/>
      <c r="F72" s="191"/>
      <c r="G72" s="143">
        <v>1.5</v>
      </c>
      <c r="H72" s="72">
        <f t="shared" si="0"/>
        <v>3</v>
      </c>
      <c r="I72" s="73"/>
      <c r="J72" s="74">
        <f>IFERROR(VLOOKUP(B72,計算用!$B$2:$C$5,2,FALSE),0)</f>
        <v>0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9" t="s">
        <v>33</v>
      </c>
      <c r="C73" s="190"/>
      <c r="D73" s="190"/>
      <c r="E73" s="190"/>
      <c r="F73" s="191"/>
      <c r="G73" s="143"/>
      <c r="H73" s="72">
        <f t="shared" si="0"/>
        <v>0</v>
      </c>
      <c r="I73" s="73"/>
      <c r="J73" s="74">
        <f>IFERROR(VLOOKUP(B73,計算用!$B$2:$C$5,2,FALSE),0)</f>
        <v>5.5</v>
      </c>
      <c r="K73" s="140">
        <f>SUM(H26:J73)</f>
        <v>486.99999999999994</v>
      </c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6" t="s">
        <v>111</v>
      </c>
      <c r="C74" s="187"/>
      <c r="D74" s="187"/>
      <c r="E74" s="187"/>
      <c r="F74" s="188"/>
      <c r="G74" s="144"/>
      <c r="H74" s="69">
        <f t="shared" si="0"/>
        <v>0</v>
      </c>
      <c r="I74" s="84">
        <v>184</v>
      </c>
      <c r="J74" s="70">
        <f>IFERROR(VLOOKUP(B74,計算用!$B$2:$C$5,2,FALSE),0)</f>
        <v>0</v>
      </c>
      <c r="K74" s="145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6" t="s">
        <v>27</v>
      </c>
      <c r="C75" s="187"/>
      <c r="D75" s="187"/>
      <c r="E75" s="187"/>
      <c r="F75" s="188"/>
      <c r="G75" s="144"/>
      <c r="H75" s="69">
        <f t="shared" si="0"/>
        <v>0</v>
      </c>
      <c r="I75" s="84"/>
      <c r="J75" s="70">
        <f>IFERROR(VLOOKUP(B75,計算用!$B$2:$C$5,2,FALSE),0)</f>
        <v>5.5</v>
      </c>
      <c r="K75" s="145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25</v>
      </c>
      <c r="C76" s="187"/>
      <c r="D76" s="187"/>
      <c r="E76" s="187"/>
      <c r="F76" s="188"/>
      <c r="G76" s="144">
        <v>1.5</v>
      </c>
      <c r="H76" s="69">
        <f t="shared" si="0"/>
        <v>3</v>
      </c>
      <c r="I76" s="84"/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33</v>
      </c>
      <c r="C77" s="187"/>
      <c r="D77" s="187"/>
      <c r="E77" s="187"/>
      <c r="F77" s="188"/>
      <c r="G77" s="144"/>
      <c r="H77" s="69">
        <f t="shared" si="0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24</v>
      </c>
      <c r="C78" s="187"/>
      <c r="D78" s="187"/>
      <c r="E78" s="187"/>
      <c r="F78" s="188"/>
      <c r="G78" s="144"/>
      <c r="H78" s="69">
        <f t="shared" si="0"/>
        <v>0</v>
      </c>
      <c r="I78" s="84"/>
      <c r="J78" s="70">
        <f>IFERROR(VLOOKUP(B78,計算用!$B$2:$C$5,2,FALSE),0)</f>
        <v>4.5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27</v>
      </c>
      <c r="C79" s="187"/>
      <c r="D79" s="187"/>
      <c r="E79" s="187"/>
      <c r="F79" s="188"/>
      <c r="G79" s="144"/>
      <c r="H79" s="69">
        <f t="shared" si="0"/>
        <v>0</v>
      </c>
      <c r="I79" s="84"/>
      <c r="J79" s="70">
        <f>IFERROR(VLOOKUP(B79,計算用!$B$2:$C$5,2,FALSE),0)</f>
        <v>5.5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25</v>
      </c>
      <c r="C80" s="187"/>
      <c r="D80" s="187"/>
      <c r="E80" s="187"/>
      <c r="F80" s="188"/>
      <c r="G80" s="144">
        <v>1.2</v>
      </c>
      <c r="H80" s="69">
        <f t="shared" si="0"/>
        <v>2.4</v>
      </c>
      <c r="I80" s="84"/>
      <c r="J80" s="70">
        <f>IFERROR(VLOOKUP(B80,計算用!$B$2:$C$5,2,FALSE),0)</f>
        <v>0</v>
      </c>
      <c r="K80" s="145"/>
    </row>
    <row r="81" spans="1:18">
      <c r="A81" s="4"/>
      <c r="B81" s="186" t="s">
        <v>33</v>
      </c>
      <c r="C81" s="187"/>
      <c r="D81" s="187"/>
      <c r="E81" s="187"/>
      <c r="F81" s="188"/>
      <c r="G81" s="144"/>
      <c r="H81" s="69">
        <f t="shared" si="0"/>
        <v>0</v>
      </c>
      <c r="I81" s="84"/>
      <c r="J81" s="70">
        <f>IFERROR(VLOOKUP(B81,計算用!$B$2:$C$5,2,FALSE),0)</f>
        <v>5.5</v>
      </c>
      <c r="K81" s="145"/>
      <c r="N81" t="s">
        <v>186</v>
      </c>
      <c r="O81" t="s">
        <v>187</v>
      </c>
      <c r="Q81" s="80"/>
      <c r="R81" s="148" t="s">
        <v>413</v>
      </c>
    </row>
    <row r="82" spans="1:18">
      <c r="A82" s="4"/>
      <c r="B82" s="186" t="s">
        <v>24</v>
      </c>
      <c r="C82" s="187"/>
      <c r="D82" s="187"/>
      <c r="E82" s="187"/>
      <c r="F82" s="188"/>
      <c r="G82" s="144"/>
      <c r="H82" s="69">
        <f t="shared" si="0"/>
        <v>0</v>
      </c>
      <c r="I82" s="84"/>
      <c r="J82" s="70">
        <f>IFERROR(VLOOKUP(B82,計算用!$B$2:$C$5,2,FALSE),0)</f>
        <v>4.5</v>
      </c>
      <c r="K82" s="145"/>
      <c r="M82" t="s">
        <v>411</v>
      </c>
      <c r="N82">
        <v>305.60000000000002</v>
      </c>
      <c r="O82">
        <f>N82/60</f>
        <v>5.0933333333333337</v>
      </c>
      <c r="Q82" s="80"/>
      <c r="R82" s="148"/>
    </row>
    <row r="83" spans="1:18">
      <c r="A83" s="4"/>
      <c r="B83" s="186" t="s">
        <v>25</v>
      </c>
      <c r="C83" s="187"/>
      <c r="D83" s="187"/>
      <c r="E83" s="187"/>
      <c r="F83" s="188"/>
      <c r="G83" s="144">
        <v>6.4</v>
      </c>
      <c r="H83" s="69">
        <f t="shared" si="0"/>
        <v>12.8</v>
      </c>
      <c r="I83" s="84"/>
      <c r="J83" s="70">
        <f>IFERROR(VLOOKUP(B83,計算用!$B$2:$C$5,2,FALSE),0)</f>
        <v>0</v>
      </c>
      <c r="K83" s="145"/>
      <c r="M83" t="s">
        <v>412</v>
      </c>
      <c r="O83">
        <f t="shared" ref="O83:O86" si="1">N83/60</f>
        <v>0</v>
      </c>
      <c r="Q83" s="80"/>
      <c r="R83" s="76"/>
    </row>
    <row r="84" spans="1:18">
      <c r="A84" s="4"/>
      <c r="B84" s="186" t="s">
        <v>33</v>
      </c>
      <c r="C84" s="187"/>
      <c r="D84" s="187"/>
      <c r="E84" s="187"/>
      <c r="F84" s="188"/>
      <c r="G84" s="144"/>
      <c r="H84" s="69">
        <f t="shared" si="0"/>
        <v>0</v>
      </c>
      <c r="I84" s="84"/>
      <c r="J84" s="70">
        <f>IFERROR(VLOOKUP(B84,計算用!$B$2:$C$5,2,FALSE),0)</f>
        <v>5.5</v>
      </c>
      <c r="K84" s="145"/>
      <c r="M84" t="s">
        <v>413</v>
      </c>
      <c r="N84">
        <v>89</v>
      </c>
      <c r="O84">
        <f t="shared" si="1"/>
        <v>1.4833333333333334</v>
      </c>
      <c r="Q84" s="80"/>
      <c r="R84" s="76" t="s">
        <v>417</v>
      </c>
    </row>
    <row r="85" spans="1:18">
      <c r="A85" s="4"/>
      <c r="B85" s="186" t="s">
        <v>24</v>
      </c>
      <c r="C85" s="187"/>
      <c r="D85" s="187"/>
      <c r="E85" s="187"/>
      <c r="F85" s="188"/>
      <c r="G85" s="144"/>
      <c r="H85" s="69">
        <f t="shared" si="0"/>
        <v>0</v>
      </c>
      <c r="I85" s="84"/>
      <c r="J85" s="70">
        <f>IFERROR(VLOOKUP(B85,計算用!$B$2:$C$5,2,FALSE),0)</f>
        <v>4.5</v>
      </c>
      <c r="K85" s="145"/>
      <c r="M85" t="s">
        <v>414</v>
      </c>
      <c r="N85">
        <v>487</v>
      </c>
      <c r="O85">
        <f t="shared" si="1"/>
        <v>8.1166666666666671</v>
      </c>
      <c r="Q85" s="80"/>
      <c r="R85" s="76" t="s">
        <v>418</v>
      </c>
    </row>
    <row r="86" spans="1:18">
      <c r="A86" s="4"/>
      <c r="B86" s="186" t="s">
        <v>25</v>
      </c>
      <c r="C86" s="187"/>
      <c r="D86" s="187"/>
      <c r="E86" s="187"/>
      <c r="F86" s="188"/>
      <c r="G86" s="144">
        <v>1.2</v>
      </c>
      <c r="H86" s="69">
        <f t="shared" si="0"/>
        <v>2.4</v>
      </c>
      <c r="I86" s="84"/>
      <c r="J86" s="70">
        <f>IFERROR(VLOOKUP(B86,計算用!$B$2:$C$5,2,FALSE),0)</f>
        <v>0</v>
      </c>
      <c r="K86" s="145"/>
      <c r="M86" t="s">
        <v>190</v>
      </c>
      <c r="N86">
        <f>N87*N88</f>
        <v>1920</v>
      </c>
      <c r="O86">
        <f t="shared" si="1"/>
        <v>32</v>
      </c>
      <c r="Q86" s="80"/>
      <c r="R86" s="76"/>
    </row>
    <row r="87" spans="1:18">
      <c r="A87" s="4"/>
      <c r="B87" s="186" t="s">
        <v>33</v>
      </c>
      <c r="C87" s="187"/>
      <c r="D87" s="187"/>
      <c r="E87" s="187"/>
      <c r="F87" s="188"/>
      <c r="G87" s="144"/>
      <c r="H87" s="69">
        <f t="shared" si="0"/>
        <v>0</v>
      </c>
      <c r="I87" s="84"/>
      <c r="J87" s="70">
        <f>IFERROR(VLOOKUP(B87,計算用!$B$2:$C$5,2,FALSE),0)</f>
        <v>5.5</v>
      </c>
      <c r="K87" s="145"/>
      <c r="M87" t="s">
        <v>415</v>
      </c>
      <c r="N87">
        <v>16</v>
      </c>
      <c r="Q87" s="80"/>
      <c r="R87" s="76"/>
    </row>
    <row r="88" spans="1:18">
      <c r="A88" s="4"/>
      <c r="B88" s="186" t="s">
        <v>24</v>
      </c>
      <c r="C88" s="187"/>
      <c r="D88" s="187"/>
      <c r="E88" s="187"/>
      <c r="F88" s="188"/>
      <c r="G88" s="144"/>
      <c r="H88" s="69">
        <f t="shared" si="0"/>
        <v>0</v>
      </c>
      <c r="I88" s="84"/>
      <c r="J88" s="70">
        <f>IFERROR(VLOOKUP(B88,計算用!$B$2:$C$5,2,FALSE),0)</f>
        <v>4.5</v>
      </c>
      <c r="K88" s="145"/>
      <c r="M88" t="s">
        <v>232</v>
      </c>
      <c r="N88">
        <v>120</v>
      </c>
      <c r="Q88" s="80"/>
      <c r="R88" s="76"/>
    </row>
    <row r="89" spans="1:18">
      <c r="A89" s="4"/>
      <c r="B89" s="186" t="s">
        <v>25</v>
      </c>
      <c r="C89" s="187"/>
      <c r="D89" s="187"/>
      <c r="E89" s="187"/>
      <c r="F89" s="188"/>
      <c r="G89" s="144">
        <v>13.3</v>
      </c>
      <c r="H89" s="69">
        <f t="shared" si="0"/>
        <v>26.6</v>
      </c>
      <c r="I89" s="84"/>
      <c r="J89" s="70">
        <f>IFERROR(VLOOKUP(B89,計算用!$B$2:$C$5,2,FALSE),0)</f>
        <v>0</v>
      </c>
      <c r="K89" s="145"/>
      <c r="M89" t="s">
        <v>416</v>
      </c>
      <c r="N89" t="s">
        <v>216</v>
      </c>
      <c r="Q89" s="80"/>
      <c r="R89" s="76"/>
    </row>
    <row r="90" spans="1:18">
      <c r="A90" s="4"/>
      <c r="B90" s="186" t="s">
        <v>33</v>
      </c>
      <c r="C90" s="187"/>
      <c r="D90" s="187"/>
      <c r="E90" s="187"/>
      <c r="F90" s="188"/>
      <c r="G90" s="144"/>
      <c r="H90" s="69">
        <f t="shared" si="0"/>
        <v>0</v>
      </c>
      <c r="I90" s="84"/>
      <c r="J90" s="70">
        <f>IFERROR(VLOOKUP(B90,計算用!$B$2:$C$5,2,FALSE),0)</f>
        <v>5.5</v>
      </c>
      <c r="K90" s="145"/>
      <c r="Q90" s="80"/>
      <c r="R90" s="76"/>
    </row>
    <row r="91" spans="1:18">
      <c r="A91" s="4"/>
      <c r="B91" s="186" t="s">
        <v>24</v>
      </c>
      <c r="C91" s="187"/>
      <c r="D91" s="187"/>
      <c r="E91" s="187"/>
      <c r="F91" s="188"/>
      <c r="G91" s="144"/>
      <c r="H91" s="69">
        <f t="shared" si="0"/>
        <v>0</v>
      </c>
      <c r="I91" s="84"/>
      <c r="J91" s="70">
        <f>IFERROR(VLOOKUP(B91,計算用!$B$2:$C$5,2,FALSE),0)</f>
        <v>4.5</v>
      </c>
      <c r="K91" s="145"/>
      <c r="Q91" s="80"/>
      <c r="R91" s="75"/>
    </row>
    <row r="92" spans="1:18">
      <c r="A92" s="4"/>
      <c r="B92" s="186" t="s">
        <v>143</v>
      </c>
      <c r="C92" s="187"/>
      <c r="D92" s="187"/>
      <c r="E92" s="187"/>
      <c r="F92" s="188"/>
      <c r="G92" s="144"/>
      <c r="H92" s="69">
        <f t="shared" si="0"/>
        <v>0</v>
      </c>
      <c r="I92" s="84"/>
      <c r="J92" s="70">
        <f>IFERROR(VLOOKUP(B92,計算用!$B$2:$C$5,2,FALSE),0)</f>
        <v>5.5</v>
      </c>
      <c r="K92" s="145"/>
      <c r="Q92" s="80"/>
      <c r="R92" s="75"/>
    </row>
    <row r="93" spans="1:18">
      <c r="A93" s="4"/>
      <c r="B93" s="186" t="s">
        <v>25</v>
      </c>
      <c r="C93" s="187"/>
      <c r="D93" s="187"/>
      <c r="E93" s="187"/>
      <c r="F93" s="188"/>
      <c r="G93" s="144">
        <v>1.2</v>
      </c>
      <c r="H93" s="69">
        <f t="shared" si="0"/>
        <v>2.4</v>
      </c>
      <c r="I93" s="84"/>
      <c r="J93" s="70">
        <f>IFERROR(VLOOKUP(B93,計算用!$B$2:$C$5,2,FALSE),0)</f>
        <v>0</v>
      </c>
      <c r="K93" s="145"/>
      <c r="Q93" s="80"/>
      <c r="R93" s="75" t="s">
        <v>419</v>
      </c>
    </row>
    <row r="94" spans="1:18">
      <c r="A94" s="14"/>
      <c r="B94" s="186" t="s">
        <v>134</v>
      </c>
      <c r="C94" s="187"/>
      <c r="D94" s="187"/>
      <c r="E94" s="187"/>
      <c r="F94" s="188"/>
      <c r="G94" s="144"/>
      <c r="H94" s="69">
        <f t="shared" si="0"/>
        <v>0</v>
      </c>
      <c r="I94" s="71"/>
      <c r="J94" s="70">
        <f>IFERROR(VLOOKUP(B94,計算用!$B$2:$C$5,2,FALSE),0)</f>
        <v>5.5</v>
      </c>
      <c r="K94" s="145">
        <f>SUM(H74:J94)</f>
        <v>305.60000000000002</v>
      </c>
      <c r="Q94" s="80"/>
      <c r="R94" s="75"/>
    </row>
    <row r="95" spans="1:18">
      <c r="A95" s="4"/>
      <c r="B95" s="158"/>
      <c r="C95" s="159"/>
      <c r="D95" s="159"/>
      <c r="E95" s="159"/>
      <c r="F95" s="160"/>
      <c r="G95" s="24"/>
      <c r="H95" s="15">
        <f t="shared" ref="H95" si="2">G95/$I$3</f>
        <v>0</v>
      </c>
      <c r="I95" s="23"/>
      <c r="J95" s="17">
        <f>IFERROR(VLOOKUP(B95,計算用!$B$2:$C$5,2,FALSE),0)</f>
        <v>0</v>
      </c>
      <c r="K95" s="18"/>
      <c r="Q95" s="80"/>
      <c r="R95" s="75"/>
    </row>
    <row r="96" spans="1:18">
      <c r="A96" s="60" t="s">
        <v>23</v>
      </c>
      <c r="B96" s="158"/>
      <c r="C96" s="159"/>
      <c r="D96" s="159"/>
      <c r="E96" s="159"/>
      <c r="F96" s="160"/>
      <c r="G96" s="61"/>
      <c r="H96" s="61">
        <f>SUM(H7:H95)</f>
        <v>375.59999999999997</v>
      </c>
      <c r="I96" s="25">
        <f>SUM(I7:I95)</f>
        <v>264</v>
      </c>
      <c r="J96" s="17">
        <f>SUM(J7:J95)</f>
        <v>260</v>
      </c>
      <c r="K96" s="18"/>
      <c r="Q96" s="80"/>
    </row>
    <row r="97" spans="10:17">
      <c r="J97">
        <f>SUM(H96:J96)</f>
        <v>899.59999999999991</v>
      </c>
      <c r="Q97" s="80"/>
    </row>
    <row r="98" spans="10:17">
      <c r="Q98" s="80"/>
    </row>
    <row r="99" spans="10:17">
      <c r="Q99" s="80"/>
    </row>
    <row r="100" spans="10:17">
      <c r="Q100" s="80"/>
    </row>
    <row r="101" spans="10:17">
      <c r="Q101" s="80"/>
    </row>
    <row r="102" spans="10:17">
      <c r="Q102" s="80"/>
    </row>
    <row r="103" spans="10:17">
      <c r="Q103" s="80"/>
    </row>
    <row r="104" spans="10:17">
      <c r="Q104" s="80"/>
    </row>
    <row r="105" spans="10:17">
      <c r="Q105" s="80"/>
    </row>
    <row r="106" spans="10:17">
      <c r="Q106" s="80"/>
    </row>
    <row r="107" spans="10:17">
      <c r="Q107" s="80"/>
    </row>
    <row r="108" spans="10:17">
      <c r="Q108" s="80"/>
    </row>
    <row r="109" spans="10:17">
      <c r="Q109" s="80"/>
    </row>
    <row r="110" spans="10:17">
      <c r="Q110" s="80"/>
    </row>
    <row r="111" spans="10:17">
      <c r="Q111" s="80"/>
    </row>
    <row r="112" spans="10:17">
      <c r="Q112" s="80"/>
    </row>
    <row r="113" spans="17:17">
      <c r="Q113" s="77"/>
    </row>
  </sheetData>
  <mergeCells count="103">
    <mergeCell ref="B78:F78"/>
    <mergeCell ref="B79:F79"/>
    <mergeCell ref="B72:F72"/>
    <mergeCell ref="B73:F73"/>
    <mergeCell ref="B74:F74"/>
    <mergeCell ref="B75:F75"/>
    <mergeCell ref="B76:F76"/>
    <mergeCell ref="B77:F77"/>
    <mergeCell ref="B71:F71"/>
    <mergeCell ref="B69:F69"/>
    <mergeCell ref="B70:F70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80:F80"/>
    <mergeCell ref="B81:F81"/>
    <mergeCell ref="B82:F82"/>
    <mergeCell ref="B83:F83"/>
    <mergeCell ref="B84:F84"/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95:F95"/>
    <mergeCell ref="B96:F96"/>
    <mergeCell ref="B90:F90"/>
    <mergeCell ref="B91:F91"/>
    <mergeCell ref="B92:F92"/>
    <mergeCell ref="B93:F93"/>
    <mergeCell ref="B94:F94"/>
    <mergeCell ref="B85:F85"/>
    <mergeCell ref="B86:F86"/>
    <mergeCell ref="B87:F87"/>
    <mergeCell ref="B88:F88"/>
    <mergeCell ref="B89:F8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theme="5"/>
  </sheetPr>
  <dimension ref="A1:W188"/>
  <sheetViews>
    <sheetView topLeftCell="A55" zoomScale="60" zoomScaleNormal="60" workbookViewId="0">
      <selection activeCell="M83" sqref="M83:O91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4" t="s">
        <v>12</v>
      </c>
      <c r="N5" s="11"/>
      <c r="O5" s="34" t="s">
        <v>13</v>
      </c>
      <c r="P5" s="12"/>
      <c r="Q5" s="34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3" t="s">
        <v>17</v>
      </c>
      <c r="H6" s="33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94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95" t="s">
        <v>111</v>
      </c>
      <c r="C15" s="196"/>
      <c r="D15" s="196"/>
      <c r="E15" s="196"/>
      <c r="F15" s="197"/>
      <c r="G15" s="96"/>
      <c r="H15" s="96">
        <f t="shared" si="0"/>
        <v>0</v>
      </c>
      <c r="I15" s="97"/>
      <c r="J15" s="97">
        <f>IFERROR(VLOOKUP(B15,計算用!$B$2:$C$5,2,FALSE),0)</f>
        <v>0</v>
      </c>
      <c r="K15" s="146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95" t="s">
        <v>32</v>
      </c>
      <c r="C16" s="196"/>
      <c r="D16" s="196"/>
      <c r="E16" s="196"/>
      <c r="F16" s="197"/>
      <c r="G16" s="96"/>
      <c r="H16" s="96">
        <f t="shared" si="0"/>
        <v>0</v>
      </c>
      <c r="I16" s="98"/>
      <c r="J16" s="97">
        <f>IFERROR(VLOOKUP(B16,計算用!$B$2:$C$5,2,FALSE),0)</f>
        <v>5.5</v>
      </c>
      <c r="K16" s="146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95" t="s">
        <v>25</v>
      </c>
      <c r="C17" s="196"/>
      <c r="D17" s="196"/>
      <c r="E17" s="196"/>
      <c r="F17" s="197"/>
      <c r="G17" s="96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46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95" t="s">
        <v>33</v>
      </c>
      <c r="C18" s="196"/>
      <c r="D18" s="196"/>
      <c r="E18" s="196"/>
      <c r="F18" s="197"/>
      <c r="G18" s="96"/>
      <c r="H18" s="96">
        <f t="shared" si="0"/>
        <v>0</v>
      </c>
      <c r="I18" s="97"/>
      <c r="J18" s="97">
        <f>IFERROR(VLOOKUP(B18,計算用!$B$2:$C$5,2,FALSE),0)</f>
        <v>5.5</v>
      </c>
      <c r="K18" s="146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95" t="s">
        <v>24</v>
      </c>
      <c r="C19" s="196"/>
      <c r="D19" s="196"/>
      <c r="E19" s="196"/>
      <c r="F19" s="197"/>
      <c r="G19" s="96"/>
      <c r="H19" s="96">
        <f t="shared" si="0"/>
        <v>0</v>
      </c>
      <c r="I19" s="97"/>
      <c r="J19" s="97">
        <f>IFERROR(VLOOKUP(B19,計算用!$B$2:$C$5,2,FALSE),0)</f>
        <v>4.5</v>
      </c>
      <c r="K19" s="146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95" t="s">
        <v>25</v>
      </c>
      <c r="C20" s="196"/>
      <c r="D20" s="196"/>
      <c r="E20" s="196"/>
      <c r="F20" s="197"/>
      <c r="G20" s="96">
        <v>2.8</v>
      </c>
      <c r="H20" s="96">
        <f t="shared" si="0"/>
        <v>5.6</v>
      </c>
      <c r="I20" s="98"/>
      <c r="J20" s="97">
        <f>IFERROR(VLOOKUP(B20,計算用!$B$2:$C$5,2,FALSE),0)</f>
        <v>0</v>
      </c>
      <c r="K20" s="146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95" t="s">
        <v>24</v>
      </c>
      <c r="C21" s="196"/>
      <c r="D21" s="196"/>
      <c r="E21" s="196"/>
      <c r="F21" s="197"/>
      <c r="G21" s="96"/>
      <c r="H21" s="96">
        <f t="shared" si="0"/>
        <v>0</v>
      </c>
      <c r="I21" s="97"/>
      <c r="J21" s="97">
        <f>IFERROR(VLOOKUP(B21,計算用!$B$2:$C$5,2,FALSE),0)</f>
        <v>4.5</v>
      </c>
      <c r="K21" s="146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95" t="s">
        <v>25</v>
      </c>
      <c r="C22" s="196"/>
      <c r="D22" s="196"/>
      <c r="E22" s="196"/>
      <c r="F22" s="197"/>
      <c r="G22" s="96">
        <v>24.2</v>
      </c>
      <c r="H22" s="96">
        <f t="shared" si="0"/>
        <v>48.4</v>
      </c>
      <c r="I22" s="97"/>
      <c r="J22" s="97">
        <f>IFERROR(VLOOKUP(B22,計算用!$B$2:$C$5,2,FALSE),0)</f>
        <v>0</v>
      </c>
      <c r="K22" s="146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95" t="s">
        <v>24</v>
      </c>
      <c r="C23" s="196"/>
      <c r="D23" s="196"/>
      <c r="E23" s="196"/>
      <c r="F23" s="197"/>
      <c r="G23" s="96"/>
      <c r="H23" s="96">
        <f t="shared" si="0"/>
        <v>0</v>
      </c>
      <c r="I23" s="98"/>
      <c r="J23" s="97">
        <f>IFERROR(VLOOKUP(B23,計算用!$B$2:$C$5,2,FALSE),0)</f>
        <v>4.5</v>
      </c>
      <c r="K23" s="146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95" t="s">
        <v>25</v>
      </c>
      <c r="C24" s="196"/>
      <c r="D24" s="196"/>
      <c r="E24" s="196"/>
      <c r="F24" s="197"/>
      <c r="G24" s="96">
        <v>1.5</v>
      </c>
      <c r="H24" s="96">
        <f t="shared" si="0"/>
        <v>3</v>
      </c>
      <c r="I24" s="97"/>
      <c r="J24" s="97">
        <f>IFERROR(VLOOKUP(B24,計算用!$B$2:$C$5,2,FALSE),0)</f>
        <v>0</v>
      </c>
      <c r="K24" s="146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95" t="s">
        <v>33</v>
      </c>
      <c r="C25" s="196"/>
      <c r="D25" s="196"/>
      <c r="E25" s="196"/>
      <c r="F25" s="197"/>
      <c r="G25" s="96"/>
      <c r="H25" s="96">
        <f t="shared" si="0"/>
        <v>0</v>
      </c>
      <c r="I25" s="97"/>
      <c r="J25" s="97">
        <f>IFERROR(VLOOKUP(B25,計算用!$B$2:$C$5,2,FALSE),0)</f>
        <v>5.5</v>
      </c>
      <c r="K25" s="146">
        <f>SUM(H15:J25)</f>
        <v>89</v>
      </c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92" t="s">
        <v>111</v>
      </c>
      <c r="C26" s="193"/>
      <c r="D26" s="193"/>
      <c r="E26" s="193"/>
      <c r="F26" s="194"/>
      <c r="G26" s="72"/>
      <c r="H26" s="72">
        <f t="shared" si="0"/>
        <v>0</v>
      </c>
      <c r="I26" s="99"/>
      <c r="J26" s="74">
        <f>IFERROR(VLOOKUP(B26,計算用!$B$2:$C$5,2,FALSE),0)</f>
        <v>0</v>
      </c>
      <c r="K26" s="140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92" t="s">
        <v>24</v>
      </c>
      <c r="C27" s="193"/>
      <c r="D27" s="193"/>
      <c r="E27" s="193"/>
      <c r="F27" s="194"/>
      <c r="G27" s="72"/>
      <c r="H27" s="72">
        <f t="shared" si="0"/>
        <v>0</v>
      </c>
      <c r="I27" s="74"/>
      <c r="J27" s="74">
        <f>IFERROR(VLOOKUP(B27,計算用!$B$2:$C$5,2,FALSE),0)</f>
        <v>4.5</v>
      </c>
      <c r="K27" s="140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92" t="s">
        <v>25</v>
      </c>
      <c r="C28" s="193"/>
      <c r="D28" s="193"/>
      <c r="E28" s="193"/>
      <c r="F28" s="194"/>
      <c r="G28" s="72">
        <v>1.5</v>
      </c>
      <c r="H28" s="72">
        <f t="shared" si="0"/>
        <v>3</v>
      </c>
      <c r="I28" s="74"/>
      <c r="J28" s="74">
        <f>IFERROR(VLOOKUP(B28,計算用!$B$2:$C$5,2,FALSE),0)</f>
        <v>0</v>
      </c>
      <c r="K28" s="140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92" t="s">
        <v>24</v>
      </c>
      <c r="C29" s="193"/>
      <c r="D29" s="193"/>
      <c r="E29" s="193"/>
      <c r="F29" s="194"/>
      <c r="G29" s="72"/>
      <c r="H29" s="72">
        <f t="shared" si="0"/>
        <v>0</v>
      </c>
      <c r="I29" s="74"/>
      <c r="J29" s="74">
        <f>IFERROR(VLOOKUP(B29,計算用!$B$2:$C$5,2,FALSE),0)</f>
        <v>4.5</v>
      </c>
      <c r="K29" s="140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92" t="s">
        <v>111</v>
      </c>
      <c r="C30" s="193"/>
      <c r="D30" s="193"/>
      <c r="E30" s="193"/>
      <c r="F30" s="194"/>
      <c r="G30" s="72"/>
      <c r="H30" s="72">
        <f t="shared" si="0"/>
        <v>0</v>
      </c>
      <c r="I30" s="99"/>
      <c r="J30" s="74">
        <f>IFERROR(VLOOKUP(B30,計算用!$B$2:$C$5,2,FALSE),0)</f>
        <v>0</v>
      </c>
      <c r="K30" s="140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92" t="s">
        <v>32</v>
      </c>
      <c r="C31" s="193"/>
      <c r="D31" s="193"/>
      <c r="E31" s="193"/>
      <c r="F31" s="194"/>
      <c r="G31" s="141"/>
      <c r="H31" s="72">
        <f t="shared" si="0"/>
        <v>0</v>
      </c>
      <c r="I31" s="74"/>
      <c r="J31" s="74">
        <f>IFERROR(VLOOKUP(B31,計算用!$B$2:$C$5,2,FALSE),0)</f>
        <v>5.5</v>
      </c>
      <c r="K31" s="140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92" t="s">
        <v>25</v>
      </c>
      <c r="C32" s="193"/>
      <c r="D32" s="193"/>
      <c r="E32" s="193"/>
      <c r="F32" s="194"/>
      <c r="G32" s="142">
        <v>3.1</v>
      </c>
      <c r="H32" s="72">
        <f t="shared" si="0"/>
        <v>6.2</v>
      </c>
      <c r="I32" s="99"/>
      <c r="J32" s="74">
        <f>IFERROR(VLOOKUP(B32,計算用!$B$2:$C$5,2,FALSE),0)</f>
        <v>0</v>
      </c>
      <c r="K32" s="140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92" t="s">
        <v>24</v>
      </c>
      <c r="C33" s="193"/>
      <c r="D33" s="193"/>
      <c r="E33" s="193"/>
      <c r="F33" s="194"/>
      <c r="G33" s="142"/>
      <c r="H33" s="72">
        <f t="shared" si="0"/>
        <v>0</v>
      </c>
      <c r="I33" s="73"/>
      <c r="J33" s="74">
        <f>IFERROR(VLOOKUP(B33,計算用!$B$2:$C$5,2,FALSE),0)</f>
        <v>4.5</v>
      </c>
      <c r="K33" s="140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92" t="s">
        <v>25</v>
      </c>
      <c r="C34" s="193"/>
      <c r="D34" s="193"/>
      <c r="E34" s="193"/>
      <c r="F34" s="194"/>
      <c r="G34" s="142">
        <v>67.400000000000006</v>
      </c>
      <c r="H34" s="72">
        <f t="shared" si="0"/>
        <v>134.80000000000001</v>
      </c>
      <c r="I34" s="99"/>
      <c r="J34" s="74">
        <f>IFERROR(VLOOKUP(B34,計算用!$B$2:$C$5,2,FALSE),0)</f>
        <v>0</v>
      </c>
      <c r="K34" s="140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92" t="s">
        <v>24</v>
      </c>
      <c r="C35" s="193"/>
      <c r="D35" s="193"/>
      <c r="E35" s="193"/>
      <c r="F35" s="194"/>
      <c r="G35" s="142"/>
      <c r="H35" s="72">
        <f t="shared" si="0"/>
        <v>0</v>
      </c>
      <c r="I35" s="73"/>
      <c r="J35" s="74">
        <f>IFERROR(VLOOKUP(B35,計算用!$B$2:$C$5,2,FALSE),0)</f>
        <v>4.5</v>
      </c>
      <c r="K35" s="140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92" t="s">
        <v>25</v>
      </c>
      <c r="C36" s="193"/>
      <c r="D36" s="193"/>
      <c r="E36" s="193"/>
      <c r="F36" s="194"/>
      <c r="G36" s="142">
        <v>0.5</v>
      </c>
      <c r="H36" s="72">
        <f t="shared" si="0"/>
        <v>1</v>
      </c>
      <c r="I36" s="99"/>
      <c r="J36" s="74">
        <f>IFERROR(VLOOKUP(B36,計算用!$B$2:$C$5,2,FALSE),0)</f>
        <v>0</v>
      </c>
      <c r="K36" s="140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92" t="s">
        <v>24</v>
      </c>
      <c r="C37" s="193"/>
      <c r="D37" s="193"/>
      <c r="E37" s="193"/>
      <c r="F37" s="194"/>
      <c r="G37" s="142"/>
      <c r="H37" s="72">
        <f t="shared" si="0"/>
        <v>0</v>
      </c>
      <c r="I37" s="73"/>
      <c r="J37" s="74">
        <f>IFERROR(VLOOKUP(B37,計算用!$B$2:$C$5,2,FALSE),0)</f>
        <v>4.5</v>
      </c>
      <c r="K37" s="140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92" t="s">
        <v>25</v>
      </c>
      <c r="C38" s="193"/>
      <c r="D38" s="193"/>
      <c r="E38" s="193"/>
      <c r="F38" s="194"/>
      <c r="G38" s="142">
        <v>1.5</v>
      </c>
      <c r="H38" s="72">
        <f t="shared" si="0"/>
        <v>3</v>
      </c>
      <c r="I38" s="73"/>
      <c r="J38" s="74">
        <f>IFERROR(VLOOKUP(B38,計算用!$B$2:$C$5,2,FALSE),0)</f>
        <v>0</v>
      </c>
      <c r="K38" s="140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92" t="s">
        <v>33</v>
      </c>
      <c r="C39" s="193"/>
      <c r="D39" s="193"/>
      <c r="E39" s="193"/>
      <c r="F39" s="194"/>
      <c r="G39" s="142"/>
      <c r="H39" s="72">
        <f t="shared" si="0"/>
        <v>0</v>
      </c>
      <c r="I39" s="73"/>
      <c r="J39" s="74">
        <f>IFERROR(VLOOKUP(B39,計算用!$B$2:$C$5,2,FALSE),0)</f>
        <v>5.5</v>
      </c>
      <c r="K39" s="140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92" t="s">
        <v>111</v>
      </c>
      <c r="C40" s="193"/>
      <c r="D40" s="193"/>
      <c r="E40" s="193"/>
      <c r="F40" s="194"/>
      <c r="G40" s="142"/>
      <c r="H40" s="72">
        <f t="shared" si="0"/>
        <v>0</v>
      </c>
      <c r="I40" s="99">
        <v>80</v>
      </c>
      <c r="J40" s="74">
        <f>IFERROR(VLOOKUP(B40,計算用!$B$2:$C$5,2,FALSE),0)</f>
        <v>0</v>
      </c>
      <c r="K40" s="140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92" t="s">
        <v>32</v>
      </c>
      <c r="C41" s="193"/>
      <c r="D41" s="193"/>
      <c r="E41" s="193"/>
      <c r="F41" s="194"/>
      <c r="G41" s="142"/>
      <c r="H41" s="72">
        <f t="shared" si="0"/>
        <v>0</v>
      </c>
      <c r="I41" s="73"/>
      <c r="J41" s="74">
        <f>IFERROR(VLOOKUP(B41,計算用!$B$2:$C$5,2,FALSE),0)</f>
        <v>5.5</v>
      </c>
      <c r="K41" s="140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92" t="s">
        <v>25</v>
      </c>
      <c r="C42" s="193"/>
      <c r="D42" s="193"/>
      <c r="E42" s="193"/>
      <c r="F42" s="194"/>
      <c r="G42" s="142">
        <v>1.5</v>
      </c>
      <c r="H42" s="72">
        <f t="shared" si="0"/>
        <v>3</v>
      </c>
      <c r="I42" s="99"/>
      <c r="J42" s="74">
        <f>IFERROR(VLOOKUP(B42,計算用!$B$2:$C$5,2,FALSE),0)</f>
        <v>0</v>
      </c>
      <c r="K42" s="140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92" t="s">
        <v>24</v>
      </c>
      <c r="C43" s="193"/>
      <c r="D43" s="193"/>
      <c r="E43" s="193"/>
      <c r="F43" s="194"/>
      <c r="G43" s="142"/>
      <c r="H43" s="72">
        <f t="shared" si="0"/>
        <v>0</v>
      </c>
      <c r="I43" s="73"/>
      <c r="J43" s="74">
        <f>IFERROR(VLOOKUP(B43,計算用!$B$2:$C$5,2,FALSE),0)</f>
        <v>4.5</v>
      </c>
      <c r="K43" s="140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92" t="s">
        <v>25</v>
      </c>
      <c r="C44" s="193"/>
      <c r="D44" s="193"/>
      <c r="E44" s="193"/>
      <c r="F44" s="194"/>
      <c r="G44" s="142">
        <v>3.9</v>
      </c>
      <c r="H44" s="72">
        <f t="shared" si="0"/>
        <v>7.8</v>
      </c>
      <c r="I44" s="99"/>
      <c r="J44" s="74">
        <f>IFERROR(VLOOKUP(B44,計算用!$B$2:$C$5,2,FALSE),0)</f>
        <v>0</v>
      </c>
      <c r="K44" s="140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92" t="s">
        <v>24</v>
      </c>
      <c r="C45" s="193"/>
      <c r="D45" s="193"/>
      <c r="E45" s="193"/>
      <c r="F45" s="194"/>
      <c r="G45" s="142"/>
      <c r="H45" s="72">
        <f t="shared" si="0"/>
        <v>0</v>
      </c>
      <c r="I45" s="73"/>
      <c r="J45" s="74">
        <f>IFERROR(VLOOKUP(B45,計算用!$B$2:$C$5,2,FALSE),0)</f>
        <v>4.5</v>
      </c>
      <c r="K45" s="140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92" t="s">
        <v>25</v>
      </c>
      <c r="C46" s="193"/>
      <c r="D46" s="193"/>
      <c r="E46" s="193"/>
      <c r="F46" s="194"/>
      <c r="G46" s="14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40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92" t="s">
        <v>24</v>
      </c>
      <c r="C47" s="193"/>
      <c r="D47" s="193"/>
      <c r="E47" s="193"/>
      <c r="F47" s="194"/>
      <c r="G47" s="142"/>
      <c r="H47" s="72">
        <f t="shared" si="0"/>
        <v>0</v>
      </c>
      <c r="I47" s="73"/>
      <c r="J47" s="74">
        <f>IFERROR(VLOOKUP(B47,計算用!$B$2:$C$5,2,FALSE),0)</f>
        <v>4.5</v>
      </c>
      <c r="K47" s="140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92" t="s">
        <v>25</v>
      </c>
      <c r="C48" s="193"/>
      <c r="D48" s="193"/>
      <c r="E48" s="193"/>
      <c r="F48" s="194"/>
      <c r="G48" s="14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40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92" t="s">
        <v>24</v>
      </c>
      <c r="C49" s="193"/>
      <c r="D49" s="193"/>
      <c r="E49" s="193"/>
      <c r="F49" s="194"/>
      <c r="G49" s="142"/>
      <c r="H49" s="72">
        <f t="shared" si="0"/>
        <v>0</v>
      </c>
      <c r="I49" s="99"/>
      <c r="J49" s="74">
        <f>IFERROR(VLOOKUP(B49,計算用!$B$2:$C$5,2,FALSE),0)</f>
        <v>4.5</v>
      </c>
      <c r="K49" s="140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92" t="s">
        <v>25</v>
      </c>
      <c r="C50" s="193"/>
      <c r="D50" s="193"/>
      <c r="E50" s="193"/>
      <c r="F50" s="194"/>
      <c r="G50" s="142">
        <v>27.6</v>
      </c>
      <c r="H50" s="72">
        <f t="shared" si="0"/>
        <v>55.2</v>
      </c>
      <c r="I50" s="73"/>
      <c r="J50" s="74">
        <f>IFERROR(VLOOKUP(B50,計算用!$B$2:$C$5,2,FALSE),0)</f>
        <v>0</v>
      </c>
      <c r="K50" s="140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92" t="s">
        <v>24</v>
      </c>
      <c r="C51" s="193"/>
      <c r="D51" s="193"/>
      <c r="E51" s="193"/>
      <c r="F51" s="194"/>
      <c r="G51" s="143"/>
      <c r="H51" s="72">
        <f t="shared" si="0"/>
        <v>0</v>
      </c>
      <c r="I51" s="73"/>
      <c r="J51" s="74">
        <f>IFERROR(VLOOKUP(B51,計算用!$B$2:$C$5,2,FALSE),0)</f>
        <v>4.5</v>
      </c>
      <c r="K51" s="140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92" t="s">
        <v>25</v>
      </c>
      <c r="C52" s="193"/>
      <c r="D52" s="193"/>
      <c r="E52" s="193"/>
      <c r="F52" s="194"/>
      <c r="G52" s="142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40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92" t="s">
        <v>33</v>
      </c>
      <c r="C53" s="193"/>
      <c r="D53" s="193"/>
      <c r="E53" s="193"/>
      <c r="F53" s="194"/>
      <c r="G53" s="143"/>
      <c r="H53" s="72">
        <f t="shared" si="0"/>
        <v>0</v>
      </c>
      <c r="I53" s="73"/>
      <c r="J53" s="74">
        <f>IFERROR(VLOOKUP(B53,計算用!$B$2:$C$5,2,FALSE),0)</f>
        <v>5.5</v>
      </c>
      <c r="K53" s="140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92" t="s">
        <v>24</v>
      </c>
      <c r="C54" s="193"/>
      <c r="D54" s="193"/>
      <c r="E54" s="193"/>
      <c r="F54" s="194"/>
      <c r="G54" s="142"/>
      <c r="H54" s="72">
        <f t="shared" si="0"/>
        <v>0</v>
      </c>
      <c r="I54" s="73"/>
      <c r="J54" s="74">
        <f>IFERROR(VLOOKUP(B54,計算用!$B$2:$C$5,2,FALSE),0)</f>
        <v>4.5</v>
      </c>
      <c r="K54" s="140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92" t="s">
        <v>32</v>
      </c>
      <c r="C55" s="193"/>
      <c r="D55" s="193"/>
      <c r="E55" s="193"/>
      <c r="F55" s="194"/>
      <c r="G55" s="142"/>
      <c r="H55" s="72">
        <f t="shared" si="0"/>
        <v>0</v>
      </c>
      <c r="I55" s="99"/>
      <c r="J55" s="74">
        <f>IFERROR(VLOOKUP(B55,計算用!$B$2:$C$5,2,FALSE),0)</f>
        <v>5.5</v>
      </c>
      <c r="K55" s="140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92" t="s">
        <v>25</v>
      </c>
      <c r="C56" s="193"/>
      <c r="D56" s="193"/>
      <c r="E56" s="193"/>
      <c r="F56" s="194"/>
      <c r="G56" s="142">
        <v>2.1</v>
      </c>
      <c r="H56" s="72">
        <f t="shared" si="0"/>
        <v>4.2</v>
      </c>
      <c r="I56" s="73"/>
      <c r="J56" s="74">
        <f>IFERROR(VLOOKUP(B56,計算用!$B$2:$C$5,2,FALSE),0)</f>
        <v>0</v>
      </c>
      <c r="K56" s="140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92" t="s">
        <v>33</v>
      </c>
      <c r="C57" s="193"/>
      <c r="D57" s="193"/>
      <c r="E57" s="193"/>
      <c r="F57" s="194"/>
      <c r="G57" s="142"/>
      <c r="H57" s="72">
        <f t="shared" si="0"/>
        <v>0</v>
      </c>
      <c r="I57" s="99"/>
      <c r="J57" s="74">
        <f>IFERROR(VLOOKUP(B57,計算用!$B$2:$C$5,2,FALSE),0)</f>
        <v>5.5</v>
      </c>
      <c r="K57" s="140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89" t="s">
        <v>111</v>
      </c>
      <c r="C58" s="190"/>
      <c r="D58" s="190"/>
      <c r="E58" s="190"/>
      <c r="F58" s="191"/>
      <c r="G58" s="142"/>
      <c r="H58" s="72">
        <f t="shared" si="0"/>
        <v>0</v>
      </c>
      <c r="I58" s="73"/>
      <c r="J58" s="74">
        <f>IFERROR(VLOOKUP(B58,計算用!$B$2:$C$5,2,FALSE),0)</f>
        <v>0</v>
      </c>
      <c r="K58" s="140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89" t="s">
        <v>32</v>
      </c>
      <c r="C59" s="190"/>
      <c r="D59" s="190"/>
      <c r="E59" s="190"/>
      <c r="F59" s="191"/>
      <c r="G59" s="142"/>
      <c r="H59" s="72">
        <f t="shared" si="0"/>
        <v>0</v>
      </c>
      <c r="I59" s="99"/>
      <c r="J59" s="74">
        <f>IFERROR(VLOOKUP(B59,計算用!$B$2:$C$5,2,FALSE),0)</f>
        <v>5.5</v>
      </c>
      <c r="K59" s="140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92" t="s">
        <v>25</v>
      </c>
      <c r="C60" s="193"/>
      <c r="D60" s="193"/>
      <c r="E60" s="193"/>
      <c r="F60" s="194"/>
      <c r="G60" s="142">
        <v>1.4</v>
      </c>
      <c r="H60" s="72">
        <f t="shared" si="0"/>
        <v>2.8</v>
      </c>
      <c r="I60" s="73"/>
      <c r="J60" s="74">
        <f>IFERROR(VLOOKUP(B60,計算用!$B$2:$C$5,2,FALSE),0)</f>
        <v>0</v>
      </c>
      <c r="K60" s="140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92" t="s">
        <v>33</v>
      </c>
      <c r="C61" s="193"/>
      <c r="D61" s="193"/>
      <c r="E61" s="193"/>
      <c r="F61" s="194"/>
      <c r="G61" s="142"/>
      <c r="H61" s="72">
        <f t="shared" si="0"/>
        <v>0</v>
      </c>
      <c r="I61" s="99"/>
      <c r="J61" s="74">
        <f>IFERROR(VLOOKUP(B61,計算用!$B$2:$C$5,2,FALSE),0)</f>
        <v>5.5</v>
      </c>
      <c r="K61" s="140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92" t="s">
        <v>24</v>
      </c>
      <c r="C62" s="193"/>
      <c r="D62" s="193"/>
      <c r="E62" s="193"/>
      <c r="F62" s="194"/>
      <c r="G62" s="142"/>
      <c r="H62" s="72">
        <f t="shared" si="0"/>
        <v>0</v>
      </c>
      <c r="I62" s="73"/>
      <c r="J62" s="74">
        <f>IFERROR(VLOOKUP(B62,計算用!$B$2:$C$5,2,FALSE),0)</f>
        <v>4.5</v>
      </c>
      <c r="K62" s="140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4"/>
      <c r="B63" s="192" t="s">
        <v>32</v>
      </c>
      <c r="C63" s="193"/>
      <c r="D63" s="193"/>
      <c r="E63" s="193"/>
      <c r="F63" s="194"/>
      <c r="G63" s="142"/>
      <c r="H63" s="72">
        <f t="shared" si="0"/>
        <v>0</v>
      </c>
      <c r="I63" s="73"/>
      <c r="J63" s="74">
        <f>IFERROR(VLOOKUP(B63,計算用!$B$2:$C$5,2,FALSE),0)</f>
        <v>5.5</v>
      </c>
      <c r="K63" s="140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89" t="s">
        <v>25</v>
      </c>
      <c r="C64" s="190"/>
      <c r="D64" s="190"/>
      <c r="E64" s="190"/>
      <c r="F64" s="191"/>
      <c r="G64" s="142">
        <v>10.6</v>
      </c>
      <c r="H64" s="72">
        <f t="shared" si="0"/>
        <v>21.2</v>
      </c>
      <c r="I64" s="73"/>
      <c r="J64" s="74">
        <f>IFERROR(VLOOKUP(B64,計算用!$B$2:$C$5,2,FALSE),0)</f>
        <v>0</v>
      </c>
      <c r="K64" s="140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89" t="s">
        <v>33</v>
      </c>
      <c r="C65" s="190"/>
      <c r="D65" s="190"/>
      <c r="E65" s="190"/>
      <c r="F65" s="191"/>
      <c r="G65" s="142"/>
      <c r="H65" s="72">
        <f t="shared" si="0"/>
        <v>0</v>
      </c>
      <c r="I65" s="73"/>
      <c r="J65" s="74">
        <f>IFERROR(VLOOKUP(B65,計算用!$B$2:$C$5,2,FALSE),0)</f>
        <v>5.5</v>
      </c>
      <c r="K65" s="140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89" t="s">
        <v>24</v>
      </c>
      <c r="C66" s="190"/>
      <c r="D66" s="190"/>
      <c r="E66" s="190"/>
      <c r="F66" s="191"/>
      <c r="G66" s="143"/>
      <c r="H66" s="72">
        <f t="shared" si="0"/>
        <v>0</v>
      </c>
      <c r="I66" s="73"/>
      <c r="J66" s="74">
        <f>IFERROR(VLOOKUP(B66,計算用!$B$2:$C$5,2,FALSE),0)</f>
        <v>4.5</v>
      </c>
      <c r="K66" s="140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89" t="s">
        <v>32</v>
      </c>
      <c r="C67" s="190"/>
      <c r="D67" s="190"/>
      <c r="E67" s="190"/>
      <c r="F67" s="191"/>
      <c r="G67" s="142"/>
      <c r="H67" s="72">
        <f t="shared" si="0"/>
        <v>0</v>
      </c>
      <c r="I67" s="99"/>
      <c r="J67" s="74">
        <f>IFERROR(VLOOKUP(B67,計算用!$B$2:$C$5,2,FALSE),0)</f>
        <v>5.5</v>
      </c>
      <c r="K67" s="140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89" t="s">
        <v>25</v>
      </c>
      <c r="C68" s="190"/>
      <c r="D68" s="190"/>
      <c r="E68" s="190"/>
      <c r="F68" s="191"/>
      <c r="G68" s="142">
        <v>1.2</v>
      </c>
      <c r="H68" s="72">
        <f t="shared" si="0"/>
        <v>2.4</v>
      </c>
      <c r="I68" s="73"/>
      <c r="J68" s="74">
        <f>IFERROR(VLOOKUP(B68,計算用!$B$2:$C$5,2,FALSE),0)</f>
        <v>0</v>
      </c>
      <c r="K68" s="140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89" t="s">
        <v>33</v>
      </c>
      <c r="C69" s="190"/>
      <c r="D69" s="190"/>
      <c r="E69" s="190"/>
      <c r="F69" s="191"/>
      <c r="G69" s="143"/>
      <c r="H69" s="72">
        <f t="shared" si="0"/>
        <v>0</v>
      </c>
      <c r="I69" s="73"/>
      <c r="J69" s="74">
        <f>IFERROR(VLOOKUP(B69,計算用!$B$2:$C$5,2,FALSE),0)</f>
        <v>5.5</v>
      </c>
      <c r="K69" s="140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89" t="s">
        <v>24</v>
      </c>
      <c r="C70" s="190"/>
      <c r="D70" s="190"/>
      <c r="E70" s="190"/>
      <c r="F70" s="191"/>
      <c r="G70" s="142"/>
      <c r="H70" s="72">
        <f t="shared" si="0"/>
        <v>0</v>
      </c>
      <c r="I70" s="73"/>
      <c r="J70" s="74">
        <f>IFERROR(VLOOKUP(B70,計算用!$B$2:$C$5,2,FALSE),0)</f>
        <v>4.5</v>
      </c>
      <c r="K70" s="140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89" t="s">
        <v>32</v>
      </c>
      <c r="C71" s="190"/>
      <c r="D71" s="190"/>
      <c r="E71" s="190"/>
      <c r="F71" s="191"/>
      <c r="G71" s="143"/>
      <c r="H71" s="72">
        <f t="shared" si="0"/>
        <v>0</v>
      </c>
      <c r="I71" s="73"/>
      <c r="J71" s="74">
        <f>IFERROR(VLOOKUP(B71,計算用!$B$2:$C$5,2,FALSE),0)</f>
        <v>5.5</v>
      </c>
      <c r="K71" s="140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89" t="s">
        <v>25</v>
      </c>
      <c r="C72" s="190"/>
      <c r="D72" s="190"/>
      <c r="E72" s="190"/>
      <c r="F72" s="191"/>
      <c r="G72" s="143">
        <v>1.5</v>
      </c>
      <c r="H72" s="72">
        <f t="shared" si="0"/>
        <v>3</v>
      </c>
      <c r="I72" s="73"/>
      <c r="J72" s="74">
        <f>IFERROR(VLOOKUP(B72,計算用!$B$2:$C$5,2,FALSE),0)</f>
        <v>0</v>
      </c>
      <c r="K72" s="140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89" t="s">
        <v>33</v>
      </c>
      <c r="C73" s="190"/>
      <c r="D73" s="190"/>
      <c r="E73" s="190"/>
      <c r="F73" s="191"/>
      <c r="G73" s="143"/>
      <c r="H73" s="72">
        <f t="shared" si="0"/>
        <v>0</v>
      </c>
      <c r="I73" s="73"/>
      <c r="J73" s="74">
        <f>IFERROR(VLOOKUP(B73,計算用!$B$2:$C$5,2,FALSE),0)</f>
        <v>5.5</v>
      </c>
      <c r="K73" s="140">
        <f>SUM(H26:J73)</f>
        <v>486.99999999999994</v>
      </c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86" t="s">
        <v>111</v>
      </c>
      <c r="C74" s="187"/>
      <c r="D74" s="187"/>
      <c r="E74" s="187"/>
      <c r="F74" s="188"/>
      <c r="G74" s="144"/>
      <c r="H74" s="69">
        <f t="shared" si="0"/>
        <v>0</v>
      </c>
      <c r="I74" s="84">
        <v>184</v>
      </c>
      <c r="J74" s="70">
        <f>IFERROR(VLOOKUP(B74,計算用!$B$2:$C$5,2,FALSE),0)</f>
        <v>0</v>
      </c>
      <c r="K74" s="145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86" t="s">
        <v>27</v>
      </c>
      <c r="C75" s="187"/>
      <c r="D75" s="187"/>
      <c r="E75" s="187"/>
      <c r="F75" s="188"/>
      <c r="G75" s="144"/>
      <c r="H75" s="69">
        <f t="shared" si="0"/>
        <v>0</v>
      </c>
      <c r="I75" s="84"/>
      <c r="J75" s="70">
        <f>IFERROR(VLOOKUP(B75,計算用!$B$2:$C$5,2,FALSE),0)</f>
        <v>5.5</v>
      </c>
      <c r="K75" s="145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86" t="s">
        <v>25</v>
      </c>
      <c r="C76" s="187"/>
      <c r="D76" s="187"/>
      <c r="E76" s="187"/>
      <c r="F76" s="188"/>
      <c r="G76" s="144">
        <v>1.5</v>
      </c>
      <c r="H76" s="69">
        <f t="shared" si="0"/>
        <v>3</v>
      </c>
      <c r="I76" s="84"/>
      <c r="J76" s="70">
        <f>IFERROR(VLOOKUP(B76,計算用!$B$2:$C$5,2,FALSE),0)</f>
        <v>0</v>
      </c>
      <c r="K76" s="145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86" t="s">
        <v>33</v>
      </c>
      <c r="C77" s="187"/>
      <c r="D77" s="187"/>
      <c r="E77" s="187"/>
      <c r="F77" s="188"/>
      <c r="G77" s="144"/>
      <c r="H77" s="69">
        <f t="shared" si="0"/>
        <v>0</v>
      </c>
      <c r="I77" s="84"/>
      <c r="J77" s="70">
        <f>IFERROR(VLOOKUP(B77,計算用!$B$2:$C$5,2,FALSE),0)</f>
        <v>5.5</v>
      </c>
      <c r="K77" s="145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86" t="s">
        <v>24</v>
      </c>
      <c r="C78" s="187"/>
      <c r="D78" s="187"/>
      <c r="E78" s="187"/>
      <c r="F78" s="188"/>
      <c r="G78" s="144"/>
      <c r="H78" s="69">
        <f t="shared" si="0"/>
        <v>0</v>
      </c>
      <c r="I78" s="84"/>
      <c r="J78" s="70">
        <f>IFERROR(VLOOKUP(B78,計算用!$B$2:$C$5,2,FALSE),0)</f>
        <v>4.5</v>
      </c>
      <c r="K78" s="145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86" t="s">
        <v>27</v>
      </c>
      <c r="C79" s="187"/>
      <c r="D79" s="187"/>
      <c r="E79" s="187"/>
      <c r="F79" s="188"/>
      <c r="G79" s="144"/>
      <c r="H79" s="69">
        <f t="shared" si="0"/>
        <v>0</v>
      </c>
      <c r="I79" s="84"/>
      <c r="J79" s="70">
        <f>IFERROR(VLOOKUP(B79,計算用!$B$2:$C$5,2,FALSE),0)</f>
        <v>5.5</v>
      </c>
      <c r="K79" s="145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86" t="s">
        <v>25</v>
      </c>
      <c r="C80" s="187"/>
      <c r="D80" s="187"/>
      <c r="E80" s="187"/>
      <c r="F80" s="188"/>
      <c r="G80" s="144">
        <v>1.2</v>
      </c>
      <c r="H80" s="69">
        <f t="shared" si="0"/>
        <v>2.4</v>
      </c>
      <c r="I80" s="84"/>
      <c r="J80" s="70">
        <f>IFERROR(VLOOKUP(B80,計算用!$B$2:$C$5,2,FALSE),0)</f>
        <v>0</v>
      </c>
      <c r="K80" s="145"/>
    </row>
    <row r="81" spans="1:18">
      <c r="A81" s="4"/>
      <c r="B81" s="186" t="s">
        <v>33</v>
      </c>
      <c r="C81" s="187"/>
      <c r="D81" s="187"/>
      <c r="E81" s="187"/>
      <c r="F81" s="188"/>
      <c r="G81" s="144"/>
      <c r="H81" s="69">
        <f t="shared" si="0"/>
        <v>0</v>
      </c>
      <c r="I81" s="84"/>
      <c r="J81" s="70">
        <f>IFERROR(VLOOKUP(B81,計算用!$B$2:$C$5,2,FALSE),0)</f>
        <v>5.5</v>
      </c>
      <c r="K81" s="145"/>
    </row>
    <row r="82" spans="1:18">
      <c r="A82" s="4"/>
      <c r="B82" s="186" t="s">
        <v>24</v>
      </c>
      <c r="C82" s="187"/>
      <c r="D82" s="187"/>
      <c r="E82" s="187"/>
      <c r="F82" s="188"/>
      <c r="G82" s="144"/>
      <c r="H82" s="69">
        <f t="shared" si="0"/>
        <v>0</v>
      </c>
      <c r="I82" s="84"/>
      <c r="J82" s="70">
        <f>IFERROR(VLOOKUP(B82,計算用!$B$2:$C$5,2,FALSE),0)</f>
        <v>4.5</v>
      </c>
      <c r="K82" s="145"/>
    </row>
    <row r="83" spans="1:18">
      <c r="A83" s="4"/>
      <c r="B83" s="186" t="s">
        <v>25</v>
      </c>
      <c r="C83" s="187"/>
      <c r="D83" s="187"/>
      <c r="E83" s="187"/>
      <c r="F83" s="188"/>
      <c r="G83" s="144">
        <v>6.4</v>
      </c>
      <c r="H83" s="69">
        <f t="shared" si="0"/>
        <v>12.8</v>
      </c>
      <c r="I83" s="84"/>
      <c r="J83" s="70">
        <f>IFERROR(VLOOKUP(B83,計算用!$B$2:$C$5,2,FALSE),0)</f>
        <v>0</v>
      </c>
      <c r="K83" s="145"/>
      <c r="N83" t="s">
        <v>186</v>
      </c>
      <c r="O83" t="s">
        <v>187</v>
      </c>
    </row>
    <row r="84" spans="1:18">
      <c r="A84" s="4"/>
      <c r="B84" s="186" t="s">
        <v>33</v>
      </c>
      <c r="C84" s="187"/>
      <c r="D84" s="187"/>
      <c r="E84" s="187"/>
      <c r="F84" s="188"/>
      <c r="G84" s="144"/>
      <c r="H84" s="69">
        <f t="shared" si="0"/>
        <v>0</v>
      </c>
      <c r="I84" s="84"/>
      <c r="J84" s="70">
        <f>IFERROR(VLOOKUP(B84,計算用!$B$2:$C$5,2,FALSE),0)</f>
        <v>5.5</v>
      </c>
      <c r="K84" s="145"/>
      <c r="M84" t="s">
        <v>411</v>
      </c>
      <c r="N84">
        <v>305.60000000000002</v>
      </c>
      <c r="O84">
        <f>N84/60</f>
        <v>5.0933333333333337</v>
      </c>
      <c r="Q84" s="80"/>
      <c r="R84" s="148" t="s">
        <v>413</v>
      </c>
    </row>
    <row r="85" spans="1:18">
      <c r="A85" s="4"/>
      <c r="B85" s="186" t="s">
        <v>24</v>
      </c>
      <c r="C85" s="187"/>
      <c r="D85" s="187"/>
      <c r="E85" s="187"/>
      <c r="F85" s="188"/>
      <c r="G85" s="144"/>
      <c r="H85" s="69">
        <f t="shared" si="0"/>
        <v>0</v>
      </c>
      <c r="I85" s="84"/>
      <c r="J85" s="70">
        <f>IFERROR(VLOOKUP(B85,計算用!$B$2:$C$5,2,FALSE),0)</f>
        <v>4.5</v>
      </c>
      <c r="K85" s="145"/>
      <c r="M85" t="s">
        <v>412</v>
      </c>
      <c r="O85">
        <f t="shared" ref="O85:O88" si="1">N85/60</f>
        <v>0</v>
      </c>
      <c r="Q85" s="80"/>
      <c r="R85" s="148"/>
    </row>
    <row r="86" spans="1:18">
      <c r="A86" s="4"/>
      <c r="B86" s="186" t="s">
        <v>25</v>
      </c>
      <c r="C86" s="187"/>
      <c r="D86" s="187"/>
      <c r="E86" s="187"/>
      <c r="F86" s="188"/>
      <c r="G86" s="144">
        <v>1.2</v>
      </c>
      <c r="H86" s="69">
        <f t="shared" si="0"/>
        <v>2.4</v>
      </c>
      <c r="I86" s="84"/>
      <c r="J86" s="70">
        <f>IFERROR(VLOOKUP(B86,計算用!$B$2:$C$5,2,FALSE),0)</f>
        <v>0</v>
      </c>
      <c r="K86" s="145"/>
      <c r="M86" t="s">
        <v>413</v>
      </c>
      <c r="N86">
        <v>89</v>
      </c>
      <c r="O86">
        <f t="shared" si="1"/>
        <v>1.4833333333333334</v>
      </c>
      <c r="Q86" s="80"/>
      <c r="R86" s="76"/>
    </row>
    <row r="87" spans="1:18">
      <c r="A87" s="4"/>
      <c r="B87" s="186" t="s">
        <v>33</v>
      </c>
      <c r="C87" s="187"/>
      <c r="D87" s="187"/>
      <c r="E87" s="187"/>
      <c r="F87" s="188"/>
      <c r="G87" s="144"/>
      <c r="H87" s="69">
        <f t="shared" si="0"/>
        <v>0</v>
      </c>
      <c r="I87" s="84"/>
      <c r="J87" s="70">
        <f>IFERROR(VLOOKUP(B87,計算用!$B$2:$C$5,2,FALSE),0)</f>
        <v>5.5</v>
      </c>
      <c r="K87" s="145"/>
      <c r="M87" t="s">
        <v>414</v>
      </c>
      <c r="N87">
        <v>487</v>
      </c>
      <c r="O87">
        <f t="shared" si="1"/>
        <v>8.1166666666666671</v>
      </c>
      <c r="Q87" s="80"/>
      <c r="R87" s="76" t="s">
        <v>417</v>
      </c>
    </row>
    <row r="88" spans="1:18">
      <c r="A88" s="4"/>
      <c r="B88" s="186" t="s">
        <v>24</v>
      </c>
      <c r="C88" s="187"/>
      <c r="D88" s="187"/>
      <c r="E88" s="187"/>
      <c r="F88" s="188"/>
      <c r="G88" s="144"/>
      <c r="H88" s="69">
        <f t="shared" si="0"/>
        <v>0</v>
      </c>
      <c r="I88" s="84"/>
      <c r="J88" s="70">
        <f>IFERROR(VLOOKUP(B88,計算用!$B$2:$C$5,2,FALSE),0)</f>
        <v>4.5</v>
      </c>
      <c r="K88" s="145"/>
      <c r="M88" t="s">
        <v>190</v>
      </c>
      <c r="N88">
        <v>2880</v>
      </c>
      <c r="O88">
        <f t="shared" si="1"/>
        <v>48</v>
      </c>
      <c r="Q88" s="80"/>
      <c r="R88" s="76" t="s">
        <v>418</v>
      </c>
    </row>
    <row r="89" spans="1:18">
      <c r="A89" s="4"/>
      <c r="B89" s="186" t="s">
        <v>25</v>
      </c>
      <c r="C89" s="187"/>
      <c r="D89" s="187"/>
      <c r="E89" s="187"/>
      <c r="F89" s="188"/>
      <c r="G89" s="144">
        <v>13.3</v>
      </c>
      <c r="H89" s="69">
        <f t="shared" si="0"/>
        <v>26.6</v>
      </c>
      <c r="I89" s="84"/>
      <c r="J89" s="70">
        <f>IFERROR(VLOOKUP(B89,計算用!$B$2:$C$5,2,FALSE),0)</f>
        <v>0</v>
      </c>
      <c r="K89" s="145"/>
      <c r="M89" t="s">
        <v>415</v>
      </c>
      <c r="N89">
        <v>24</v>
      </c>
      <c r="Q89" s="80"/>
      <c r="R89" s="76"/>
    </row>
    <row r="90" spans="1:18">
      <c r="A90" s="4"/>
      <c r="B90" s="186" t="s">
        <v>33</v>
      </c>
      <c r="C90" s="187"/>
      <c r="D90" s="187"/>
      <c r="E90" s="187"/>
      <c r="F90" s="188"/>
      <c r="G90" s="144"/>
      <c r="H90" s="69">
        <f t="shared" si="0"/>
        <v>0</v>
      </c>
      <c r="I90" s="84"/>
      <c r="J90" s="70">
        <f>IFERROR(VLOOKUP(B90,計算用!$B$2:$C$5,2,FALSE),0)</f>
        <v>5.5</v>
      </c>
      <c r="K90" s="145"/>
      <c r="M90" t="s">
        <v>232</v>
      </c>
      <c r="N90">
        <v>120</v>
      </c>
      <c r="Q90" s="80"/>
      <c r="R90" s="76"/>
    </row>
    <row r="91" spans="1:18">
      <c r="A91" s="4"/>
      <c r="B91" s="186" t="s">
        <v>24</v>
      </c>
      <c r="C91" s="187"/>
      <c r="D91" s="187"/>
      <c r="E91" s="187"/>
      <c r="F91" s="188"/>
      <c r="G91" s="144"/>
      <c r="H91" s="69">
        <f t="shared" si="0"/>
        <v>0</v>
      </c>
      <c r="I91" s="84"/>
      <c r="J91" s="70">
        <f>IFERROR(VLOOKUP(B91,計算用!$B$2:$C$5,2,FALSE),0)</f>
        <v>4.5</v>
      </c>
      <c r="K91" s="145"/>
      <c r="M91" t="s">
        <v>416</v>
      </c>
      <c r="N91" t="s">
        <v>216</v>
      </c>
      <c r="Q91" s="80"/>
      <c r="R91" s="76"/>
    </row>
    <row r="92" spans="1:18">
      <c r="A92" s="4"/>
      <c r="B92" s="186" t="s">
        <v>143</v>
      </c>
      <c r="C92" s="187"/>
      <c r="D92" s="187"/>
      <c r="E92" s="187"/>
      <c r="F92" s="188"/>
      <c r="G92" s="144"/>
      <c r="H92" s="69">
        <f t="shared" si="0"/>
        <v>0</v>
      </c>
      <c r="I92" s="84"/>
      <c r="J92" s="70">
        <f>IFERROR(VLOOKUP(B92,計算用!$B$2:$C$5,2,FALSE),0)</f>
        <v>5.5</v>
      </c>
      <c r="K92" s="145"/>
      <c r="Q92" s="80"/>
      <c r="R92" s="76"/>
    </row>
    <row r="93" spans="1:18">
      <c r="A93" s="4"/>
      <c r="B93" s="186" t="s">
        <v>25</v>
      </c>
      <c r="C93" s="187"/>
      <c r="D93" s="187"/>
      <c r="E93" s="187"/>
      <c r="F93" s="188"/>
      <c r="G93" s="144">
        <v>1.2</v>
      </c>
      <c r="H93" s="69">
        <f t="shared" si="0"/>
        <v>2.4</v>
      </c>
      <c r="I93" s="84"/>
      <c r="J93" s="70">
        <f>IFERROR(VLOOKUP(B93,計算用!$B$2:$C$5,2,FALSE),0)</f>
        <v>0</v>
      </c>
      <c r="K93" s="145"/>
      <c r="Q93" s="80"/>
      <c r="R93" s="76"/>
    </row>
    <row r="94" spans="1:18">
      <c r="A94" s="14"/>
      <c r="B94" s="186" t="s">
        <v>134</v>
      </c>
      <c r="C94" s="187"/>
      <c r="D94" s="187"/>
      <c r="E94" s="187"/>
      <c r="F94" s="188"/>
      <c r="G94" s="144"/>
      <c r="H94" s="69">
        <f t="shared" si="0"/>
        <v>0</v>
      </c>
      <c r="I94" s="71"/>
      <c r="J94" s="70">
        <f>IFERROR(VLOOKUP(B94,計算用!$B$2:$C$5,2,FALSE),0)</f>
        <v>5.5</v>
      </c>
      <c r="K94" s="145">
        <f>SUM(H74:J94)</f>
        <v>305.60000000000002</v>
      </c>
      <c r="Q94" s="80"/>
      <c r="R94" s="75"/>
    </row>
    <row r="95" spans="1:18">
      <c r="A95" s="4"/>
      <c r="B95" s="158"/>
      <c r="C95" s="159"/>
      <c r="D95" s="159"/>
      <c r="E95" s="159"/>
      <c r="F95" s="160"/>
      <c r="G95" s="24"/>
      <c r="H95" s="15">
        <f t="shared" ref="H95" si="2">G95/$I$3</f>
        <v>0</v>
      </c>
      <c r="I95" s="23"/>
      <c r="J95" s="17">
        <f>IFERROR(VLOOKUP(B95,計算用!$B$2:$C$5,2,FALSE),0)</f>
        <v>0</v>
      </c>
      <c r="K95" s="18"/>
      <c r="Q95" s="80"/>
      <c r="R95" s="75"/>
    </row>
    <row r="96" spans="1:18">
      <c r="A96" s="60" t="s">
        <v>23</v>
      </c>
      <c r="B96" s="158"/>
      <c r="C96" s="159"/>
      <c r="D96" s="159"/>
      <c r="E96" s="159"/>
      <c r="F96" s="160"/>
      <c r="G96" s="61"/>
      <c r="H96" s="61">
        <f>SUM(H7:H95)</f>
        <v>375.59999999999997</v>
      </c>
      <c r="I96" s="25">
        <f>SUM(I7:I95)</f>
        <v>264</v>
      </c>
      <c r="J96" s="17">
        <f>SUM(J7:J95)</f>
        <v>260</v>
      </c>
      <c r="K96" s="18"/>
      <c r="Q96" s="80"/>
      <c r="R96" s="75" t="s">
        <v>419</v>
      </c>
    </row>
    <row r="97" spans="10:18">
      <c r="J97">
        <f>SUM(H96:J96)</f>
        <v>899.59999999999991</v>
      </c>
      <c r="Q97" s="80"/>
      <c r="R97" s="75"/>
    </row>
    <row r="98" spans="10:18">
      <c r="Q98" s="80"/>
      <c r="R98" s="75"/>
    </row>
    <row r="99" spans="10:18">
      <c r="Q99" s="80"/>
      <c r="R99" s="149"/>
    </row>
    <row r="100" spans="10:18">
      <c r="Q100" s="80"/>
      <c r="R100" s="149"/>
    </row>
    <row r="101" spans="10:18">
      <c r="Q101" s="80"/>
      <c r="R101" s="149"/>
    </row>
    <row r="102" spans="10:18">
      <c r="Q102" s="80"/>
      <c r="R102" s="149"/>
    </row>
    <row r="103" spans="10:18">
      <c r="Q103" s="80"/>
      <c r="R103" s="149"/>
    </row>
    <row r="104" spans="10:18">
      <c r="Q104" s="80"/>
      <c r="R104" s="149"/>
    </row>
    <row r="105" spans="10:18">
      <c r="Q105" s="80"/>
      <c r="R105" s="149"/>
    </row>
    <row r="106" spans="10:18">
      <c r="Q106" s="80"/>
      <c r="R106" s="149"/>
    </row>
    <row r="107" spans="10:18">
      <c r="Q107" s="80"/>
      <c r="R107" s="149"/>
    </row>
    <row r="108" spans="10:18">
      <c r="Q108" s="80"/>
      <c r="R108" s="149"/>
    </row>
    <row r="109" spans="10:18">
      <c r="Q109" s="80"/>
      <c r="R109" s="149"/>
    </row>
    <row r="110" spans="10:18">
      <c r="Q110" s="80"/>
      <c r="R110" s="149"/>
    </row>
    <row r="111" spans="10:18">
      <c r="Q111" s="80"/>
      <c r="R111" s="149"/>
    </row>
    <row r="112" spans="10:18">
      <c r="Q112" s="80"/>
      <c r="R112" s="149"/>
    </row>
    <row r="113" spans="17:18">
      <c r="Q113" s="80"/>
      <c r="R113" s="149" t="s">
        <v>412</v>
      </c>
    </row>
    <row r="114" spans="17:18">
      <c r="Q114" s="80"/>
      <c r="R114" s="149"/>
    </row>
    <row r="115" spans="17:18">
      <c r="Q115" s="80"/>
      <c r="R115" s="149"/>
    </row>
    <row r="116" spans="17:18">
      <c r="Q116" s="80"/>
      <c r="R116" s="149"/>
    </row>
    <row r="117" spans="17:18">
      <c r="Q117" s="80"/>
      <c r="R117" s="149"/>
    </row>
    <row r="118" spans="17:18">
      <c r="Q118" s="80"/>
      <c r="R118" s="149"/>
    </row>
    <row r="119" spans="17:18">
      <c r="Q119" s="80"/>
      <c r="R119" s="149"/>
    </row>
    <row r="120" spans="17:18">
      <c r="Q120" s="80"/>
      <c r="R120" s="149"/>
    </row>
    <row r="121" spans="17:18">
      <c r="Q121" s="80"/>
      <c r="R121" s="149"/>
    </row>
    <row r="122" spans="17:18">
      <c r="Q122" s="80"/>
      <c r="R122" s="149"/>
    </row>
    <row r="123" spans="17:18">
      <c r="Q123" s="80"/>
      <c r="R123" s="149"/>
    </row>
    <row r="124" spans="17:18">
      <c r="Q124" s="80"/>
      <c r="R124" s="149"/>
    </row>
    <row r="125" spans="17:18">
      <c r="Q125" s="80"/>
      <c r="R125" s="149"/>
    </row>
    <row r="126" spans="17:18">
      <c r="Q126" s="80"/>
      <c r="R126" s="149"/>
    </row>
    <row r="127" spans="17:18">
      <c r="Q127" s="80"/>
      <c r="R127" s="149"/>
    </row>
    <row r="128" spans="17:18">
      <c r="Q128" s="80"/>
      <c r="R128" s="149"/>
    </row>
    <row r="129" spans="17:19">
      <c r="Q129" s="80"/>
      <c r="R129" s="149"/>
    </row>
    <row r="130" spans="17:19">
      <c r="Q130" s="80"/>
      <c r="R130" s="149"/>
      <c r="S130" s="148"/>
    </row>
    <row r="131" spans="17:19">
      <c r="Q131" s="80"/>
      <c r="R131" s="149"/>
      <c r="S131" s="148"/>
    </row>
    <row r="132" spans="17:19">
      <c r="R132" s="149"/>
      <c r="S132" s="76"/>
    </row>
    <row r="133" spans="17:19">
      <c r="R133" s="149"/>
      <c r="S133" s="76"/>
    </row>
    <row r="134" spans="17:19">
      <c r="R134" s="149"/>
      <c r="S134" s="76"/>
    </row>
    <row r="135" spans="17:19">
      <c r="R135" s="149"/>
      <c r="S135" s="76"/>
    </row>
    <row r="136" spans="17:19">
      <c r="R136" s="149"/>
      <c r="S136" s="76"/>
    </row>
    <row r="137" spans="17:19">
      <c r="R137" s="149"/>
      <c r="S137" s="76"/>
    </row>
    <row r="138" spans="17:19">
      <c r="R138" s="149"/>
      <c r="S138" s="76"/>
    </row>
    <row r="139" spans="17:19">
      <c r="R139" s="149"/>
      <c r="S139" s="76"/>
    </row>
    <row r="140" spans="17:19">
      <c r="R140" s="149"/>
      <c r="S140" s="75"/>
    </row>
    <row r="141" spans="17:19">
      <c r="R141" s="149"/>
      <c r="S141" s="75"/>
    </row>
    <row r="142" spans="17:19">
      <c r="R142" s="149"/>
      <c r="S142" s="75"/>
    </row>
    <row r="143" spans="17:19">
      <c r="R143" s="149"/>
      <c r="S143" s="75"/>
    </row>
    <row r="144" spans="17:19">
      <c r="R144" s="149"/>
      <c r="S144" s="75"/>
    </row>
    <row r="145" spans="18:19">
      <c r="R145" s="149"/>
      <c r="S145" s="149"/>
    </row>
    <row r="146" spans="18:19">
      <c r="R146" s="149"/>
      <c r="S146" s="149"/>
    </row>
    <row r="147" spans="18:19">
      <c r="R147" s="149"/>
      <c r="S147" s="149"/>
    </row>
    <row r="148" spans="18:19">
      <c r="R148" s="149"/>
      <c r="S148" s="149"/>
    </row>
    <row r="149" spans="18:19">
      <c r="R149" s="149"/>
      <c r="S149" s="149"/>
    </row>
    <row r="150" spans="18:19">
      <c r="R150" s="149"/>
      <c r="S150" s="149"/>
    </row>
    <row r="151" spans="18:19">
      <c r="R151" s="149"/>
      <c r="S151" s="149"/>
    </row>
    <row r="152" spans="18:19">
      <c r="R152" s="149"/>
      <c r="S152" s="149"/>
    </row>
    <row r="153" spans="18:19">
      <c r="R153" s="149"/>
      <c r="S153" s="149"/>
    </row>
    <row r="154" spans="18:19">
      <c r="R154" s="149"/>
      <c r="S154" s="149"/>
    </row>
    <row r="155" spans="18:19">
      <c r="R155" s="149"/>
      <c r="S155" s="149"/>
    </row>
    <row r="156" spans="18:19">
      <c r="R156" s="149"/>
      <c r="S156" s="149"/>
    </row>
    <row r="157" spans="18:19">
      <c r="R157" s="149"/>
      <c r="S157" s="149"/>
    </row>
    <row r="158" spans="18:19">
      <c r="R158" s="149"/>
      <c r="S158" s="149"/>
    </row>
    <row r="159" spans="18:19">
      <c r="R159" s="149"/>
      <c r="S159" s="149" t="s">
        <v>412</v>
      </c>
    </row>
    <row r="160" spans="18:19">
      <c r="R160" s="149"/>
      <c r="S160" s="149"/>
    </row>
    <row r="161" spans="18:19">
      <c r="R161" s="149"/>
      <c r="S161" s="149"/>
    </row>
    <row r="162" spans="18:19">
      <c r="R162" s="149"/>
      <c r="S162" s="149"/>
    </row>
    <row r="163" spans="18:19">
      <c r="R163" s="149"/>
      <c r="S163" s="149"/>
    </row>
    <row r="164" spans="18:19">
      <c r="R164" s="149"/>
      <c r="S164" s="149"/>
    </row>
    <row r="165" spans="18:19">
      <c r="R165" s="149"/>
      <c r="S165" s="149"/>
    </row>
    <row r="166" spans="18:19">
      <c r="R166" s="149"/>
      <c r="S166" s="149"/>
    </row>
    <row r="167" spans="18:19">
      <c r="R167" s="149"/>
      <c r="S167" s="149"/>
    </row>
    <row r="168" spans="18:19">
      <c r="R168" s="149"/>
      <c r="S168" s="149"/>
    </row>
    <row r="169" spans="18:19">
      <c r="R169" s="149"/>
      <c r="S169" s="149"/>
    </row>
    <row r="170" spans="18:19">
      <c r="R170" s="149"/>
      <c r="S170" s="149"/>
    </row>
    <row r="171" spans="18:19">
      <c r="R171" s="149"/>
      <c r="S171" s="149"/>
    </row>
    <row r="172" spans="18:19">
      <c r="R172" s="149"/>
      <c r="S172" s="149"/>
    </row>
    <row r="173" spans="18:19">
      <c r="R173" s="149"/>
      <c r="S173" s="149"/>
    </row>
    <row r="174" spans="18:19">
      <c r="R174" s="148" t="s">
        <v>413</v>
      </c>
      <c r="S174" s="149"/>
    </row>
    <row r="175" spans="18:19">
      <c r="R175" s="148"/>
      <c r="S175" s="149"/>
    </row>
    <row r="176" spans="18:19">
      <c r="R176" s="76"/>
    </row>
    <row r="177" spans="18:18">
      <c r="R177" s="76" t="s">
        <v>417</v>
      </c>
    </row>
    <row r="178" spans="18:18">
      <c r="R178" s="76" t="s">
        <v>418</v>
      </c>
    </row>
    <row r="179" spans="18:18">
      <c r="R179" s="76"/>
    </row>
    <row r="180" spans="18:18">
      <c r="R180" s="76"/>
    </row>
    <row r="181" spans="18:18">
      <c r="R181" s="76"/>
    </row>
    <row r="182" spans="18:18">
      <c r="R182" s="76"/>
    </row>
    <row r="183" spans="18:18">
      <c r="R183" s="76"/>
    </row>
    <row r="184" spans="18:18">
      <c r="R184" s="75"/>
    </row>
    <row r="185" spans="18:18">
      <c r="R185" s="75"/>
    </row>
    <row r="186" spans="18:18">
      <c r="R186" s="75" t="s">
        <v>419</v>
      </c>
    </row>
    <row r="187" spans="18:18">
      <c r="R187" s="75"/>
    </row>
    <row r="188" spans="18:18">
      <c r="R188" s="75"/>
    </row>
  </sheetData>
  <mergeCells count="103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80:F80"/>
    <mergeCell ref="B81:F81"/>
    <mergeCell ref="B82:F82"/>
    <mergeCell ref="B83:F83"/>
    <mergeCell ref="B84:F84"/>
    <mergeCell ref="B78:F78"/>
    <mergeCell ref="B79:F79"/>
    <mergeCell ref="B72:F72"/>
    <mergeCell ref="B73:F73"/>
    <mergeCell ref="B74:F74"/>
    <mergeCell ref="B75:F75"/>
    <mergeCell ref="B76:F76"/>
    <mergeCell ref="B77:F77"/>
    <mergeCell ref="B95:F95"/>
    <mergeCell ref="B96:F96"/>
    <mergeCell ref="B90:F90"/>
    <mergeCell ref="B91:F91"/>
    <mergeCell ref="B92:F92"/>
    <mergeCell ref="B93:F93"/>
    <mergeCell ref="B94:F94"/>
    <mergeCell ref="B85:F85"/>
    <mergeCell ref="B86:F86"/>
    <mergeCell ref="B87:F87"/>
    <mergeCell ref="B88:F88"/>
    <mergeCell ref="B89:F89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W79"/>
  <sheetViews>
    <sheetView topLeftCell="A19" zoomScale="70" zoomScaleNormal="70" workbookViewId="0">
      <selection activeCell="Y71" sqref="Y71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1" t="s">
        <v>12</v>
      </c>
      <c r="N5" s="11"/>
      <c r="O5" s="31" t="s">
        <v>13</v>
      </c>
      <c r="P5" s="12"/>
      <c r="Q5" s="31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0" t="s">
        <v>17</v>
      </c>
      <c r="H6" s="30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/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/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/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0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/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/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0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/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/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0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/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0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/>
      <c r="C15" s="162"/>
      <c r="D15" s="162"/>
      <c r="E15" s="162"/>
      <c r="F15" s="163"/>
      <c r="G15" s="19"/>
      <c r="H15" s="15">
        <f t="shared" si="0"/>
        <v>0</v>
      </c>
      <c r="I15" s="13"/>
      <c r="J15" s="1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/>
      <c r="C16" s="162"/>
      <c r="D16" s="162"/>
      <c r="E16" s="162"/>
      <c r="F16" s="163"/>
      <c r="G16" s="19"/>
      <c r="H16" s="15">
        <f t="shared" si="0"/>
        <v>0</v>
      </c>
      <c r="I16" s="20"/>
      <c r="J16" s="17">
        <f>IFERROR(VLOOKUP(B16,計算用!$B$2:$C$5,2,FALSE),0)</f>
        <v>0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/>
      <c r="C17" s="162"/>
      <c r="D17" s="162"/>
      <c r="E17" s="162"/>
      <c r="F17" s="163"/>
      <c r="G17" s="19"/>
      <c r="H17" s="15">
        <f t="shared" si="0"/>
        <v>0</v>
      </c>
      <c r="I17" s="13"/>
      <c r="J17" s="1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/>
      <c r="C18" s="162"/>
      <c r="D18" s="162"/>
      <c r="E18" s="162"/>
      <c r="F18" s="163"/>
      <c r="G18" s="19"/>
      <c r="H18" s="15">
        <f t="shared" si="0"/>
        <v>0</v>
      </c>
      <c r="I18" s="13"/>
      <c r="J18" s="17">
        <f>IFERROR(VLOOKUP(B18,計算用!$B$2:$C$5,2,FALSE),0)</f>
        <v>0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/>
      <c r="C19" s="162"/>
      <c r="D19" s="162"/>
      <c r="E19" s="162"/>
      <c r="F19" s="163"/>
      <c r="G19" s="19"/>
      <c r="H19" s="15">
        <f t="shared" si="0"/>
        <v>0</v>
      </c>
      <c r="I19" s="13"/>
      <c r="J19" s="17">
        <f>IFERROR(VLOOKUP(B19,計算用!$B$2:$C$5,2,FALSE),0)</f>
        <v>0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/>
      <c r="C20" s="162"/>
      <c r="D20" s="162"/>
      <c r="E20" s="162"/>
      <c r="F20" s="163"/>
      <c r="G20" s="19"/>
      <c r="H20" s="15">
        <f t="shared" si="0"/>
        <v>0</v>
      </c>
      <c r="I20" s="20"/>
      <c r="J20" s="1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/>
      <c r="C21" s="162"/>
      <c r="D21" s="162"/>
      <c r="E21" s="162"/>
      <c r="F21" s="163"/>
      <c r="G21" s="19"/>
      <c r="H21" s="15">
        <f t="shared" si="0"/>
        <v>0</v>
      </c>
      <c r="I21" s="13"/>
      <c r="J21" s="17">
        <f>IFERROR(VLOOKUP(B21,計算用!$B$2:$C$5,2,FALSE),0)</f>
        <v>0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/>
      <c r="C22" s="162"/>
      <c r="D22" s="162"/>
      <c r="E22" s="162"/>
      <c r="F22" s="163"/>
      <c r="G22" s="19"/>
      <c r="H22" s="15">
        <f t="shared" si="0"/>
        <v>0</v>
      </c>
      <c r="I22" s="13"/>
      <c r="J22" s="1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/>
      <c r="C23" s="162"/>
      <c r="D23" s="162"/>
      <c r="E23" s="162"/>
      <c r="F23" s="163"/>
      <c r="G23" s="19"/>
      <c r="H23" s="15">
        <f t="shared" si="0"/>
        <v>0</v>
      </c>
      <c r="I23" s="20"/>
      <c r="J23" s="17">
        <f>IFERROR(VLOOKUP(B23,計算用!$B$2:$C$5,2,FALSE),0)</f>
        <v>0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/>
      <c r="C24" s="162"/>
      <c r="D24" s="162"/>
      <c r="E24" s="162"/>
      <c r="F24" s="163"/>
      <c r="G24" s="19"/>
      <c r="H24" s="15">
        <f t="shared" si="0"/>
        <v>0</v>
      </c>
      <c r="I24" s="13"/>
      <c r="J24" s="1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/>
      <c r="C25" s="162"/>
      <c r="D25" s="162"/>
      <c r="E25" s="162"/>
      <c r="F25" s="163"/>
      <c r="G25" s="19"/>
      <c r="H25" s="15">
        <f t="shared" si="0"/>
        <v>0</v>
      </c>
      <c r="I25" s="13"/>
      <c r="J25" s="1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/>
      <c r="C26" s="162"/>
      <c r="D26" s="162"/>
      <c r="E26" s="162"/>
      <c r="F26" s="163"/>
      <c r="G26" s="19"/>
      <c r="H26" s="15">
        <f t="shared" si="0"/>
        <v>0</v>
      </c>
      <c r="I26" s="20"/>
      <c r="J26" s="17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/>
      <c r="C27" s="162"/>
      <c r="D27" s="162"/>
      <c r="E27" s="162"/>
      <c r="F27" s="163"/>
      <c r="G27" s="19"/>
      <c r="H27" s="15">
        <f t="shared" si="0"/>
        <v>0</v>
      </c>
      <c r="I27" s="13"/>
      <c r="J27" s="1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/>
      <c r="C28" s="162"/>
      <c r="D28" s="162"/>
      <c r="E28" s="162"/>
      <c r="F28" s="163"/>
      <c r="G28" s="19"/>
      <c r="H28" s="15">
        <f t="shared" si="0"/>
        <v>0</v>
      </c>
      <c r="I28" s="13"/>
      <c r="J28" s="17">
        <f>IFERROR(VLOOKUP(B28,計算用!$B$2:$C$5,2,FALSE),0)</f>
        <v>0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/>
      <c r="C29" s="162"/>
      <c r="D29" s="162"/>
      <c r="E29" s="162"/>
      <c r="F29" s="163"/>
      <c r="G29" s="19"/>
      <c r="H29" s="15">
        <f t="shared" si="0"/>
        <v>0</v>
      </c>
      <c r="I29" s="13"/>
      <c r="J29" s="17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/>
      <c r="C30" s="162"/>
      <c r="D30" s="162"/>
      <c r="E30" s="162"/>
      <c r="F30" s="163"/>
      <c r="G30" s="19"/>
      <c r="H30" s="15">
        <f t="shared" si="0"/>
        <v>0</v>
      </c>
      <c r="I30" s="20"/>
      <c r="J30" s="17">
        <f>IFERROR(VLOOKUP(B30,計算用!$B$2:$C$5,2,FALSE),0)</f>
        <v>0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/>
      <c r="C31" s="162"/>
      <c r="D31" s="162"/>
      <c r="E31" s="162"/>
      <c r="F31" s="163"/>
      <c r="G31" s="21"/>
      <c r="H31" s="15">
        <f t="shared" si="0"/>
        <v>0</v>
      </c>
      <c r="I31" s="13"/>
      <c r="J31" s="17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/>
      <c r="C32" s="162"/>
      <c r="D32" s="162"/>
      <c r="E32" s="162"/>
      <c r="F32" s="163"/>
      <c r="G32" s="22"/>
      <c r="H32" s="15">
        <f t="shared" si="0"/>
        <v>0</v>
      </c>
      <c r="I32" s="20"/>
      <c r="J32" s="17">
        <f>IFERROR(VLOOKUP(B32,計算用!$B$2:$C$5,2,FALSE),0)</f>
        <v>0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/>
      <c r="C33" s="162"/>
      <c r="D33" s="162"/>
      <c r="E33" s="162"/>
      <c r="F33" s="163"/>
      <c r="G33" s="22"/>
      <c r="H33" s="15">
        <f t="shared" si="0"/>
        <v>0</v>
      </c>
      <c r="I33" s="23"/>
      <c r="J33" s="17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/>
      <c r="C34" s="162"/>
      <c r="D34" s="162"/>
      <c r="E34" s="162"/>
      <c r="F34" s="163"/>
      <c r="G34" s="22"/>
      <c r="H34" s="15">
        <f t="shared" si="0"/>
        <v>0</v>
      </c>
      <c r="I34" s="20"/>
      <c r="J34" s="17">
        <f>IFERROR(VLOOKUP(B34,計算用!$B$2:$C$5,2,FALSE),0)</f>
        <v>0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/>
      <c r="C35" s="162"/>
      <c r="D35" s="162"/>
      <c r="E35" s="162"/>
      <c r="F35" s="163"/>
      <c r="G35" s="22"/>
      <c r="H35" s="15">
        <f t="shared" si="0"/>
        <v>0</v>
      </c>
      <c r="I35" s="23"/>
      <c r="J35" s="17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/>
      <c r="C36" s="162"/>
      <c r="D36" s="162"/>
      <c r="E36" s="162"/>
      <c r="F36" s="163"/>
      <c r="G36" s="22"/>
      <c r="H36" s="15">
        <f t="shared" si="0"/>
        <v>0</v>
      </c>
      <c r="I36" s="20"/>
      <c r="J36" s="17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4"/>
      <c r="C37" s="165"/>
      <c r="D37" s="165"/>
      <c r="E37" s="165"/>
      <c r="F37" s="166"/>
      <c r="G37" s="22"/>
      <c r="H37" s="15">
        <f t="shared" si="0"/>
        <v>0</v>
      </c>
      <c r="I37" s="23"/>
      <c r="J37" s="17">
        <f>IFERROR(VLOOKUP(B37,計算用!$B$2:$C$5,2,FALSE),0)</f>
        <v>0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/>
      <c r="C38" s="162"/>
      <c r="D38" s="162"/>
      <c r="E38" s="162"/>
      <c r="F38" s="163"/>
      <c r="G38" s="22"/>
      <c r="H38" s="15">
        <f t="shared" si="0"/>
        <v>0</v>
      </c>
      <c r="I38" s="23"/>
      <c r="J38" s="17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/>
      <c r="C39" s="162"/>
      <c r="D39" s="162"/>
      <c r="E39" s="162"/>
      <c r="F39" s="163"/>
      <c r="G39" s="22"/>
      <c r="H39" s="15">
        <f t="shared" si="0"/>
        <v>0</v>
      </c>
      <c r="I39" s="23"/>
      <c r="J39" s="17">
        <f>IFERROR(VLOOKUP(B39,計算用!$B$2:$C$5,2,FALSE),0)</f>
        <v>0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/>
      <c r="C40" s="162"/>
      <c r="D40" s="162"/>
      <c r="E40" s="162"/>
      <c r="F40" s="163"/>
      <c r="G40" s="22"/>
      <c r="H40" s="15">
        <f t="shared" si="0"/>
        <v>0</v>
      </c>
      <c r="I40" s="20"/>
      <c r="J40" s="17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/>
      <c r="C41" s="162"/>
      <c r="D41" s="162"/>
      <c r="E41" s="162"/>
      <c r="F41" s="163"/>
      <c r="G41" s="22"/>
      <c r="H41" s="15">
        <f t="shared" si="0"/>
        <v>0</v>
      </c>
      <c r="I41" s="23"/>
      <c r="J41" s="17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/>
      <c r="C42" s="162"/>
      <c r="D42" s="162"/>
      <c r="E42" s="162"/>
      <c r="F42" s="163"/>
      <c r="G42" s="22"/>
      <c r="H42" s="15">
        <f t="shared" si="0"/>
        <v>0</v>
      </c>
      <c r="I42" s="23"/>
      <c r="J42" s="17">
        <f>IFERROR(VLOOKUP(B42,計算用!$B$2:$C$5,2,FALSE),0)</f>
        <v>0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/>
      <c r="C43" s="162"/>
      <c r="D43" s="162"/>
      <c r="E43" s="162"/>
      <c r="F43" s="163"/>
      <c r="G43" s="22"/>
      <c r="H43" s="15">
        <f t="shared" si="0"/>
        <v>0</v>
      </c>
      <c r="I43" s="23"/>
      <c r="J43" s="17">
        <f>IFERROR(VLOOKUP(B43,計算用!$B$2:$C$5,2,FALSE),0)</f>
        <v>0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/>
      <c r="C44" s="162"/>
      <c r="D44" s="162"/>
      <c r="E44" s="162"/>
      <c r="F44" s="163"/>
      <c r="G44" s="22"/>
      <c r="H44" s="15">
        <f t="shared" si="0"/>
        <v>0</v>
      </c>
      <c r="I44" s="20"/>
      <c r="J44" s="17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/>
      <c r="C45" s="162"/>
      <c r="D45" s="162"/>
      <c r="E45" s="162"/>
      <c r="F45" s="163"/>
      <c r="G45" s="22"/>
      <c r="H45" s="15">
        <f t="shared" si="0"/>
        <v>0</v>
      </c>
      <c r="I45" s="23"/>
      <c r="J45" s="17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/>
      <c r="C46" s="162"/>
      <c r="D46" s="162"/>
      <c r="E46" s="162"/>
      <c r="F46" s="163"/>
      <c r="G46" s="22"/>
      <c r="H46" s="15">
        <f t="shared" si="0"/>
        <v>0</v>
      </c>
      <c r="I46" s="20"/>
      <c r="J46" s="17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/>
      <c r="C47" s="162"/>
      <c r="D47" s="162"/>
      <c r="E47" s="162"/>
      <c r="F47" s="163"/>
      <c r="G47" s="22"/>
      <c r="H47" s="15">
        <f t="shared" si="0"/>
        <v>0</v>
      </c>
      <c r="I47" s="23"/>
      <c r="J47" s="17">
        <f>IFERROR(VLOOKUP(B47,計算用!$B$2:$C$5,2,FALSE),0)</f>
        <v>0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/>
      <c r="C48" s="162"/>
      <c r="D48" s="162"/>
      <c r="E48" s="162"/>
      <c r="F48" s="163"/>
      <c r="G48" s="22"/>
      <c r="H48" s="15">
        <f t="shared" si="0"/>
        <v>0</v>
      </c>
      <c r="I48" s="20"/>
      <c r="J48" s="17">
        <f>IFERROR(VLOOKUP(B48,計算用!$B$2:$C$5,2,FALSE),0)</f>
        <v>0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/>
      <c r="C49" s="162"/>
      <c r="D49" s="162"/>
      <c r="E49" s="162"/>
      <c r="F49" s="163"/>
      <c r="G49" s="22"/>
      <c r="H49" s="15">
        <f t="shared" si="0"/>
        <v>0</v>
      </c>
      <c r="I49" s="23"/>
      <c r="J49" s="17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/>
      <c r="C50" s="162"/>
      <c r="D50" s="162"/>
      <c r="E50" s="162"/>
      <c r="F50" s="163"/>
      <c r="G50" s="22"/>
      <c r="H50" s="15">
        <f t="shared" si="0"/>
        <v>0</v>
      </c>
      <c r="I50" s="20"/>
      <c r="J50" s="17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4"/>
      <c r="C51" s="165"/>
      <c r="D51" s="165"/>
      <c r="E51" s="165"/>
      <c r="F51" s="166"/>
      <c r="G51" s="22"/>
      <c r="H51" s="15">
        <f t="shared" si="0"/>
        <v>0</v>
      </c>
      <c r="I51" s="23"/>
      <c r="J51" s="17">
        <f>IFERROR(VLOOKUP(B51,計算用!$B$2:$C$5,2,FALSE),0)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/>
      <c r="C52" s="162"/>
      <c r="D52" s="162"/>
      <c r="E52" s="162"/>
      <c r="F52" s="163"/>
      <c r="G52" s="22"/>
      <c r="H52" s="15">
        <f t="shared" si="0"/>
        <v>0</v>
      </c>
      <c r="I52" s="23"/>
      <c r="J52" s="17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/>
      <c r="C53" s="162"/>
      <c r="D53" s="162"/>
      <c r="E53" s="162"/>
      <c r="F53" s="163"/>
      <c r="G53" s="22"/>
      <c r="H53" s="15">
        <f t="shared" si="0"/>
        <v>0</v>
      </c>
      <c r="I53" s="23"/>
      <c r="J53" s="17">
        <f>IFERROR(VLOOKUP(B53,計算用!$B$2:$C$5,2,FALSE),0)</f>
        <v>0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/>
      <c r="C54" s="162"/>
      <c r="D54" s="162"/>
      <c r="E54" s="162"/>
      <c r="F54" s="163"/>
      <c r="G54" s="22"/>
      <c r="H54" s="15">
        <f t="shared" si="0"/>
        <v>0</v>
      </c>
      <c r="I54" s="23"/>
      <c r="J54" s="17">
        <f>IFERROR(VLOOKUP(B54,計算用!$B$2:$C$5,2,FALSE),0)</f>
        <v>0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/>
      <c r="C55" s="162"/>
      <c r="D55" s="162"/>
      <c r="E55" s="162"/>
      <c r="F55" s="163"/>
      <c r="G55" s="22"/>
      <c r="H55" s="15">
        <f t="shared" si="0"/>
        <v>0</v>
      </c>
      <c r="I55" s="20"/>
      <c r="J55" s="17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/>
      <c r="C56" s="162"/>
      <c r="D56" s="162"/>
      <c r="E56" s="162"/>
      <c r="F56" s="163"/>
      <c r="G56" s="22"/>
      <c r="H56" s="15">
        <f t="shared" si="0"/>
        <v>0</v>
      </c>
      <c r="I56" s="23"/>
      <c r="J56" s="17">
        <f>IFERROR(VLOOKUP(B56,計算用!$B$2:$C$5,2,FALSE),0)</f>
        <v>0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/>
      <c r="C57" s="162"/>
      <c r="D57" s="162"/>
      <c r="E57" s="162"/>
      <c r="F57" s="163"/>
      <c r="G57" s="24"/>
      <c r="H57" s="15">
        <f t="shared" si="0"/>
        <v>0</v>
      </c>
      <c r="I57" s="23"/>
      <c r="J57" s="17">
        <f>IFERROR(VLOOKUP(B57,計算用!$B$2:$C$5,2,FALSE),0)</f>
        <v>0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/>
      <c r="C58" s="162"/>
      <c r="D58" s="162"/>
      <c r="E58" s="162"/>
      <c r="F58" s="163"/>
      <c r="G58" s="22"/>
      <c r="H58" s="15">
        <f t="shared" si="0"/>
        <v>0</v>
      </c>
      <c r="I58" s="23"/>
      <c r="J58" s="17">
        <f>IFERROR(VLOOKUP(B58,計算用!$B$2:$C$5,2,FALSE),0)</f>
        <v>0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/>
      <c r="C59" s="162"/>
      <c r="D59" s="162"/>
      <c r="E59" s="162"/>
      <c r="F59" s="163"/>
      <c r="G59" s="24"/>
      <c r="H59" s="15">
        <f t="shared" si="0"/>
        <v>0</v>
      </c>
      <c r="I59" s="23"/>
      <c r="J59" s="17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/>
      <c r="C60" s="162"/>
      <c r="D60" s="162"/>
      <c r="E60" s="162"/>
      <c r="F60" s="163"/>
      <c r="G60" s="22"/>
      <c r="H60" s="15">
        <f t="shared" si="0"/>
        <v>0</v>
      </c>
      <c r="I60" s="23"/>
      <c r="J60" s="17">
        <f>IFERROR(VLOOKUP(B60,計算用!$B$2:$C$5,2,FALSE),0)</f>
        <v>0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/>
      <c r="C61" s="162"/>
      <c r="D61" s="162"/>
      <c r="E61" s="162"/>
      <c r="F61" s="163"/>
      <c r="G61" s="22"/>
      <c r="H61" s="15">
        <f t="shared" si="0"/>
        <v>0</v>
      </c>
      <c r="I61" s="20"/>
      <c r="J61" s="17">
        <f>IFERROR(VLOOKUP(B61,計算用!$B$2:$C$5,2,FALSE),0)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/>
      <c r="C62" s="162"/>
      <c r="D62" s="162"/>
      <c r="E62" s="162"/>
      <c r="F62" s="163"/>
      <c r="G62" s="22"/>
      <c r="H62" s="15">
        <f t="shared" si="0"/>
        <v>0</v>
      </c>
      <c r="I62" s="23"/>
      <c r="J62" s="17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/>
      <c r="C63" s="162"/>
      <c r="D63" s="162"/>
      <c r="E63" s="162"/>
      <c r="F63" s="163"/>
      <c r="G63" s="22"/>
      <c r="H63" s="15">
        <f t="shared" si="0"/>
        <v>0</v>
      </c>
      <c r="I63" s="20"/>
      <c r="J63" s="17">
        <f>IFERROR(VLOOKUP(B63,計算用!$B$2:$C$5,2,FALSE),0)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/>
      <c r="C64" s="159"/>
      <c r="D64" s="159"/>
      <c r="E64" s="159"/>
      <c r="F64" s="160"/>
      <c r="G64" s="22"/>
      <c r="H64" s="15">
        <f t="shared" si="0"/>
        <v>0</v>
      </c>
      <c r="I64" s="23"/>
      <c r="J64" s="17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/>
      <c r="C65" s="159"/>
      <c r="D65" s="159"/>
      <c r="E65" s="159"/>
      <c r="F65" s="160"/>
      <c r="G65" s="22"/>
      <c r="H65" s="15">
        <f t="shared" si="0"/>
        <v>0</v>
      </c>
      <c r="I65" s="20"/>
      <c r="J65" s="17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/>
      <c r="C66" s="162"/>
      <c r="D66" s="162"/>
      <c r="E66" s="162"/>
      <c r="F66" s="163"/>
      <c r="G66" s="22"/>
      <c r="H66" s="15">
        <f t="shared" si="0"/>
        <v>0</v>
      </c>
      <c r="I66" s="23"/>
      <c r="J66" s="17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/>
      <c r="C67" s="162"/>
      <c r="D67" s="162"/>
      <c r="E67" s="162"/>
      <c r="F67" s="163"/>
      <c r="G67" s="22"/>
      <c r="H67" s="15">
        <f t="shared" si="0"/>
        <v>0</v>
      </c>
      <c r="I67" s="20"/>
      <c r="J67" s="17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/>
      <c r="C68" s="162"/>
      <c r="D68" s="162"/>
      <c r="E68" s="162"/>
      <c r="F68" s="163"/>
      <c r="G68" s="22"/>
      <c r="H68" s="15">
        <f t="shared" si="0"/>
        <v>0</v>
      </c>
      <c r="I68" s="23"/>
      <c r="J68" s="17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/>
      <c r="C69" s="162"/>
      <c r="D69" s="162"/>
      <c r="E69" s="162"/>
      <c r="F69" s="163"/>
      <c r="G69" s="22"/>
      <c r="H69" s="15">
        <f t="shared" si="0"/>
        <v>0</v>
      </c>
      <c r="I69" s="23"/>
      <c r="J69" s="17">
        <f>IFERROR(VLOOKUP(B69,計算用!$B$2:$C$5,2,FALSE),0)</f>
        <v>0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/>
      <c r="C70" s="159"/>
      <c r="D70" s="159"/>
      <c r="E70" s="159"/>
      <c r="F70" s="160"/>
      <c r="G70" s="22"/>
      <c r="H70" s="15">
        <f t="shared" si="0"/>
        <v>0</v>
      </c>
      <c r="I70" s="23"/>
      <c r="J70" s="17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/>
      <c r="C71" s="159"/>
      <c r="D71" s="159"/>
      <c r="E71" s="159"/>
      <c r="F71" s="160"/>
      <c r="G71" s="22"/>
      <c r="H71" s="15">
        <f t="shared" si="0"/>
        <v>0</v>
      </c>
      <c r="I71" s="23"/>
      <c r="J71" s="17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/>
      <c r="C72" s="159"/>
      <c r="D72" s="159"/>
      <c r="E72" s="159"/>
      <c r="F72" s="160"/>
      <c r="G72" s="24"/>
      <c r="H72" s="15">
        <f t="shared" ref="H72:H78" si="1">G72/$I$3</f>
        <v>0</v>
      </c>
      <c r="I72" s="23"/>
      <c r="J72" s="17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/>
      <c r="C73" s="159"/>
      <c r="D73" s="159"/>
      <c r="E73" s="159"/>
      <c r="F73" s="160"/>
      <c r="G73" s="22"/>
      <c r="H73" s="15">
        <f t="shared" si="1"/>
        <v>0</v>
      </c>
      <c r="I73" s="20"/>
      <c r="J73" s="17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/>
      <c r="C74" s="159"/>
      <c r="D74" s="159"/>
      <c r="E74" s="159"/>
      <c r="F74" s="160"/>
      <c r="G74" s="22"/>
      <c r="H74" s="15">
        <f t="shared" si="1"/>
        <v>0</v>
      </c>
      <c r="I74" s="23"/>
      <c r="J74" s="17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/>
      <c r="C75" s="159"/>
      <c r="D75" s="159"/>
      <c r="E75" s="159"/>
      <c r="F75" s="160"/>
      <c r="G75" s="24"/>
      <c r="H75" s="15">
        <f t="shared" si="1"/>
        <v>0</v>
      </c>
      <c r="I75" s="23"/>
      <c r="J75" s="17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/>
      <c r="C76" s="159"/>
      <c r="D76" s="159"/>
      <c r="E76" s="159"/>
      <c r="F76" s="160"/>
      <c r="G76" s="22"/>
      <c r="H76" s="15">
        <f t="shared" si="1"/>
        <v>0</v>
      </c>
      <c r="I76" s="23"/>
      <c r="J76" s="17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/>
      <c r="C77" s="159"/>
      <c r="D77" s="159"/>
      <c r="E77" s="159"/>
      <c r="F77" s="160"/>
      <c r="G77" s="24"/>
      <c r="H77" s="15">
        <f t="shared" si="1"/>
        <v>0</v>
      </c>
      <c r="I77" s="23"/>
      <c r="J77" s="17">
        <f>IFERROR(VLOOKUP(B77,計算用!$B$2:$C$5,2,FALSE),0)</f>
        <v>0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/>
      <c r="C78" s="159"/>
      <c r="D78" s="159"/>
      <c r="E78" s="159"/>
      <c r="F78" s="160"/>
      <c r="G78" s="24"/>
      <c r="H78" s="15">
        <f t="shared" si="1"/>
        <v>0</v>
      </c>
      <c r="I78" s="23"/>
      <c r="J78" s="17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29" t="s">
        <v>23</v>
      </c>
      <c r="B79" s="158"/>
      <c r="C79" s="159"/>
      <c r="D79" s="159"/>
      <c r="E79" s="159"/>
      <c r="F79" s="160"/>
      <c r="G79" s="30"/>
      <c r="H79" s="30"/>
      <c r="I79" s="25"/>
      <c r="J79" s="17">
        <f>SUM(J7:J78)</f>
        <v>0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</sheetData>
  <mergeCells count="86">
    <mergeCell ref="R2:R3"/>
    <mergeCell ref="A3:C3"/>
    <mergeCell ref="D3:E3"/>
    <mergeCell ref="J1:N2"/>
    <mergeCell ref="A2:C2"/>
    <mergeCell ref="D2:E2"/>
    <mergeCell ref="P2:P3"/>
    <mergeCell ref="Q2:Q3"/>
    <mergeCell ref="B14:F14"/>
    <mergeCell ref="A5:C5"/>
    <mergeCell ref="D5:J5"/>
    <mergeCell ref="B6:F6"/>
    <mergeCell ref="L6:M6"/>
    <mergeCell ref="B7:F7"/>
    <mergeCell ref="B8:F8"/>
    <mergeCell ref="B9:F9"/>
    <mergeCell ref="B10:F10"/>
    <mergeCell ref="B11:F11"/>
    <mergeCell ref="B12:F12"/>
    <mergeCell ref="B13:F13"/>
    <mergeCell ref="B79:F79"/>
    <mergeCell ref="L7:W79"/>
    <mergeCell ref="B26:F26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38:F3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50:F50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73:F73"/>
    <mergeCell ref="B62:F62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75:F75"/>
    <mergeCell ref="B76:F76"/>
    <mergeCell ref="B77:F77"/>
    <mergeCell ref="B78:F78"/>
    <mergeCell ref="B74:F74"/>
  </mergeCells>
  <phoneticPr fontId="6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"/>
  <sheetViews>
    <sheetView topLeftCell="A22" workbookViewId="0">
      <selection activeCell="M11" sqref="M11"/>
    </sheetView>
  </sheetViews>
  <sheetFormatPr defaultRowHeight="15"/>
  <sheetData/>
  <phoneticPr fontId="6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B1:D5"/>
  <sheetViews>
    <sheetView workbookViewId="0">
      <selection activeCell="C6" sqref="C6"/>
    </sheetView>
  </sheetViews>
  <sheetFormatPr defaultRowHeight="15"/>
  <cols>
    <col min="3" max="3" width="6.83203125" customWidth="1"/>
  </cols>
  <sheetData>
    <row r="1" spans="2:4">
      <c r="C1" t="s">
        <v>30</v>
      </c>
    </row>
    <row r="2" spans="2:4">
      <c r="B2" t="s">
        <v>29</v>
      </c>
      <c r="C2">
        <v>0</v>
      </c>
    </row>
    <row r="3" spans="2:4">
      <c r="B3" t="s">
        <v>31</v>
      </c>
      <c r="C3">
        <v>4.5</v>
      </c>
      <c r="D3" t="s">
        <v>39</v>
      </c>
    </row>
    <row r="4" spans="2:4">
      <c r="B4" t="s">
        <v>32</v>
      </c>
      <c r="C4">
        <v>5.5</v>
      </c>
      <c r="D4" t="s">
        <v>40</v>
      </c>
    </row>
    <row r="5" spans="2:4">
      <c r="B5" t="s">
        <v>33</v>
      </c>
      <c r="C5">
        <v>5.5</v>
      </c>
      <c r="D5" t="s">
        <v>40</v>
      </c>
    </row>
  </sheetData>
  <phoneticPr fontId="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X36"/>
  <sheetViews>
    <sheetView zoomScale="85" zoomScaleNormal="85" workbookViewId="0">
      <selection activeCell="O5" sqref="O5"/>
    </sheetView>
  </sheetViews>
  <sheetFormatPr defaultRowHeight="15"/>
  <cols>
    <col min="7" max="7" width="14.38671875" bestFit="1" customWidth="1"/>
    <col min="8" max="8" width="7.5546875" customWidth="1"/>
    <col min="10" max="10" width="8.1640625" bestFit="1" customWidth="1"/>
    <col min="11" max="11" width="10.38671875" bestFit="1" customWidth="1"/>
    <col min="12" max="12" width="8.1640625" bestFit="1" customWidth="1"/>
    <col min="16" max="16" width="10.38671875" bestFit="1" customWidth="1"/>
    <col min="17" max="17" width="9.109375" bestFit="1" customWidth="1"/>
  </cols>
  <sheetData>
    <row r="1" spans="2:24">
      <c r="B1" s="65" t="s">
        <v>150</v>
      </c>
      <c r="C1" s="65" t="s">
        <v>151</v>
      </c>
      <c r="D1" s="55" t="s">
        <v>167</v>
      </c>
      <c r="E1" s="55" t="s">
        <v>168</v>
      </c>
      <c r="U1" t="s">
        <v>85</v>
      </c>
    </row>
    <row r="2" spans="2:24">
      <c r="B2" s="66">
        <v>168</v>
      </c>
      <c r="C2" s="66">
        <v>78</v>
      </c>
      <c r="D2" s="66">
        <v>15</v>
      </c>
      <c r="E2" s="66">
        <v>30</v>
      </c>
      <c r="V2" t="s">
        <v>86</v>
      </c>
      <c r="W2">
        <v>234</v>
      </c>
      <c r="X2" t="s">
        <v>89</v>
      </c>
    </row>
    <row r="3" spans="2:24">
      <c r="C3" t="s">
        <v>185</v>
      </c>
      <c r="G3" s="56" t="s">
        <v>107</v>
      </c>
      <c r="H3" s="56" t="s">
        <v>108</v>
      </c>
      <c r="I3" s="56" t="s">
        <v>109</v>
      </c>
      <c r="J3" s="56" t="s">
        <v>110</v>
      </c>
      <c r="K3" s="56" t="s">
        <v>148</v>
      </c>
      <c r="L3" s="56" t="s">
        <v>149</v>
      </c>
      <c r="N3" s="150" t="s">
        <v>170</v>
      </c>
      <c r="O3" s="151"/>
      <c r="V3" t="s">
        <v>87</v>
      </c>
      <c r="W3">
        <v>24</v>
      </c>
      <c r="X3" t="s">
        <v>89</v>
      </c>
    </row>
    <row r="4" spans="2:24">
      <c r="B4">
        <v>20</v>
      </c>
      <c r="C4">
        <f>B4*$B$2</f>
        <v>3360</v>
      </c>
      <c r="F4" s="152" t="s">
        <v>171</v>
      </c>
      <c r="G4" s="55" t="s">
        <v>90</v>
      </c>
      <c r="H4" s="55">
        <v>20</v>
      </c>
      <c r="I4" s="55">
        <f t="shared" ref="I4:I14" si="0">ROUNDUP(3600/C4,0)</f>
        <v>2</v>
      </c>
      <c r="J4" s="55">
        <f t="shared" ref="J4:J14" si="1">ROUNDDOWN(3600/C4,0)</f>
        <v>1</v>
      </c>
      <c r="K4" s="55">
        <f>Frカバー!J92</f>
        <v>787.19999999999993</v>
      </c>
      <c r="L4" s="63">
        <f t="shared" ref="L4:L14" si="2">K4/C4</f>
        <v>0.23428571428571426</v>
      </c>
      <c r="N4" s="55" t="s">
        <v>171</v>
      </c>
      <c r="O4" s="63">
        <f>ROUNDUP(SUM(L4:L14)*1.2,0)</f>
        <v>9</v>
      </c>
      <c r="V4" t="s">
        <v>88</v>
      </c>
      <c r="W4">
        <v>172</v>
      </c>
      <c r="X4" t="s">
        <v>89</v>
      </c>
    </row>
    <row r="5" spans="2:24">
      <c r="B5">
        <v>12</v>
      </c>
      <c r="C5">
        <f t="shared" ref="C5:C8" si="3">B5*$B$2</f>
        <v>2016</v>
      </c>
      <c r="F5" s="152"/>
      <c r="G5" s="55" t="s">
        <v>91</v>
      </c>
      <c r="H5" s="55">
        <v>12</v>
      </c>
      <c r="I5" s="55">
        <f t="shared" si="0"/>
        <v>2</v>
      </c>
      <c r="J5" s="55">
        <f t="shared" si="1"/>
        <v>1</v>
      </c>
      <c r="K5" s="55">
        <f>'進度(メイン①)'!J97</f>
        <v>899.59999999999991</v>
      </c>
      <c r="L5" s="63">
        <f t="shared" si="2"/>
        <v>0.4462301587301587</v>
      </c>
      <c r="N5" s="55" t="s">
        <v>182</v>
      </c>
      <c r="O5" s="63">
        <f>ROUNDUP(SUM(L23:L24,L25)*1.2,0)</f>
        <v>1</v>
      </c>
    </row>
    <row r="6" spans="2:24">
      <c r="B6">
        <v>48</v>
      </c>
      <c r="C6">
        <f>B6*$B$2</f>
        <v>8064</v>
      </c>
      <c r="F6" s="152"/>
      <c r="G6" s="55" t="s">
        <v>92</v>
      </c>
      <c r="H6" s="55">
        <v>48</v>
      </c>
      <c r="I6" s="55">
        <f t="shared" si="0"/>
        <v>1</v>
      </c>
      <c r="J6" s="55">
        <f t="shared" si="1"/>
        <v>0</v>
      </c>
      <c r="K6" s="55">
        <f>'進度(メイン②) '!J97</f>
        <v>899.59999999999991</v>
      </c>
      <c r="L6" s="63">
        <f t="shared" si="2"/>
        <v>0.11155753968253967</v>
      </c>
      <c r="N6" s="55" t="s">
        <v>172</v>
      </c>
      <c r="O6" s="63">
        <f>ROUNDUP(SUM(L16:L21)*1.2,0)</f>
        <v>2</v>
      </c>
    </row>
    <row r="7" spans="2:24">
      <c r="B7">
        <v>12</v>
      </c>
      <c r="C7">
        <f t="shared" si="3"/>
        <v>2016</v>
      </c>
      <c r="F7" s="152"/>
      <c r="G7" s="55" t="s">
        <v>93</v>
      </c>
      <c r="H7" s="55">
        <v>12</v>
      </c>
      <c r="I7" s="55">
        <f t="shared" si="0"/>
        <v>2</v>
      </c>
      <c r="J7" s="55">
        <f t="shared" si="1"/>
        <v>1</v>
      </c>
      <c r="K7" s="55">
        <f>'進度(サブ①) '!J97</f>
        <v>899.59999999999991</v>
      </c>
      <c r="L7" s="63">
        <f t="shared" si="2"/>
        <v>0.4462301587301587</v>
      </c>
      <c r="N7" s="55" t="s">
        <v>173</v>
      </c>
      <c r="O7" s="63">
        <v>4</v>
      </c>
    </row>
    <row r="8" spans="2:24">
      <c r="B8">
        <v>48</v>
      </c>
      <c r="C8">
        <f t="shared" si="3"/>
        <v>8064</v>
      </c>
      <c r="F8" s="152"/>
      <c r="G8" s="55" t="s">
        <v>94</v>
      </c>
      <c r="H8" s="55">
        <v>48</v>
      </c>
      <c r="I8" s="55">
        <f t="shared" si="0"/>
        <v>1</v>
      </c>
      <c r="J8" s="55">
        <f t="shared" si="1"/>
        <v>0</v>
      </c>
      <c r="K8" s="55">
        <f>'進度(サブ②)'!J97</f>
        <v>899.59999999999991</v>
      </c>
      <c r="L8" s="63">
        <f t="shared" si="2"/>
        <v>0.11155753968253967</v>
      </c>
      <c r="N8" s="55" t="s">
        <v>175</v>
      </c>
      <c r="O8" s="63">
        <f>ROUNDUP(L30*1.2,0)</f>
        <v>1</v>
      </c>
    </row>
    <row r="9" spans="2:24">
      <c r="B9">
        <v>18</v>
      </c>
      <c r="C9">
        <f>B9*$C$2</f>
        <v>1404</v>
      </c>
      <c r="F9" s="152"/>
      <c r="G9" s="55" t="s">
        <v>95</v>
      </c>
      <c r="H9" s="55">
        <v>18</v>
      </c>
      <c r="I9" s="55">
        <f t="shared" si="0"/>
        <v>3</v>
      </c>
      <c r="J9" s="55">
        <f t="shared" si="1"/>
        <v>2</v>
      </c>
      <c r="K9" s="55">
        <f>'進度(メイン) '!K97</f>
        <v>835.2</v>
      </c>
      <c r="L9" s="63">
        <f t="shared" si="2"/>
        <v>0.59487179487179487</v>
      </c>
      <c r="N9" s="55" t="s">
        <v>176</v>
      </c>
      <c r="O9" s="63">
        <f>ROUNDUP(L31*1.2,0)</f>
        <v>1</v>
      </c>
    </row>
    <row r="10" spans="2:24">
      <c r="B10">
        <v>18</v>
      </c>
      <c r="C10">
        <f t="shared" ref="C10:C14" si="4">B10*$C$2</f>
        <v>1404</v>
      </c>
      <c r="F10" s="152"/>
      <c r="G10" s="55" t="s">
        <v>96</v>
      </c>
      <c r="H10" s="55">
        <v>18</v>
      </c>
      <c r="I10" s="55">
        <f t="shared" si="0"/>
        <v>3</v>
      </c>
      <c r="J10" s="55">
        <f t="shared" si="1"/>
        <v>2</v>
      </c>
      <c r="K10" s="55">
        <f>'進度(MGケース)'!K111</f>
        <v>1060.3</v>
      </c>
      <c r="L10" s="63">
        <f t="shared" si="2"/>
        <v>0.75519943019943014</v>
      </c>
      <c r="N10" s="55" t="s">
        <v>177</v>
      </c>
      <c r="O10" s="63">
        <f>ROUNDUP(L32*1.2,0)</f>
        <v>1</v>
      </c>
    </row>
    <row r="11" spans="2:24">
      <c r="B11">
        <v>6</v>
      </c>
      <c r="C11">
        <f t="shared" si="4"/>
        <v>468</v>
      </c>
      <c r="F11" s="152"/>
      <c r="G11" s="55" t="s">
        <v>97</v>
      </c>
      <c r="H11" s="55">
        <v>6</v>
      </c>
      <c r="I11" s="55">
        <f t="shared" si="0"/>
        <v>8</v>
      </c>
      <c r="J11" s="55">
        <f t="shared" si="1"/>
        <v>7</v>
      </c>
      <c r="K11" s="55">
        <f>'進度(大物G3種)'!K111</f>
        <v>1060.3</v>
      </c>
      <c r="L11" s="63">
        <f t="shared" si="2"/>
        <v>2.2655982905982905</v>
      </c>
      <c r="N11" s="55" t="s">
        <v>178</v>
      </c>
      <c r="O11" s="63">
        <f>ROUNDUP(L33*1.2,0)</f>
        <v>1</v>
      </c>
    </row>
    <row r="12" spans="2:24">
      <c r="B12">
        <v>18</v>
      </c>
      <c r="C12">
        <f t="shared" si="4"/>
        <v>1404</v>
      </c>
      <c r="F12" s="152"/>
      <c r="G12" s="55" t="s">
        <v>98</v>
      </c>
      <c r="H12" s="55">
        <v>18</v>
      </c>
      <c r="I12" s="55">
        <f t="shared" si="0"/>
        <v>3</v>
      </c>
      <c r="J12" s="55">
        <f t="shared" si="1"/>
        <v>2</v>
      </c>
      <c r="K12" s="55">
        <f>'進度(大物ギヤサブ) '!K111</f>
        <v>1060.3</v>
      </c>
      <c r="L12" s="63">
        <f t="shared" si="2"/>
        <v>0.75519943019943014</v>
      </c>
      <c r="N12" s="55" t="s">
        <v>179</v>
      </c>
      <c r="O12" s="63">
        <f t="shared" ref="O12:O14" si="5">ROUNDUP(L34*1.2,0)</f>
        <v>1</v>
      </c>
    </row>
    <row r="13" spans="2:24">
      <c r="B13">
        <v>18</v>
      </c>
      <c r="C13">
        <f t="shared" si="4"/>
        <v>1404</v>
      </c>
      <c r="F13" s="152"/>
      <c r="G13" s="55" t="s">
        <v>99</v>
      </c>
      <c r="H13" s="55">
        <v>18</v>
      </c>
      <c r="I13" s="55">
        <f t="shared" si="0"/>
        <v>3</v>
      </c>
      <c r="J13" s="55">
        <f t="shared" si="1"/>
        <v>2</v>
      </c>
      <c r="K13" s="55">
        <f>'進度(ファイナル①) '!K103</f>
        <v>859.40000000000009</v>
      </c>
      <c r="L13" s="63">
        <f t="shared" si="2"/>
        <v>0.61210826210826219</v>
      </c>
      <c r="N13" s="55" t="s">
        <v>180</v>
      </c>
      <c r="O13" s="63">
        <f t="shared" si="5"/>
        <v>1</v>
      </c>
    </row>
    <row r="14" spans="2:24">
      <c r="B14">
        <v>18</v>
      </c>
      <c r="C14">
        <f t="shared" si="4"/>
        <v>1404</v>
      </c>
      <c r="F14" s="152"/>
      <c r="G14" s="55" t="s">
        <v>100</v>
      </c>
      <c r="H14" s="55">
        <v>18</v>
      </c>
      <c r="I14" s="55">
        <f t="shared" si="0"/>
        <v>3</v>
      </c>
      <c r="J14" s="55">
        <f t="shared" si="1"/>
        <v>2</v>
      </c>
      <c r="K14" s="55">
        <f>'進度(ファイナル②) '!K103</f>
        <v>859.40000000000009</v>
      </c>
      <c r="L14" s="63">
        <f t="shared" si="2"/>
        <v>0.61210826210826219</v>
      </c>
      <c r="N14" s="55" t="s">
        <v>181</v>
      </c>
      <c r="O14" s="63">
        <f t="shared" si="5"/>
        <v>1</v>
      </c>
    </row>
    <row r="15" spans="2:24">
      <c r="F15" s="57"/>
      <c r="G15" s="57"/>
      <c r="H15" s="57"/>
      <c r="I15" s="57"/>
      <c r="J15" s="57"/>
      <c r="K15" s="57"/>
      <c r="L15" s="64"/>
      <c r="N15" s="68" t="s">
        <v>183</v>
      </c>
      <c r="O15" s="63">
        <f>SUM(O4:O14)</f>
        <v>23</v>
      </c>
    </row>
    <row r="16" spans="2:24">
      <c r="B16">
        <v>24</v>
      </c>
      <c r="C16">
        <f>B16*$B$2</f>
        <v>4032</v>
      </c>
      <c r="F16" s="152" t="s">
        <v>172</v>
      </c>
      <c r="G16" s="55" t="s">
        <v>101</v>
      </c>
      <c r="H16" s="55">
        <v>24</v>
      </c>
      <c r="I16" s="55">
        <f t="shared" ref="I16:I21" si="6">ROUNDUP(3600/C16,0)</f>
        <v>1</v>
      </c>
      <c r="J16" s="55">
        <f t="shared" ref="J16:J21" si="7">ROUNDDOWN(3600/C16,0)</f>
        <v>0</v>
      </c>
      <c r="K16" s="55">
        <f>'鉄パレ（ステータ）'!J80</f>
        <v>459.59999999999997</v>
      </c>
      <c r="L16" s="63">
        <f t="shared" ref="L16:L21" si="8">K16/C16</f>
        <v>0.11398809523809524</v>
      </c>
    </row>
    <row r="17" spans="2:12">
      <c r="B17">
        <v>20</v>
      </c>
      <c r="C17">
        <f>B17*$B$2</f>
        <v>3360</v>
      </c>
      <c r="F17" s="152"/>
      <c r="G17" s="55" t="s">
        <v>102</v>
      </c>
      <c r="H17" s="55">
        <v>20</v>
      </c>
      <c r="I17" s="55">
        <f t="shared" si="6"/>
        <v>2</v>
      </c>
      <c r="J17" s="55">
        <f t="shared" si="7"/>
        <v>1</v>
      </c>
      <c r="K17" s="55">
        <f>'鉄パレ（ロータ）'!J80</f>
        <v>459.59999999999997</v>
      </c>
      <c r="L17" s="63">
        <f t="shared" si="8"/>
        <v>0.13678571428571429</v>
      </c>
    </row>
    <row r="18" spans="2:12">
      <c r="B18">
        <v>20</v>
      </c>
      <c r="C18">
        <f>B18*$C$2</f>
        <v>1560</v>
      </c>
      <c r="F18" s="152"/>
      <c r="G18" s="55" t="s">
        <v>103</v>
      </c>
      <c r="H18" s="55">
        <v>20</v>
      </c>
      <c r="I18" s="55">
        <f t="shared" si="6"/>
        <v>3</v>
      </c>
      <c r="J18" s="55">
        <f t="shared" si="7"/>
        <v>2</v>
      </c>
      <c r="K18" s="55">
        <f>'鉄パレ（MG①）'!J80</f>
        <v>337.40000000000003</v>
      </c>
      <c r="L18" s="63">
        <f t="shared" si="8"/>
        <v>0.2162820512820513</v>
      </c>
    </row>
    <row r="19" spans="2:12">
      <c r="B19">
        <v>30</v>
      </c>
      <c r="C19">
        <f t="shared" ref="C19:C21" si="9">B19*$C$2</f>
        <v>2340</v>
      </c>
      <c r="F19" s="152"/>
      <c r="G19" s="55" t="s">
        <v>104</v>
      </c>
      <c r="H19" s="55">
        <v>30</v>
      </c>
      <c r="I19" s="55">
        <f t="shared" si="6"/>
        <v>2</v>
      </c>
      <c r="J19" s="55">
        <f t="shared" si="7"/>
        <v>1</v>
      </c>
      <c r="K19" s="55">
        <f>'鉄パレ（MG②）'!J80</f>
        <v>337.40000000000003</v>
      </c>
      <c r="L19" s="63">
        <f t="shared" si="8"/>
        <v>0.14418803418803419</v>
      </c>
    </row>
    <row r="20" spans="2:12">
      <c r="B20">
        <v>16</v>
      </c>
      <c r="C20">
        <f t="shared" si="9"/>
        <v>1248</v>
      </c>
      <c r="F20" s="152"/>
      <c r="G20" s="55" t="s">
        <v>105</v>
      </c>
      <c r="H20" s="55">
        <v>16</v>
      </c>
      <c r="I20" s="55">
        <f t="shared" si="6"/>
        <v>3</v>
      </c>
      <c r="J20" s="55">
        <f t="shared" si="7"/>
        <v>2</v>
      </c>
      <c r="K20" s="55">
        <f>'鉄パレ（TA①）'!J80</f>
        <v>334.40000000000003</v>
      </c>
      <c r="L20" s="63">
        <f t="shared" si="8"/>
        <v>0.267948717948718</v>
      </c>
    </row>
    <row r="21" spans="2:12">
      <c r="B21">
        <v>20</v>
      </c>
      <c r="C21">
        <f t="shared" si="9"/>
        <v>1560</v>
      </c>
      <c r="F21" s="152"/>
      <c r="G21" s="55" t="s">
        <v>106</v>
      </c>
      <c r="H21" s="55">
        <v>20</v>
      </c>
      <c r="I21" s="55">
        <f t="shared" si="6"/>
        <v>3</v>
      </c>
      <c r="J21" s="55">
        <f t="shared" si="7"/>
        <v>2</v>
      </c>
      <c r="K21" s="55">
        <f>'鉄パレ（TA②）'!J80</f>
        <v>334.40000000000003</v>
      </c>
      <c r="L21" s="63">
        <f t="shared" si="8"/>
        <v>0.21435897435897439</v>
      </c>
    </row>
    <row r="22" spans="2:12">
      <c r="F22" s="57"/>
      <c r="G22" s="57"/>
      <c r="H22" s="57"/>
      <c r="I22" s="57"/>
      <c r="J22" s="57"/>
      <c r="K22" s="57"/>
      <c r="L22" s="64"/>
    </row>
    <row r="23" spans="2:12">
      <c r="B23">
        <v>48</v>
      </c>
      <c r="C23">
        <f t="shared" ref="C23:C24" si="10">B23*$B$2</f>
        <v>8064</v>
      </c>
      <c r="F23" s="152" t="s">
        <v>182</v>
      </c>
      <c r="G23" s="55" t="s">
        <v>152</v>
      </c>
      <c r="H23" s="55">
        <v>48</v>
      </c>
      <c r="I23" s="55">
        <f>ROUNDUP(3600/C23,0)</f>
        <v>1</v>
      </c>
      <c r="J23" s="55">
        <f>ROUNDDOWN(3600/C23,0)</f>
        <v>0</v>
      </c>
      <c r="K23" s="55">
        <f>'進度（VB単品）'!J112</f>
        <v>960.7</v>
      </c>
      <c r="L23" s="63">
        <f>K23/C23</f>
        <v>0.11913442460317461</v>
      </c>
    </row>
    <row r="24" spans="2:12">
      <c r="B24">
        <v>96</v>
      </c>
      <c r="C24">
        <f t="shared" si="10"/>
        <v>16128</v>
      </c>
      <c r="F24" s="152"/>
      <c r="G24" s="55" t="s">
        <v>158</v>
      </c>
      <c r="H24" s="55">
        <v>96</v>
      </c>
      <c r="I24" s="55">
        <f>ROUNDUP(3600/C24,0)</f>
        <v>1</v>
      </c>
      <c r="J24" s="55">
        <f>ROUNDDOWN(3600/C24,0)</f>
        <v>0</v>
      </c>
      <c r="K24" s="55">
        <f>'進度（洗浄品）'!J105</f>
        <v>984.8</v>
      </c>
      <c r="L24" s="63">
        <f>K24/C24</f>
        <v>6.1061507936507935E-2</v>
      </c>
    </row>
    <row r="25" spans="2:12">
      <c r="B25">
        <v>24</v>
      </c>
      <c r="C25">
        <f>B25*$B$2</f>
        <v>4032</v>
      </c>
      <c r="F25" s="152"/>
      <c r="G25" s="55" t="s">
        <v>153</v>
      </c>
      <c r="H25" s="55">
        <v>24</v>
      </c>
      <c r="I25" s="55">
        <f>ROUNDUP(3600/C25,0)</f>
        <v>1</v>
      </c>
      <c r="J25" s="55">
        <f>ROUNDDOWN(3600/C25,0)</f>
        <v>0</v>
      </c>
      <c r="K25" s="55">
        <f>VB完成品!J82</f>
        <v>251.2</v>
      </c>
      <c r="L25" s="63">
        <f>K25/C25</f>
        <v>6.2301587301587295E-2</v>
      </c>
    </row>
    <row r="26" spans="2:12">
      <c r="F26" s="57"/>
      <c r="G26" s="57"/>
      <c r="H26" s="57"/>
      <c r="I26" s="57"/>
      <c r="J26" s="57"/>
      <c r="K26" s="57"/>
      <c r="L26" s="64"/>
    </row>
    <row r="27" spans="2:12">
      <c r="C27">
        <f>C2*H27</f>
        <v>156</v>
      </c>
      <c r="G27" s="55" t="s">
        <v>163</v>
      </c>
      <c r="H27" s="55">
        <v>2</v>
      </c>
      <c r="I27" s="67" t="s">
        <v>169</v>
      </c>
      <c r="J27" s="67" t="s">
        <v>169</v>
      </c>
      <c r="K27" s="55" t="s">
        <v>184</v>
      </c>
      <c r="L27" s="63" t="s">
        <v>169</v>
      </c>
    </row>
    <row r="28" spans="2:12">
      <c r="F28" s="57"/>
      <c r="G28" s="57"/>
      <c r="H28" s="57"/>
      <c r="I28" s="57"/>
      <c r="J28" s="57"/>
      <c r="K28" s="57"/>
      <c r="L28" s="64"/>
    </row>
    <row r="29" spans="2:12">
      <c r="F29" s="57"/>
      <c r="G29" s="57"/>
      <c r="H29" s="57"/>
      <c r="I29" s="57"/>
      <c r="J29" s="57"/>
      <c r="K29" s="57"/>
      <c r="L29" s="64"/>
    </row>
    <row r="30" spans="2:12">
      <c r="C30">
        <f>$H$30*$D$2</f>
        <v>540</v>
      </c>
      <c r="F30" s="153" t="s">
        <v>174</v>
      </c>
      <c r="G30" s="55" t="s">
        <v>159</v>
      </c>
      <c r="H30" s="55">
        <v>36</v>
      </c>
      <c r="I30" s="67" t="s">
        <v>169</v>
      </c>
      <c r="J30" s="67" t="s">
        <v>169</v>
      </c>
      <c r="K30" s="55">
        <v>373</v>
      </c>
      <c r="L30" s="63">
        <f t="shared" ref="L30:L36" si="11">K30/C30</f>
        <v>0.69074074074074077</v>
      </c>
    </row>
    <row r="31" spans="2:12">
      <c r="C31">
        <f>$H$30*$D$2</f>
        <v>540</v>
      </c>
      <c r="F31" s="152"/>
      <c r="G31" s="55" t="s">
        <v>160</v>
      </c>
      <c r="H31" s="55">
        <v>36</v>
      </c>
      <c r="I31" s="67" t="s">
        <v>169</v>
      </c>
      <c r="J31" s="67" t="s">
        <v>169</v>
      </c>
      <c r="K31" s="55">
        <v>379</v>
      </c>
      <c r="L31" s="63">
        <f t="shared" si="11"/>
        <v>0.70185185185185184</v>
      </c>
    </row>
    <row r="32" spans="2:12">
      <c r="C32">
        <f>$H$30*$D$2</f>
        <v>540</v>
      </c>
      <c r="F32" s="152"/>
      <c r="G32" s="55" t="s">
        <v>161</v>
      </c>
      <c r="H32" s="55">
        <v>36</v>
      </c>
      <c r="I32" s="67" t="s">
        <v>169</v>
      </c>
      <c r="J32" s="67" t="s">
        <v>169</v>
      </c>
      <c r="K32" s="55">
        <v>391</v>
      </c>
      <c r="L32" s="63">
        <f t="shared" si="11"/>
        <v>0.72407407407407409</v>
      </c>
    </row>
    <row r="33" spans="3:12">
      <c r="C33">
        <f>$H$30*$D$2</f>
        <v>540</v>
      </c>
      <c r="F33" s="152"/>
      <c r="G33" s="55" t="s">
        <v>162</v>
      </c>
      <c r="H33" s="55">
        <v>36</v>
      </c>
      <c r="I33" s="67" t="s">
        <v>169</v>
      </c>
      <c r="J33" s="67" t="s">
        <v>169</v>
      </c>
      <c r="K33" s="55">
        <v>397</v>
      </c>
      <c r="L33" s="63">
        <f t="shared" si="11"/>
        <v>0.73518518518518516</v>
      </c>
    </row>
    <row r="34" spans="3:12">
      <c r="C34">
        <f>H34*$E$2</f>
        <v>1260</v>
      </c>
      <c r="F34" s="152"/>
      <c r="G34" s="55" t="s">
        <v>164</v>
      </c>
      <c r="H34" s="55">
        <v>42</v>
      </c>
      <c r="I34" s="67" t="s">
        <v>169</v>
      </c>
      <c r="J34" s="67" t="s">
        <v>169</v>
      </c>
      <c r="K34" s="55">
        <v>828</v>
      </c>
      <c r="L34" s="63">
        <f t="shared" si="11"/>
        <v>0.65714285714285714</v>
      </c>
    </row>
    <row r="35" spans="3:12">
      <c r="C35">
        <f>H35*$E$2</f>
        <v>180</v>
      </c>
      <c r="F35" s="152"/>
      <c r="G35" s="55" t="s">
        <v>165</v>
      </c>
      <c r="H35" s="55">
        <v>6</v>
      </c>
      <c r="I35" s="67" t="s">
        <v>169</v>
      </c>
      <c r="J35" s="67" t="s">
        <v>169</v>
      </c>
      <c r="K35" s="55">
        <v>140</v>
      </c>
      <c r="L35" s="63">
        <f t="shared" si="11"/>
        <v>0.77777777777777779</v>
      </c>
    </row>
    <row r="36" spans="3:12">
      <c r="C36">
        <f>H36*$E$2</f>
        <v>1260</v>
      </c>
      <c r="F36" s="152"/>
      <c r="G36" s="55" t="s">
        <v>166</v>
      </c>
      <c r="H36" s="55">
        <v>42</v>
      </c>
      <c r="I36" s="67" t="s">
        <v>169</v>
      </c>
      <c r="J36" s="67" t="s">
        <v>169</v>
      </c>
      <c r="K36" s="55">
        <v>431.7</v>
      </c>
      <c r="L36" s="63">
        <f t="shared" si="11"/>
        <v>0.3426190476190476</v>
      </c>
    </row>
  </sheetData>
  <mergeCells count="5">
    <mergeCell ref="N3:O3"/>
    <mergeCell ref="F4:F14"/>
    <mergeCell ref="F16:F21"/>
    <mergeCell ref="F23:F25"/>
    <mergeCell ref="F30:F36"/>
  </mergeCells>
  <phoneticPr fontId="6"/>
  <pageMargins left="0.7" right="0.7" top="0.75" bottom="0.75" header="0.3" footer="0.3"/>
  <pageSetup paperSize="9" scale="51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C2:AA34"/>
  <sheetViews>
    <sheetView topLeftCell="D1" zoomScale="70" zoomScaleNormal="70" workbookViewId="0">
      <selection activeCell="D64" sqref="D64"/>
    </sheetView>
  </sheetViews>
  <sheetFormatPr defaultRowHeight="15"/>
  <cols>
    <col min="4" max="4" width="30.83203125" customWidth="1"/>
    <col min="5" max="5" width="5.83203125" customWidth="1"/>
    <col min="6" max="6" width="30.83203125" customWidth="1"/>
    <col min="7" max="7" width="5.83203125" customWidth="1"/>
    <col min="8" max="8" width="30.83203125" customWidth="1"/>
    <col min="9" max="9" width="5.83203125" customWidth="1"/>
    <col min="10" max="10" width="30.83203125" customWidth="1"/>
    <col min="11" max="11" width="5.83203125" customWidth="1"/>
    <col min="12" max="12" width="30.83203125" customWidth="1"/>
    <col min="13" max="13" width="5.83203125" customWidth="1"/>
    <col min="14" max="14" width="30.83203125" customWidth="1"/>
    <col min="15" max="15" width="5.83203125" customWidth="1"/>
    <col min="16" max="16" width="30.83203125" customWidth="1"/>
    <col min="17" max="17" width="5.83203125" customWidth="1"/>
    <col min="18" max="18" width="30.83203125" customWidth="1"/>
    <col min="19" max="19" width="5.83203125" customWidth="1"/>
    <col min="20" max="20" width="30.83203125" customWidth="1"/>
    <col min="21" max="21" width="5.83203125" customWidth="1"/>
    <col min="22" max="22" width="30.83203125" customWidth="1"/>
    <col min="23" max="23" width="5.83203125" customWidth="1"/>
    <col min="24" max="24" width="30.83203125" customWidth="1"/>
    <col min="25" max="25" width="5.83203125" customWidth="1"/>
    <col min="26" max="26" width="30.83203125" customWidth="1"/>
    <col min="27" max="27" width="5.83203125" customWidth="1"/>
  </cols>
  <sheetData>
    <row r="2" spans="3:27">
      <c r="D2" t="s">
        <v>75</v>
      </c>
      <c r="F2" t="s">
        <v>76</v>
      </c>
      <c r="H2" t="s">
        <v>84</v>
      </c>
      <c r="J2" t="s">
        <v>48</v>
      </c>
      <c r="L2" t="s">
        <v>47</v>
      </c>
      <c r="N2" t="s">
        <v>44</v>
      </c>
      <c r="P2" t="s">
        <v>43</v>
      </c>
      <c r="R2" t="s">
        <v>80</v>
      </c>
      <c r="T2" t="s">
        <v>81</v>
      </c>
      <c r="V2" t="s">
        <v>77</v>
      </c>
      <c r="X2" t="s">
        <v>78</v>
      </c>
      <c r="Z2" t="s">
        <v>79</v>
      </c>
    </row>
    <row r="3" spans="3:27">
      <c r="C3" t="s">
        <v>41</v>
      </c>
      <c r="D3" s="37"/>
      <c r="E3" s="37"/>
      <c r="F3" s="37"/>
      <c r="G3" s="37"/>
      <c r="H3" s="37"/>
      <c r="I3" s="37"/>
      <c r="J3" s="54"/>
      <c r="K3" s="54"/>
      <c r="L3" s="41"/>
      <c r="M3" s="41"/>
      <c r="N3" s="38"/>
      <c r="O3" s="38"/>
      <c r="P3" s="39"/>
      <c r="Q3" s="39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3:27">
      <c r="C4" t="s">
        <v>45</v>
      </c>
      <c r="D4" s="154">
        <v>8</v>
      </c>
      <c r="E4" s="154"/>
      <c r="F4" s="154">
        <v>3</v>
      </c>
      <c r="G4" s="154"/>
      <c r="H4" s="154">
        <v>1</v>
      </c>
      <c r="I4" s="154"/>
      <c r="J4" s="154">
        <v>1</v>
      </c>
      <c r="K4" s="154"/>
      <c r="L4" s="154">
        <v>1</v>
      </c>
      <c r="M4" s="154"/>
      <c r="N4" s="154">
        <v>1</v>
      </c>
      <c r="O4" s="154"/>
      <c r="P4" s="154">
        <v>6</v>
      </c>
      <c r="Q4" s="154"/>
      <c r="R4" s="154">
        <v>4</v>
      </c>
      <c r="S4" s="154"/>
      <c r="T4" s="154">
        <v>1</v>
      </c>
      <c r="U4" s="154"/>
      <c r="V4" s="154">
        <v>1</v>
      </c>
      <c r="W4" s="154"/>
      <c r="X4" s="154">
        <v>1</v>
      </c>
      <c r="Y4" s="154"/>
      <c r="Z4" s="154">
        <v>1</v>
      </c>
      <c r="AA4" s="154"/>
    </row>
    <row r="5" spans="3:27">
      <c r="C5" s="155" t="s">
        <v>42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</row>
    <row r="6" spans="3:27"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</row>
    <row r="7" spans="3:27"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</row>
    <row r="8" spans="3:27"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</row>
    <row r="9" spans="3:27"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</row>
    <row r="10" spans="3:27"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</row>
    <row r="11" spans="3:27"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</row>
    <row r="12" spans="3:27"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3:27"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</row>
    <row r="14" spans="3:27"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</row>
    <row r="15" spans="3:27"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</row>
    <row r="16" spans="3:27">
      <c r="C16" s="157" t="s">
        <v>46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</row>
    <row r="17" spans="3:27">
      <c r="C17" s="157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</row>
    <row r="18" spans="3:27">
      <c r="C18" s="157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</row>
    <row r="19" spans="3:27">
      <c r="C19" s="157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</row>
    <row r="20" spans="3:27">
      <c r="C20" s="157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</row>
    <row r="21" spans="3:27">
      <c r="C21" s="157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</row>
    <row r="22" spans="3:27">
      <c r="C22" s="157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</row>
    <row r="23" spans="3:27">
      <c r="C23" s="157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</row>
    <row r="24" spans="3:27">
      <c r="C24" s="157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</row>
    <row r="25" spans="3:27">
      <c r="C25" s="157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</row>
    <row r="26" spans="3:27">
      <c r="C26" s="15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</row>
    <row r="27" spans="3:27">
      <c r="C27" s="156" t="s">
        <v>49</v>
      </c>
      <c r="D27" s="55" t="s">
        <v>50</v>
      </c>
      <c r="E27" s="55"/>
      <c r="F27" s="55" t="s">
        <v>58</v>
      </c>
      <c r="G27" s="55"/>
      <c r="H27" s="55" t="s">
        <v>54</v>
      </c>
      <c r="I27" s="55"/>
      <c r="J27" s="55" t="s">
        <v>74</v>
      </c>
      <c r="K27" s="55"/>
      <c r="L27" s="55" t="s">
        <v>73</v>
      </c>
      <c r="M27" s="55"/>
      <c r="N27" s="55" t="s">
        <v>44</v>
      </c>
      <c r="O27" s="55"/>
      <c r="P27" s="55" t="s">
        <v>61</v>
      </c>
      <c r="Q27" s="55"/>
      <c r="R27" s="55" t="s">
        <v>67</v>
      </c>
      <c r="S27" s="55"/>
      <c r="T27" s="55" t="s">
        <v>71</v>
      </c>
      <c r="U27" s="55"/>
      <c r="V27" s="55" t="s">
        <v>72</v>
      </c>
      <c r="W27" s="55"/>
      <c r="X27" s="55" t="s">
        <v>82</v>
      </c>
      <c r="Y27" s="55"/>
      <c r="Z27" s="55" t="s">
        <v>83</v>
      </c>
      <c r="AA27" s="55"/>
    </row>
    <row r="28" spans="3:27">
      <c r="C28" s="156"/>
      <c r="D28" s="55" t="s">
        <v>51</v>
      </c>
      <c r="E28" s="55"/>
      <c r="F28" s="55" t="s">
        <v>59</v>
      </c>
      <c r="G28" s="55"/>
      <c r="H28" s="55"/>
      <c r="I28" s="55"/>
      <c r="J28" s="55"/>
      <c r="K28" s="55"/>
      <c r="L28" s="55"/>
      <c r="M28" s="55"/>
      <c r="N28" s="55"/>
      <c r="O28" s="55"/>
      <c r="P28" s="55" t="s">
        <v>62</v>
      </c>
      <c r="Q28" s="55"/>
      <c r="R28" s="55" t="s">
        <v>68</v>
      </c>
      <c r="S28" s="55"/>
      <c r="T28" s="55"/>
      <c r="U28" s="55"/>
      <c r="V28" s="55"/>
      <c r="W28" s="55"/>
      <c r="X28" s="55"/>
      <c r="Y28" s="55"/>
      <c r="Z28" s="55"/>
      <c r="AA28" s="55"/>
    </row>
    <row r="29" spans="3:27">
      <c r="C29" s="156"/>
      <c r="D29" s="55" t="s">
        <v>52</v>
      </c>
      <c r="E29" s="55"/>
      <c r="F29" s="55" t="s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 t="s">
        <v>63</v>
      </c>
      <c r="Q29" s="55"/>
      <c r="R29" s="55" t="s">
        <v>69</v>
      </c>
      <c r="S29" s="55"/>
      <c r="T29" s="55"/>
      <c r="U29" s="55"/>
      <c r="V29" s="55"/>
      <c r="W29" s="55"/>
      <c r="X29" s="55"/>
      <c r="Y29" s="55"/>
      <c r="Z29" s="55"/>
      <c r="AA29" s="55"/>
    </row>
    <row r="30" spans="3:27">
      <c r="C30" s="156"/>
      <c r="D30" s="55" t="s">
        <v>53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 t="s">
        <v>64</v>
      </c>
      <c r="Q30" s="55"/>
      <c r="R30" s="55" t="s">
        <v>70</v>
      </c>
      <c r="S30" s="55"/>
      <c r="T30" s="55"/>
      <c r="U30" s="55"/>
      <c r="V30" s="55"/>
      <c r="W30" s="55"/>
      <c r="X30" s="55"/>
      <c r="Y30" s="55"/>
      <c r="Z30" s="55"/>
      <c r="AA30" s="55"/>
    </row>
    <row r="31" spans="3:27">
      <c r="C31" s="156"/>
      <c r="D31" s="55" t="s">
        <v>54</v>
      </c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 t="s">
        <v>65</v>
      </c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3:27">
      <c r="C32" s="156"/>
      <c r="D32" s="55" t="s">
        <v>55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 t="s">
        <v>66</v>
      </c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3:27">
      <c r="C33" s="156"/>
      <c r="D33" s="55" t="s">
        <v>56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3:27">
      <c r="C34" s="156"/>
      <c r="D34" s="55" t="s">
        <v>57</v>
      </c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</sheetData>
  <mergeCells count="39">
    <mergeCell ref="C27:C34"/>
    <mergeCell ref="T5:U15"/>
    <mergeCell ref="T16:U26"/>
    <mergeCell ref="V4:W4"/>
    <mergeCell ref="X4:Y4"/>
    <mergeCell ref="C5:C15"/>
    <mergeCell ref="C16:C26"/>
    <mergeCell ref="F4:G4"/>
    <mergeCell ref="F5:G15"/>
    <mergeCell ref="F16:G26"/>
    <mergeCell ref="N4:O4"/>
    <mergeCell ref="N5:O15"/>
    <mergeCell ref="N16:O26"/>
    <mergeCell ref="J4:K4"/>
    <mergeCell ref="J5:K15"/>
    <mergeCell ref="J16:K26"/>
    <mergeCell ref="Z4:AA4"/>
    <mergeCell ref="V5:W15"/>
    <mergeCell ref="X5:Y15"/>
    <mergeCell ref="Z5:AA15"/>
    <mergeCell ref="V16:W26"/>
    <mergeCell ref="X16:Y26"/>
    <mergeCell ref="Z16:AA26"/>
    <mergeCell ref="D16:E26"/>
    <mergeCell ref="P16:Q26"/>
    <mergeCell ref="D4:E4"/>
    <mergeCell ref="P4:Q4"/>
    <mergeCell ref="D5:E15"/>
    <mergeCell ref="P5:Q15"/>
    <mergeCell ref="H4:I4"/>
    <mergeCell ref="H5:I15"/>
    <mergeCell ref="R4:S4"/>
    <mergeCell ref="L4:M4"/>
    <mergeCell ref="H16:I26"/>
    <mergeCell ref="T4:U4"/>
    <mergeCell ref="R16:S26"/>
    <mergeCell ref="L16:M26"/>
    <mergeCell ref="R5:S15"/>
    <mergeCell ref="L5:M15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/>
  </sheetPr>
  <dimension ref="A1:W106"/>
  <sheetViews>
    <sheetView topLeftCell="A25" zoomScale="70" zoomScaleNormal="70" workbookViewId="0">
      <selection activeCell="K28" sqref="K28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112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113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112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113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112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113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113</v>
      </c>
      <c r="C14" s="165"/>
      <c r="D14" s="165"/>
      <c r="E14" s="165"/>
      <c r="F14" s="166"/>
      <c r="G14" s="19"/>
      <c r="H14" s="96">
        <f t="shared" si="0"/>
        <v>0</v>
      </c>
      <c r="I14" s="98"/>
      <c r="J14" s="9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114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112</v>
      </c>
      <c r="C17" s="162"/>
      <c r="D17" s="162"/>
      <c r="E17" s="162"/>
      <c r="F17" s="163"/>
      <c r="G17" s="19">
        <v>1.5</v>
      </c>
      <c r="H17" s="96">
        <f t="shared" si="0"/>
        <v>3</v>
      </c>
      <c r="I17" s="97"/>
      <c r="J17" s="9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115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113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112</v>
      </c>
      <c r="C20" s="162"/>
      <c r="D20" s="162"/>
      <c r="E20" s="162"/>
      <c r="F20" s="163"/>
      <c r="G20" s="19">
        <v>5.6</v>
      </c>
      <c r="H20" s="96">
        <f t="shared" si="0"/>
        <v>11.2</v>
      </c>
      <c r="I20" s="98"/>
      <c r="J20" s="9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113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112</v>
      </c>
      <c r="C22" s="162"/>
      <c r="D22" s="162"/>
      <c r="E22" s="162"/>
      <c r="F22" s="163"/>
      <c r="G22" s="19">
        <v>21</v>
      </c>
      <c r="H22" s="96">
        <f t="shared" si="0"/>
        <v>42</v>
      </c>
      <c r="I22" s="97"/>
      <c r="J22" s="9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113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112</v>
      </c>
      <c r="C24" s="162"/>
      <c r="D24" s="162"/>
      <c r="E24" s="162"/>
      <c r="F24" s="163"/>
      <c r="G24" s="19">
        <v>2.4</v>
      </c>
      <c r="H24" s="96">
        <f t="shared" si="0"/>
        <v>4.8</v>
      </c>
      <c r="I24" s="97"/>
      <c r="J24" s="9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116</v>
      </c>
      <c r="C25" s="162"/>
      <c r="D25" s="162"/>
      <c r="E25" s="162"/>
      <c r="F25" s="163"/>
      <c r="G25" s="19"/>
      <c r="H25" s="96">
        <f t="shared" si="0"/>
        <v>0</v>
      </c>
      <c r="I25" s="97">
        <v>15</v>
      </c>
      <c r="J25" s="9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112</v>
      </c>
      <c r="C26" s="162"/>
      <c r="D26" s="162"/>
      <c r="E26" s="162"/>
      <c r="F26" s="163"/>
      <c r="G26" s="19">
        <v>1.6</v>
      </c>
      <c r="H26" s="96">
        <f t="shared" si="0"/>
        <v>3.2</v>
      </c>
      <c r="I26" s="98"/>
      <c r="J26" s="97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117</v>
      </c>
      <c r="C27" s="162"/>
      <c r="D27" s="162"/>
      <c r="E27" s="162"/>
      <c r="F27" s="163"/>
      <c r="G27" s="19"/>
      <c r="H27" s="96">
        <f t="shared" si="0"/>
        <v>0</v>
      </c>
      <c r="I27" s="97">
        <v>15</v>
      </c>
      <c r="J27" s="9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115</v>
      </c>
      <c r="C28" s="162"/>
      <c r="D28" s="162"/>
      <c r="E28" s="162"/>
      <c r="F28" s="163"/>
      <c r="G28" s="19"/>
      <c r="H28" s="96">
        <f t="shared" si="0"/>
        <v>0</v>
      </c>
      <c r="I28" s="97"/>
      <c r="J28" s="97">
        <f>IFERROR(VLOOKUP(B28,計算用!$B$2:$C$5,2,FALSE),0)</f>
        <v>5.5</v>
      </c>
      <c r="K28" s="18">
        <f>SUM(H14:J28)</f>
        <v>128.69999999999999</v>
      </c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111</v>
      </c>
      <c r="C29" s="162"/>
      <c r="D29" s="162"/>
      <c r="E29" s="162"/>
      <c r="F29" s="163"/>
      <c r="G29" s="19"/>
      <c r="H29" s="72">
        <f t="shared" si="0"/>
        <v>0</v>
      </c>
      <c r="I29" s="74"/>
      <c r="J29" s="74">
        <f>IFERROR(VLOOKUP(B29,計算用!$B$2:$C$5,2,FALSE),0)</f>
        <v>0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113</v>
      </c>
      <c r="C30" s="162"/>
      <c r="D30" s="162"/>
      <c r="E30" s="162"/>
      <c r="F30" s="163"/>
      <c r="G30" s="19"/>
      <c r="H30" s="72">
        <f t="shared" si="0"/>
        <v>0</v>
      </c>
      <c r="I30" s="99"/>
      <c r="J30" s="74">
        <f>IFERROR(VLOOKUP(B30,計算用!$B$2:$C$5,2,FALSE),0)</f>
        <v>4.5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112</v>
      </c>
      <c r="C31" s="162"/>
      <c r="D31" s="162"/>
      <c r="E31" s="162"/>
      <c r="F31" s="163"/>
      <c r="G31" s="21">
        <v>1</v>
      </c>
      <c r="H31" s="72">
        <f t="shared" si="0"/>
        <v>2</v>
      </c>
      <c r="I31" s="74"/>
      <c r="J31" s="74">
        <f>IFERROR(VLOOKUP(B31,計算用!$B$2:$C$5,2,FALSE),0)</f>
        <v>0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113</v>
      </c>
      <c r="C32" s="162"/>
      <c r="D32" s="162"/>
      <c r="E32" s="162"/>
      <c r="F32" s="163"/>
      <c r="G32" s="22"/>
      <c r="H32" s="72">
        <f t="shared" si="0"/>
        <v>0</v>
      </c>
      <c r="I32" s="99"/>
      <c r="J32" s="74">
        <f>IFERROR(VLOOKUP(B32,計算用!$B$2:$C$5,2,FALSE),0)</f>
        <v>4.5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111</v>
      </c>
      <c r="C33" s="162"/>
      <c r="D33" s="162"/>
      <c r="E33" s="162"/>
      <c r="F33" s="163"/>
      <c r="G33" s="22"/>
      <c r="H33" s="72">
        <f t="shared" si="0"/>
        <v>0</v>
      </c>
      <c r="I33" s="73"/>
      <c r="J33" s="74">
        <f>IFERROR(VLOOKUP(B33,計算用!$B$2:$C$5,2,FALSE),0)</f>
        <v>0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114</v>
      </c>
      <c r="C34" s="162"/>
      <c r="D34" s="162"/>
      <c r="E34" s="162"/>
      <c r="F34" s="163"/>
      <c r="G34" s="22"/>
      <c r="H34" s="72">
        <f t="shared" si="0"/>
        <v>0</v>
      </c>
      <c r="I34" s="99"/>
      <c r="J34" s="74">
        <f>IFERROR(VLOOKUP(B34,計算用!$B$2:$C$5,2,FALSE),0)</f>
        <v>5.5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116</v>
      </c>
      <c r="C35" s="162"/>
      <c r="D35" s="162"/>
      <c r="E35" s="162"/>
      <c r="F35" s="163"/>
      <c r="G35" s="22"/>
      <c r="H35" s="72">
        <f t="shared" si="0"/>
        <v>0</v>
      </c>
      <c r="I35" s="73">
        <v>15</v>
      </c>
      <c r="J35" s="74">
        <f>IFERROR(VLOOKUP(B35,計算用!$B$2:$C$5,2,FALSE),0)</f>
        <v>0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112</v>
      </c>
      <c r="C36" s="162"/>
      <c r="D36" s="162"/>
      <c r="E36" s="162"/>
      <c r="F36" s="163"/>
      <c r="G36" s="22">
        <v>1.6</v>
      </c>
      <c r="H36" s="72">
        <f t="shared" si="0"/>
        <v>3.2</v>
      </c>
      <c r="I36" s="99"/>
      <c r="J36" s="74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4" t="s">
        <v>117</v>
      </c>
      <c r="C37" s="165"/>
      <c r="D37" s="165"/>
      <c r="E37" s="165"/>
      <c r="F37" s="166"/>
      <c r="G37" s="22"/>
      <c r="H37" s="72">
        <f t="shared" si="0"/>
        <v>0</v>
      </c>
      <c r="I37" s="73">
        <v>15</v>
      </c>
      <c r="J37" s="74">
        <f>IFERROR(VLOOKUP(B37,計算用!$B$2:$C$5,2,FALSE),0)</f>
        <v>0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 t="s">
        <v>112</v>
      </c>
      <c r="C38" s="162"/>
      <c r="D38" s="162"/>
      <c r="E38" s="162"/>
      <c r="F38" s="163"/>
      <c r="G38" s="22">
        <v>2.4</v>
      </c>
      <c r="H38" s="72">
        <f t="shared" si="0"/>
        <v>4.8</v>
      </c>
      <c r="I38" s="73"/>
      <c r="J38" s="74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113</v>
      </c>
      <c r="C39" s="162"/>
      <c r="D39" s="162"/>
      <c r="E39" s="162"/>
      <c r="F39" s="163"/>
      <c r="G39" s="22"/>
      <c r="H39" s="72">
        <f t="shared" si="0"/>
        <v>0</v>
      </c>
      <c r="I39" s="73"/>
      <c r="J39" s="74">
        <f>IFERROR(VLOOKUP(B39,計算用!$B$2:$C$5,2,FALSE),0)</f>
        <v>4.5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112</v>
      </c>
      <c r="C40" s="162"/>
      <c r="D40" s="162"/>
      <c r="E40" s="162"/>
      <c r="F40" s="163"/>
      <c r="G40" s="22">
        <v>13.5</v>
      </c>
      <c r="H40" s="72">
        <f t="shared" si="0"/>
        <v>27</v>
      </c>
      <c r="I40" s="99"/>
      <c r="J40" s="74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113</v>
      </c>
      <c r="C41" s="162"/>
      <c r="D41" s="162"/>
      <c r="E41" s="162"/>
      <c r="F41" s="163"/>
      <c r="G41" s="22"/>
      <c r="H41" s="72">
        <f t="shared" si="0"/>
        <v>0</v>
      </c>
      <c r="I41" s="73"/>
      <c r="J41" s="74">
        <f>IFERROR(VLOOKUP(B41,計算用!$B$2:$C$5,2,FALSE),0)</f>
        <v>4.5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112</v>
      </c>
      <c r="C42" s="162"/>
      <c r="D42" s="162"/>
      <c r="E42" s="162"/>
      <c r="F42" s="163"/>
      <c r="G42" s="22">
        <v>1.3</v>
      </c>
      <c r="H42" s="72">
        <f t="shared" si="0"/>
        <v>2.6</v>
      </c>
      <c r="I42" s="73"/>
      <c r="J42" s="74">
        <f>IFERROR(VLOOKUP(B42,計算用!$B$2:$C$5,2,FALSE),0)</f>
        <v>0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113</v>
      </c>
      <c r="C43" s="162"/>
      <c r="D43" s="162"/>
      <c r="E43" s="162"/>
      <c r="F43" s="163"/>
      <c r="G43" s="22"/>
      <c r="H43" s="72">
        <f t="shared" si="0"/>
        <v>0</v>
      </c>
      <c r="I43" s="73"/>
      <c r="J43" s="74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112</v>
      </c>
      <c r="C44" s="162"/>
      <c r="D44" s="162"/>
      <c r="E44" s="162"/>
      <c r="F44" s="163"/>
      <c r="G44" s="22">
        <v>1.5</v>
      </c>
      <c r="H44" s="72">
        <f t="shared" si="0"/>
        <v>3</v>
      </c>
      <c r="I44" s="99"/>
      <c r="J44" s="74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115</v>
      </c>
      <c r="C45" s="162"/>
      <c r="D45" s="162"/>
      <c r="E45" s="162"/>
      <c r="F45" s="163"/>
      <c r="G45" s="22"/>
      <c r="H45" s="72">
        <f t="shared" si="0"/>
        <v>0</v>
      </c>
      <c r="I45" s="73"/>
      <c r="J45" s="74">
        <f>IFERROR(VLOOKUP(B45,計算用!$B$2:$C$5,2,FALSE),0)</f>
        <v>5.5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111</v>
      </c>
      <c r="C46" s="162"/>
      <c r="D46" s="162"/>
      <c r="E46" s="162"/>
      <c r="F46" s="163"/>
      <c r="G46" s="22"/>
      <c r="H46" s="72">
        <f t="shared" si="0"/>
        <v>0</v>
      </c>
      <c r="I46" s="99">
        <v>80</v>
      </c>
      <c r="J46" s="74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114</v>
      </c>
      <c r="C47" s="162"/>
      <c r="D47" s="162"/>
      <c r="E47" s="162"/>
      <c r="F47" s="163"/>
      <c r="G47" s="22"/>
      <c r="H47" s="72">
        <f t="shared" si="0"/>
        <v>0</v>
      </c>
      <c r="I47" s="73"/>
      <c r="J47" s="74">
        <f>IFERROR(VLOOKUP(B47,計算用!$B$2:$C$5,2,FALSE),0)</f>
        <v>5.5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112</v>
      </c>
      <c r="C48" s="162"/>
      <c r="D48" s="162"/>
      <c r="E48" s="162"/>
      <c r="F48" s="163"/>
      <c r="G48" s="22">
        <v>1.5</v>
      </c>
      <c r="H48" s="72">
        <f t="shared" si="0"/>
        <v>3</v>
      </c>
      <c r="I48" s="99"/>
      <c r="J48" s="74">
        <f>IFERROR(VLOOKUP(B48,計算用!$B$2:$C$5,2,FALSE),0)</f>
        <v>0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113</v>
      </c>
      <c r="C49" s="162"/>
      <c r="D49" s="162"/>
      <c r="E49" s="162"/>
      <c r="F49" s="163"/>
      <c r="G49" s="22"/>
      <c r="H49" s="72">
        <f t="shared" si="0"/>
        <v>0</v>
      </c>
      <c r="I49" s="73"/>
      <c r="J49" s="74">
        <f>IFERROR(VLOOKUP(B49,計算用!$B$2:$C$5,2,FALSE),0)</f>
        <v>4.5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112</v>
      </c>
      <c r="C50" s="162"/>
      <c r="D50" s="162"/>
      <c r="E50" s="162"/>
      <c r="F50" s="163"/>
      <c r="G50" s="22">
        <v>3.9</v>
      </c>
      <c r="H50" s="72">
        <f t="shared" si="0"/>
        <v>7.8</v>
      </c>
      <c r="I50" s="99"/>
      <c r="J50" s="74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4" t="s">
        <v>113</v>
      </c>
      <c r="C51" s="165"/>
      <c r="D51" s="165"/>
      <c r="E51" s="165"/>
      <c r="F51" s="166"/>
      <c r="G51" s="22"/>
      <c r="H51" s="72">
        <f t="shared" si="0"/>
        <v>0</v>
      </c>
      <c r="I51" s="73"/>
      <c r="J51" s="74">
        <f>IFERROR(VLOOKUP(B51,計算用!$B$2:$C$5,2,FALSE),0)</f>
        <v>4.5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 t="s">
        <v>112</v>
      </c>
      <c r="C52" s="162"/>
      <c r="D52" s="162"/>
      <c r="E52" s="162"/>
      <c r="F52" s="163"/>
      <c r="G52" s="22">
        <v>2.2000000000000002</v>
      </c>
      <c r="H52" s="72">
        <f t="shared" si="0"/>
        <v>4.4000000000000004</v>
      </c>
      <c r="I52" s="73"/>
      <c r="J52" s="74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113</v>
      </c>
      <c r="C53" s="162"/>
      <c r="D53" s="162"/>
      <c r="E53" s="162"/>
      <c r="F53" s="163"/>
      <c r="G53" s="22"/>
      <c r="H53" s="72">
        <f t="shared" si="0"/>
        <v>0</v>
      </c>
      <c r="I53" s="73"/>
      <c r="J53" s="74">
        <f>IFERROR(VLOOKUP(B53,計算用!$B$2:$C$5,2,FALSE),0)</f>
        <v>4.5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112</v>
      </c>
      <c r="C54" s="162"/>
      <c r="D54" s="162"/>
      <c r="E54" s="162"/>
      <c r="F54" s="163"/>
      <c r="G54" s="22">
        <v>5.7</v>
      </c>
      <c r="H54" s="72">
        <f t="shared" si="0"/>
        <v>11.4</v>
      </c>
      <c r="I54" s="73"/>
      <c r="J54" s="74">
        <f>IFERROR(VLOOKUP(B54,計算用!$B$2:$C$5,2,FALSE),0)</f>
        <v>0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113</v>
      </c>
      <c r="C55" s="162"/>
      <c r="D55" s="162"/>
      <c r="E55" s="162"/>
      <c r="F55" s="163"/>
      <c r="G55" s="22"/>
      <c r="H55" s="72">
        <f t="shared" si="0"/>
        <v>0</v>
      </c>
      <c r="I55" s="99"/>
      <c r="J55" s="74">
        <f>IFERROR(VLOOKUP(B55,計算用!$B$2:$C$5,2,FALSE),0)</f>
        <v>4.5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112</v>
      </c>
      <c r="C56" s="162"/>
      <c r="D56" s="162"/>
      <c r="E56" s="162"/>
      <c r="F56" s="163"/>
      <c r="G56" s="22">
        <v>27.6</v>
      </c>
      <c r="H56" s="72">
        <f t="shared" si="0"/>
        <v>55.2</v>
      </c>
      <c r="I56" s="73"/>
      <c r="J56" s="74">
        <f>IFERROR(VLOOKUP(B56,計算用!$B$2:$C$5,2,FALSE),0)</f>
        <v>0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113</v>
      </c>
      <c r="C57" s="162"/>
      <c r="D57" s="162"/>
      <c r="E57" s="162"/>
      <c r="F57" s="163"/>
      <c r="G57" s="24"/>
      <c r="H57" s="72">
        <f t="shared" si="0"/>
        <v>0</v>
      </c>
      <c r="I57" s="73"/>
      <c r="J57" s="74">
        <f>IFERROR(VLOOKUP(B57,計算用!$B$2:$C$5,2,FALSE),0)</f>
        <v>4.5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112</v>
      </c>
      <c r="C58" s="162"/>
      <c r="D58" s="162"/>
      <c r="E58" s="162"/>
      <c r="F58" s="163"/>
      <c r="G58" s="22">
        <v>1.8</v>
      </c>
      <c r="H58" s="72">
        <f t="shared" si="0"/>
        <v>3.6</v>
      </c>
      <c r="I58" s="73"/>
      <c r="J58" s="74">
        <f>IFERROR(VLOOKUP(B58,計算用!$B$2:$C$5,2,FALSE),0)</f>
        <v>0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115</v>
      </c>
      <c r="C59" s="162"/>
      <c r="D59" s="162"/>
      <c r="E59" s="162"/>
      <c r="F59" s="163"/>
      <c r="G59" s="24"/>
      <c r="H59" s="72">
        <f t="shared" si="0"/>
        <v>0</v>
      </c>
      <c r="I59" s="73"/>
      <c r="J59" s="74">
        <f>IFERROR(VLOOKUP(B59,計算用!$B$2:$C$5,2,FALSE),0)</f>
        <v>5.5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113</v>
      </c>
      <c r="C60" s="162"/>
      <c r="D60" s="162"/>
      <c r="E60" s="162"/>
      <c r="F60" s="163"/>
      <c r="G60" s="22"/>
      <c r="H60" s="72">
        <f t="shared" si="0"/>
        <v>0</v>
      </c>
      <c r="I60" s="73"/>
      <c r="J60" s="74">
        <f>IFERROR(VLOOKUP(B60,計算用!$B$2:$C$5,2,FALSE),0)</f>
        <v>4.5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114</v>
      </c>
      <c r="C61" s="162"/>
      <c r="D61" s="162"/>
      <c r="E61" s="162"/>
      <c r="F61" s="163"/>
      <c r="G61" s="22"/>
      <c r="H61" s="72">
        <f t="shared" si="0"/>
        <v>0</v>
      </c>
      <c r="I61" s="99"/>
      <c r="J61" s="74">
        <f>IFERROR(VLOOKUP(B61,計算用!$B$2:$C$5,2,FALSE),0)</f>
        <v>5.5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112</v>
      </c>
      <c r="C62" s="162"/>
      <c r="D62" s="162"/>
      <c r="E62" s="162"/>
      <c r="F62" s="163"/>
      <c r="G62" s="22">
        <v>2.1</v>
      </c>
      <c r="H62" s="72">
        <f t="shared" si="0"/>
        <v>4.2</v>
      </c>
      <c r="I62" s="73"/>
      <c r="J62" s="74">
        <f>IFERROR(VLOOKUP(B62,計算用!$B$2:$C$5,2,FALSE),0)</f>
        <v>0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118</v>
      </c>
      <c r="C63" s="162"/>
      <c r="D63" s="162"/>
      <c r="E63" s="162"/>
      <c r="F63" s="163"/>
      <c r="G63" s="22"/>
      <c r="H63" s="72">
        <f t="shared" si="0"/>
        <v>0</v>
      </c>
      <c r="I63" s="99"/>
      <c r="J63" s="74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 t="s">
        <v>111</v>
      </c>
      <c r="C64" s="159"/>
      <c r="D64" s="159"/>
      <c r="E64" s="159"/>
      <c r="F64" s="160"/>
      <c r="G64" s="22"/>
      <c r="H64" s="72">
        <f t="shared" si="0"/>
        <v>0</v>
      </c>
      <c r="I64" s="73"/>
      <c r="J64" s="74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58" t="s">
        <v>114</v>
      </c>
      <c r="C65" s="159"/>
      <c r="D65" s="159"/>
      <c r="E65" s="159"/>
      <c r="F65" s="160"/>
      <c r="G65" s="22"/>
      <c r="H65" s="72">
        <f t="shared" si="0"/>
        <v>0</v>
      </c>
      <c r="I65" s="99"/>
      <c r="J65" s="74">
        <f>IFERROR(VLOOKUP(B65,計算用!$B$2:$C$5,2,FALSE),0)</f>
        <v>5.5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 t="s">
        <v>112</v>
      </c>
      <c r="C66" s="162"/>
      <c r="D66" s="162"/>
      <c r="E66" s="162"/>
      <c r="F66" s="163"/>
      <c r="G66" s="22">
        <v>1.4</v>
      </c>
      <c r="H66" s="72">
        <f t="shared" si="0"/>
        <v>2.8</v>
      </c>
      <c r="I66" s="73"/>
      <c r="J66" s="74">
        <f>IFERROR(VLOOKUP(B66,計算用!$B$2:$C$5,2,FALSE),0)</f>
        <v>0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 t="s">
        <v>115</v>
      </c>
      <c r="C67" s="162"/>
      <c r="D67" s="162"/>
      <c r="E67" s="162"/>
      <c r="F67" s="163"/>
      <c r="G67" s="22"/>
      <c r="H67" s="72">
        <f t="shared" si="0"/>
        <v>0</v>
      </c>
      <c r="I67" s="99"/>
      <c r="J67" s="74">
        <f>IFERROR(VLOOKUP(B67,計算用!$B$2:$C$5,2,FALSE),0)</f>
        <v>5.5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61" t="s">
        <v>113</v>
      </c>
      <c r="C68" s="162"/>
      <c r="D68" s="162"/>
      <c r="E68" s="162"/>
      <c r="F68" s="163"/>
      <c r="G68" s="22"/>
      <c r="H68" s="72">
        <f t="shared" si="0"/>
        <v>0</v>
      </c>
      <c r="I68" s="73"/>
      <c r="J68" s="74">
        <f>IFERROR(VLOOKUP(B68,計算用!$B$2:$C$5,2,FALSE),0)</f>
        <v>4.5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61" t="s">
        <v>119</v>
      </c>
      <c r="C69" s="162"/>
      <c r="D69" s="162"/>
      <c r="E69" s="162"/>
      <c r="F69" s="163"/>
      <c r="G69" s="22"/>
      <c r="H69" s="72">
        <f t="shared" si="0"/>
        <v>0</v>
      </c>
      <c r="I69" s="73"/>
      <c r="J69" s="74">
        <f>IFERROR(VLOOKUP(B69,計算用!$B$2:$C$5,2,FALSE),0)</f>
        <v>5.5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58" t="s">
        <v>112</v>
      </c>
      <c r="C70" s="159"/>
      <c r="D70" s="159"/>
      <c r="E70" s="159"/>
      <c r="F70" s="160"/>
      <c r="G70" s="22">
        <v>10.6</v>
      </c>
      <c r="H70" s="72">
        <f t="shared" si="0"/>
        <v>21.2</v>
      </c>
      <c r="I70" s="73"/>
      <c r="J70" s="74">
        <f>IFERROR(VLOOKUP(B70,計算用!$B$2:$C$5,2,FALSE),0)</f>
        <v>0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 t="s">
        <v>115</v>
      </c>
      <c r="C71" s="159"/>
      <c r="D71" s="159"/>
      <c r="E71" s="159"/>
      <c r="F71" s="160"/>
      <c r="G71" s="22"/>
      <c r="H71" s="72">
        <f t="shared" si="0"/>
        <v>0</v>
      </c>
      <c r="I71" s="73"/>
      <c r="J71" s="74">
        <f>IFERROR(VLOOKUP(B71,計算用!$B$2:$C$5,2,FALSE),0)</f>
        <v>5.5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 t="s">
        <v>113</v>
      </c>
      <c r="C72" s="159"/>
      <c r="D72" s="159"/>
      <c r="E72" s="159"/>
      <c r="F72" s="160"/>
      <c r="G72" s="24"/>
      <c r="H72" s="72">
        <f t="shared" ref="H72:H101" si="1">G72/$I$3</f>
        <v>0</v>
      </c>
      <c r="I72" s="73"/>
      <c r="J72" s="74">
        <f>IFERROR(VLOOKUP(B72,計算用!$B$2:$C$5,2,FALSE),0)</f>
        <v>4.5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 t="s">
        <v>114</v>
      </c>
      <c r="C73" s="159"/>
      <c r="D73" s="159"/>
      <c r="E73" s="159"/>
      <c r="F73" s="160"/>
      <c r="G73" s="22"/>
      <c r="H73" s="72">
        <f t="shared" si="1"/>
        <v>0</v>
      </c>
      <c r="I73" s="99"/>
      <c r="J73" s="74">
        <f>IFERROR(VLOOKUP(B73,計算用!$B$2:$C$5,2,FALSE),0)</f>
        <v>5.5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 t="s">
        <v>112</v>
      </c>
      <c r="C74" s="159"/>
      <c r="D74" s="159"/>
      <c r="E74" s="159"/>
      <c r="F74" s="160"/>
      <c r="G74" s="22">
        <v>1.2</v>
      </c>
      <c r="H74" s="72">
        <f t="shared" si="1"/>
        <v>2.4</v>
      </c>
      <c r="I74" s="73"/>
      <c r="J74" s="74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 t="s">
        <v>115</v>
      </c>
      <c r="C75" s="159"/>
      <c r="D75" s="159"/>
      <c r="E75" s="159"/>
      <c r="F75" s="160"/>
      <c r="G75" s="24"/>
      <c r="H75" s="72">
        <f t="shared" si="1"/>
        <v>0</v>
      </c>
      <c r="I75" s="73"/>
      <c r="J75" s="74">
        <f>IFERROR(VLOOKUP(B75,計算用!$B$2:$C$5,2,FALSE),0)</f>
        <v>5.5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 t="s">
        <v>113</v>
      </c>
      <c r="C76" s="159"/>
      <c r="D76" s="159"/>
      <c r="E76" s="159"/>
      <c r="F76" s="160"/>
      <c r="G76" s="22"/>
      <c r="H76" s="72">
        <f t="shared" si="1"/>
        <v>0</v>
      </c>
      <c r="I76" s="73"/>
      <c r="J76" s="74">
        <f>IFERROR(VLOOKUP(B76,計算用!$B$2:$C$5,2,FALSE),0)</f>
        <v>4.5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 t="s">
        <v>114</v>
      </c>
      <c r="C77" s="159"/>
      <c r="D77" s="159"/>
      <c r="E77" s="159"/>
      <c r="F77" s="160"/>
      <c r="G77" s="24"/>
      <c r="H77" s="72">
        <f t="shared" si="1"/>
        <v>0</v>
      </c>
      <c r="I77" s="73"/>
      <c r="J77" s="74">
        <f>IFERROR(VLOOKUP(B77,計算用!$B$2:$C$5,2,FALSE),0)</f>
        <v>5.5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 t="s">
        <v>112</v>
      </c>
      <c r="C78" s="159"/>
      <c r="D78" s="159"/>
      <c r="E78" s="159"/>
      <c r="F78" s="160"/>
      <c r="G78" s="24">
        <v>1.5</v>
      </c>
      <c r="H78" s="72">
        <f t="shared" si="1"/>
        <v>3</v>
      </c>
      <c r="I78" s="73"/>
      <c r="J78" s="74">
        <f>IFERROR(VLOOKUP(B78,計算用!$B$2:$C$5,2,FALSE),0)</f>
        <v>0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58" t="s">
        <v>115</v>
      </c>
      <c r="C79" s="159"/>
      <c r="D79" s="159"/>
      <c r="E79" s="159"/>
      <c r="F79" s="160"/>
      <c r="G79" s="24"/>
      <c r="H79" s="72">
        <f t="shared" si="1"/>
        <v>0</v>
      </c>
      <c r="I79" s="73"/>
      <c r="J79" s="74">
        <f>IFERROR(VLOOKUP(B79,計算用!$B$2:$C$5,2,FALSE),0)</f>
        <v>5.5</v>
      </c>
      <c r="K79" s="18">
        <f>SUM(H29:J79)</f>
        <v>411.6</v>
      </c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 t="s">
        <v>120</v>
      </c>
      <c r="C80" s="159"/>
      <c r="D80" s="159"/>
      <c r="E80" s="159"/>
      <c r="F80" s="160"/>
      <c r="G80" s="24"/>
      <c r="H80" s="69">
        <f t="shared" si="1"/>
        <v>0</v>
      </c>
      <c r="I80" s="84">
        <v>184</v>
      </c>
      <c r="J80" s="70">
        <f>IFERROR(VLOOKUP(B80,計算用!$B$2:$C$5,2,FALSE),0)</f>
        <v>0</v>
      </c>
      <c r="K80" s="18"/>
    </row>
    <row r="81" spans="1:11">
      <c r="A81" s="4"/>
      <c r="B81" s="158" t="s">
        <v>121</v>
      </c>
      <c r="C81" s="159"/>
      <c r="D81" s="159"/>
      <c r="E81" s="159"/>
      <c r="F81" s="160"/>
      <c r="G81" s="24"/>
      <c r="H81" s="69">
        <f t="shared" si="1"/>
        <v>0</v>
      </c>
      <c r="I81" s="84"/>
      <c r="J81" s="70">
        <f>IFERROR(VLOOKUP(B81,計算用!$B$2:$C$5,2,FALSE),0)</f>
        <v>5.5</v>
      </c>
      <c r="K81" s="18"/>
    </row>
    <row r="82" spans="1:11">
      <c r="A82" s="4"/>
      <c r="B82" s="158" t="s">
        <v>122</v>
      </c>
      <c r="C82" s="159"/>
      <c r="D82" s="159"/>
      <c r="E82" s="159"/>
      <c r="F82" s="160"/>
      <c r="G82" s="24">
        <v>1.5</v>
      </c>
      <c r="H82" s="69">
        <f t="shared" si="1"/>
        <v>3</v>
      </c>
      <c r="I82" s="84"/>
      <c r="J82" s="70">
        <f>IFERROR(VLOOKUP(B82,計算用!$B$2:$C$5,2,FALSE),0)</f>
        <v>0</v>
      </c>
      <c r="K82" s="18"/>
    </row>
    <row r="83" spans="1:11">
      <c r="A83" s="4"/>
      <c r="B83" s="158" t="s">
        <v>123</v>
      </c>
      <c r="C83" s="159"/>
      <c r="D83" s="159"/>
      <c r="E83" s="159"/>
      <c r="F83" s="160"/>
      <c r="G83" s="24"/>
      <c r="H83" s="69">
        <f t="shared" si="1"/>
        <v>0</v>
      </c>
      <c r="I83" s="84"/>
      <c r="J83" s="70">
        <f>IFERROR(VLOOKUP(B83,計算用!$B$2:$C$5,2,FALSE),0)</f>
        <v>5.5</v>
      </c>
      <c r="K83" s="18"/>
    </row>
    <row r="84" spans="1:11">
      <c r="A84" s="4"/>
      <c r="B84" s="158" t="s">
        <v>124</v>
      </c>
      <c r="C84" s="159"/>
      <c r="D84" s="159"/>
      <c r="E84" s="159"/>
      <c r="F84" s="160"/>
      <c r="G84" s="24"/>
      <c r="H84" s="69">
        <f t="shared" si="1"/>
        <v>0</v>
      </c>
      <c r="I84" s="84"/>
      <c r="J84" s="70">
        <f>IFERROR(VLOOKUP(B84,計算用!$B$2:$C$5,2,FALSE),0)</f>
        <v>4.5</v>
      </c>
      <c r="K84" s="18"/>
    </row>
    <row r="85" spans="1:11">
      <c r="A85" s="4"/>
      <c r="B85" s="158" t="s">
        <v>121</v>
      </c>
      <c r="C85" s="159"/>
      <c r="D85" s="159"/>
      <c r="E85" s="159"/>
      <c r="F85" s="160"/>
      <c r="G85" s="24"/>
      <c r="H85" s="69">
        <f t="shared" si="1"/>
        <v>0</v>
      </c>
      <c r="I85" s="84"/>
      <c r="J85" s="70">
        <f>IFERROR(VLOOKUP(B85,計算用!$B$2:$C$5,2,FALSE),0)</f>
        <v>5.5</v>
      </c>
      <c r="K85" s="18"/>
    </row>
    <row r="86" spans="1:11">
      <c r="A86" s="4"/>
      <c r="B86" s="158" t="s">
        <v>122</v>
      </c>
      <c r="C86" s="159"/>
      <c r="D86" s="159"/>
      <c r="E86" s="159"/>
      <c r="F86" s="160"/>
      <c r="G86" s="24">
        <v>1.2</v>
      </c>
      <c r="H86" s="69">
        <f t="shared" ref="H86:H90" si="2">G86/$I$3</f>
        <v>2.4</v>
      </c>
      <c r="I86" s="84"/>
      <c r="J86" s="70">
        <f>IFERROR(VLOOKUP(B86,計算用!$B$2:$C$5,2,FALSE),0)</f>
        <v>0</v>
      </c>
      <c r="K86" s="18"/>
    </row>
    <row r="87" spans="1:11">
      <c r="A87" s="4"/>
      <c r="B87" s="158" t="s">
        <v>125</v>
      </c>
      <c r="C87" s="159"/>
      <c r="D87" s="159"/>
      <c r="E87" s="159"/>
      <c r="F87" s="160"/>
      <c r="G87" s="24"/>
      <c r="H87" s="69">
        <f t="shared" si="2"/>
        <v>0</v>
      </c>
      <c r="I87" s="84"/>
      <c r="J87" s="70">
        <f>IFERROR(VLOOKUP(B87,計算用!$B$2:$C$5,2,FALSE),0)</f>
        <v>5.5</v>
      </c>
      <c r="K87" s="18"/>
    </row>
    <row r="88" spans="1:11">
      <c r="A88" s="4"/>
      <c r="B88" s="158" t="s">
        <v>124</v>
      </c>
      <c r="C88" s="159"/>
      <c r="D88" s="159"/>
      <c r="E88" s="159"/>
      <c r="F88" s="160"/>
      <c r="G88" s="24"/>
      <c r="H88" s="69">
        <f t="shared" si="2"/>
        <v>0</v>
      </c>
      <c r="I88" s="84"/>
      <c r="J88" s="70">
        <f>IFERROR(VLOOKUP(B88,計算用!$B$2:$C$5,2,FALSE),0)</f>
        <v>4.5</v>
      </c>
      <c r="K88" s="18"/>
    </row>
    <row r="89" spans="1:11">
      <c r="A89" s="4"/>
      <c r="B89" s="158" t="s">
        <v>122</v>
      </c>
      <c r="C89" s="159"/>
      <c r="D89" s="159"/>
      <c r="E89" s="159"/>
      <c r="F89" s="160"/>
      <c r="G89" s="24">
        <v>6.4</v>
      </c>
      <c r="H89" s="69">
        <f t="shared" si="2"/>
        <v>12.8</v>
      </c>
      <c r="I89" s="84"/>
      <c r="J89" s="70">
        <f>IFERROR(VLOOKUP(B89,計算用!$B$2:$C$5,2,FALSE),0)</f>
        <v>0</v>
      </c>
      <c r="K89" s="18"/>
    </row>
    <row r="90" spans="1:11">
      <c r="A90" s="4"/>
      <c r="B90" s="158" t="s">
        <v>125</v>
      </c>
      <c r="C90" s="159"/>
      <c r="D90" s="159"/>
      <c r="E90" s="159"/>
      <c r="F90" s="160"/>
      <c r="G90" s="24"/>
      <c r="H90" s="69">
        <f t="shared" si="2"/>
        <v>0</v>
      </c>
      <c r="I90" s="84"/>
      <c r="J90" s="70">
        <f>IFERROR(VLOOKUP(B90,計算用!$B$2:$C$5,2,FALSE),0)</f>
        <v>5.5</v>
      </c>
      <c r="K90" s="18"/>
    </row>
    <row r="91" spans="1:11">
      <c r="A91" s="4"/>
      <c r="B91" s="158" t="s">
        <v>124</v>
      </c>
      <c r="C91" s="159"/>
      <c r="D91" s="159"/>
      <c r="E91" s="159"/>
      <c r="F91" s="160"/>
      <c r="G91" s="24"/>
      <c r="H91" s="69">
        <f t="shared" si="1"/>
        <v>0</v>
      </c>
      <c r="I91" s="84"/>
      <c r="J91" s="70">
        <f>IFERROR(VLOOKUP(B91,計算用!$B$2:$C$5,2,FALSE),0)</f>
        <v>4.5</v>
      </c>
      <c r="K91" s="18"/>
    </row>
    <row r="92" spans="1:11">
      <c r="A92" s="4"/>
      <c r="B92" s="158" t="s">
        <v>122</v>
      </c>
      <c r="C92" s="159"/>
      <c r="D92" s="159"/>
      <c r="E92" s="159"/>
      <c r="F92" s="160"/>
      <c r="G92" s="24">
        <v>1.2</v>
      </c>
      <c r="H92" s="69">
        <f t="shared" si="1"/>
        <v>2.4</v>
      </c>
      <c r="I92" s="84"/>
      <c r="J92" s="70">
        <f>IFERROR(VLOOKUP(B92,計算用!$B$2:$C$5,2,FALSE),0)</f>
        <v>0</v>
      </c>
      <c r="K92" s="18"/>
    </row>
    <row r="93" spans="1:11">
      <c r="A93" s="4"/>
      <c r="B93" s="158" t="s">
        <v>126</v>
      </c>
      <c r="C93" s="159"/>
      <c r="D93" s="159"/>
      <c r="E93" s="159"/>
      <c r="F93" s="160"/>
      <c r="G93" s="24"/>
      <c r="H93" s="69">
        <f t="shared" si="1"/>
        <v>0</v>
      </c>
      <c r="I93" s="84"/>
      <c r="J93" s="70">
        <f>IFERROR(VLOOKUP(B93,計算用!$B$2:$C$5,2,FALSE),0)</f>
        <v>5.5</v>
      </c>
      <c r="K93" s="18"/>
    </row>
    <row r="94" spans="1:11">
      <c r="A94" s="4"/>
      <c r="B94" s="158" t="s">
        <v>124</v>
      </c>
      <c r="C94" s="159"/>
      <c r="D94" s="159"/>
      <c r="E94" s="159"/>
      <c r="F94" s="160"/>
      <c r="G94" s="24"/>
      <c r="H94" s="69">
        <f t="shared" si="1"/>
        <v>0</v>
      </c>
      <c r="I94" s="84"/>
      <c r="J94" s="70">
        <f>IFERROR(VLOOKUP(B94,計算用!$B$2:$C$5,2,FALSE),0)</f>
        <v>4.5</v>
      </c>
      <c r="K94" s="18"/>
    </row>
    <row r="95" spans="1:11">
      <c r="A95" s="4"/>
      <c r="B95" s="158" t="s">
        <v>122</v>
      </c>
      <c r="C95" s="159"/>
      <c r="D95" s="159"/>
      <c r="E95" s="159"/>
      <c r="F95" s="160"/>
      <c r="G95" s="24">
        <v>13.3</v>
      </c>
      <c r="H95" s="69">
        <f t="shared" si="1"/>
        <v>26.6</v>
      </c>
      <c r="I95" s="84"/>
      <c r="J95" s="70">
        <f>IFERROR(VLOOKUP(B95,計算用!$B$2:$C$5,2,FALSE),0)</f>
        <v>0</v>
      </c>
      <c r="K95" s="18"/>
    </row>
    <row r="96" spans="1:11">
      <c r="A96" s="4"/>
      <c r="B96" s="158" t="s">
        <v>126</v>
      </c>
      <c r="C96" s="159"/>
      <c r="D96" s="159"/>
      <c r="E96" s="159"/>
      <c r="F96" s="160"/>
      <c r="G96" s="24"/>
      <c r="H96" s="69">
        <f t="shared" ref="H96:H100" si="3">G96/$I$3</f>
        <v>0</v>
      </c>
      <c r="I96" s="84"/>
      <c r="J96" s="70">
        <f>IFERROR(VLOOKUP(B96,計算用!$B$2:$C$5,2,FALSE),0)</f>
        <v>5.5</v>
      </c>
      <c r="K96" s="18"/>
    </row>
    <row r="97" spans="1:12">
      <c r="A97" s="4"/>
      <c r="B97" s="158" t="s">
        <v>124</v>
      </c>
      <c r="C97" s="159"/>
      <c r="D97" s="159"/>
      <c r="E97" s="159"/>
      <c r="F97" s="160"/>
      <c r="G97" s="24"/>
      <c r="H97" s="69">
        <f t="shared" si="3"/>
        <v>0</v>
      </c>
      <c r="I97" s="84"/>
      <c r="J97" s="70">
        <f>IFERROR(VLOOKUP(B97,計算用!$B$2:$C$5,2,FALSE),0)</f>
        <v>4.5</v>
      </c>
      <c r="K97" s="18"/>
    </row>
    <row r="98" spans="1:12">
      <c r="A98" s="4"/>
      <c r="B98" s="158" t="s">
        <v>143</v>
      </c>
      <c r="C98" s="159"/>
      <c r="D98" s="159"/>
      <c r="E98" s="159"/>
      <c r="F98" s="160"/>
      <c r="G98" s="24">
        <v>1.2</v>
      </c>
      <c r="H98" s="69">
        <f t="shared" ref="H98:H99" si="4">G98/$I$3</f>
        <v>2.4</v>
      </c>
      <c r="I98" s="84"/>
      <c r="J98" s="70">
        <f>IFERROR(VLOOKUP(B98,計算用!$B$2:$C$5,2,FALSE),0)</f>
        <v>5.5</v>
      </c>
      <c r="K98" s="18"/>
    </row>
    <row r="99" spans="1:12">
      <c r="A99" s="4"/>
      <c r="B99" s="158" t="s">
        <v>25</v>
      </c>
      <c r="C99" s="159"/>
      <c r="D99" s="159"/>
      <c r="E99" s="159"/>
      <c r="F99" s="160"/>
      <c r="G99" s="24"/>
      <c r="H99" s="69">
        <f t="shared" si="4"/>
        <v>0</v>
      </c>
      <c r="I99" s="84"/>
      <c r="J99" s="70">
        <f>IFERROR(VLOOKUP(B99,計算用!$B$2:$C$5,2,FALSE),0)</f>
        <v>0</v>
      </c>
      <c r="K99" s="18"/>
    </row>
    <row r="100" spans="1:12">
      <c r="A100" s="4"/>
      <c r="B100" s="158" t="s">
        <v>134</v>
      </c>
      <c r="C100" s="159"/>
      <c r="D100" s="159"/>
      <c r="E100" s="159"/>
      <c r="F100" s="160"/>
      <c r="G100" s="24"/>
      <c r="H100" s="69">
        <f t="shared" si="3"/>
        <v>0</v>
      </c>
      <c r="I100" s="84"/>
      <c r="J100" s="70">
        <f>IFERROR(VLOOKUP(B100,計算用!$B$2:$C$5,2,FALSE),0)</f>
        <v>5.5</v>
      </c>
      <c r="K100" s="18"/>
    </row>
    <row r="101" spans="1:12">
      <c r="A101" s="4"/>
      <c r="B101" s="158"/>
      <c r="C101" s="159"/>
      <c r="D101" s="159"/>
      <c r="E101" s="159"/>
      <c r="F101" s="160"/>
      <c r="G101" s="24"/>
      <c r="H101" s="69">
        <f t="shared" si="1"/>
        <v>0</v>
      </c>
      <c r="I101" s="84"/>
      <c r="J101" s="70">
        <f>IFERROR(VLOOKUP(B101,計算用!$B$2:$C$5,2,FALSE),0)</f>
        <v>0</v>
      </c>
      <c r="K101" s="18">
        <f>SUM(H80:J101)</f>
        <v>305.60000000000002</v>
      </c>
    </row>
    <row r="102" spans="1:12">
      <c r="A102" s="43" t="s">
        <v>23</v>
      </c>
      <c r="B102" s="158"/>
      <c r="C102" s="159"/>
      <c r="D102" s="159"/>
      <c r="E102" s="159"/>
      <c r="F102" s="160"/>
      <c r="G102" s="44"/>
      <c r="H102" s="44">
        <f>SUM(H7:H101)</f>
        <v>275.40000000000003</v>
      </c>
      <c r="I102" s="25">
        <f>SUM(I7:I101)</f>
        <v>324</v>
      </c>
      <c r="J102" s="17">
        <f>SUM(J7:J101)</f>
        <v>260</v>
      </c>
      <c r="K102" s="18"/>
    </row>
    <row r="103" spans="1:12">
      <c r="K103" s="62">
        <f>SUM(H102,J102,I102)</f>
        <v>859.40000000000009</v>
      </c>
      <c r="L103" t="s">
        <v>186</v>
      </c>
    </row>
    <row r="104" spans="1:12">
      <c r="K104">
        <f>K103/60</f>
        <v>14.323333333333334</v>
      </c>
      <c r="L104" t="s">
        <v>187</v>
      </c>
    </row>
    <row r="105" spans="1:12">
      <c r="K105">
        <f>K103/3600</f>
        <v>0.23872222222222225</v>
      </c>
      <c r="L105" t="s">
        <v>188</v>
      </c>
    </row>
    <row r="106" spans="1:12">
      <c r="K106">
        <f>K105/19.5</f>
        <v>1.2242165242165244E-2</v>
      </c>
      <c r="L106" t="s">
        <v>189</v>
      </c>
    </row>
  </sheetData>
  <mergeCells count="109"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R2:R3"/>
    <mergeCell ref="A3:C3"/>
    <mergeCell ref="D3:E3"/>
    <mergeCell ref="J1:N2"/>
    <mergeCell ref="A2:C2"/>
    <mergeCell ref="D2:E2"/>
    <mergeCell ref="P2:P3"/>
    <mergeCell ref="Q2:Q3"/>
    <mergeCell ref="A5:C5"/>
    <mergeCell ref="D5:J5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71:F71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8:F78"/>
    <mergeCell ref="B79:F79"/>
    <mergeCell ref="B72:F72"/>
    <mergeCell ref="B73:F73"/>
    <mergeCell ref="B74:F74"/>
    <mergeCell ref="B75:F75"/>
    <mergeCell ref="B76:F76"/>
    <mergeCell ref="B77:F77"/>
    <mergeCell ref="B80:F80"/>
    <mergeCell ref="B81:F81"/>
    <mergeCell ref="B82:F82"/>
    <mergeCell ref="B83:F83"/>
    <mergeCell ref="B84:F84"/>
    <mergeCell ref="B85:F85"/>
    <mergeCell ref="B91:F91"/>
    <mergeCell ref="B92:F92"/>
    <mergeCell ref="B101:F101"/>
    <mergeCell ref="B102:F102"/>
    <mergeCell ref="B86:F86"/>
    <mergeCell ref="B87:F87"/>
    <mergeCell ref="B88:F88"/>
    <mergeCell ref="B89:F89"/>
    <mergeCell ref="B90:F90"/>
    <mergeCell ref="B93:F93"/>
    <mergeCell ref="B94:F94"/>
    <mergeCell ref="B95:F95"/>
    <mergeCell ref="B96:F96"/>
    <mergeCell ref="B97:F97"/>
    <mergeCell ref="B100:F100"/>
    <mergeCell ref="B98:F98"/>
    <mergeCell ref="B99:F99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5"/>
  </sheetPr>
  <dimension ref="A1:W106"/>
  <sheetViews>
    <sheetView topLeftCell="A19" zoomScale="70" zoomScaleNormal="70" workbookViewId="0">
      <selection activeCell="K101" sqref="K101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45"/>
      <c r="M7" s="46"/>
      <c r="N7" s="46"/>
      <c r="O7" s="46"/>
      <c r="P7" s="46"/>
      <c r="Q7" s="46"/>
      <c r="R7" s="46"/>
      <c r="S7" s="46"/>
      <c r="T7" s="46"/>
      <c r="U7" s="46"/>
      <c r="V7" s="46"/>
      <c r="W7" s="47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71" si="0">G8/$I$3</f>
        <v>0</v>
      </c>
      <c r="I8" s="20"/>
      <c r="J8" s="17">
        <f>IFERROR(VLOOKUP(B8,計算用!$B$2:$C$5,2,FALSE),0)</f>
        <v>0</v>
      </c>
      <c r="K8" s="18"/>
      <c r="L8" s="48"/>
      <c r="M8" s="49"/>
      <c r="N8" s="49"/>
      <c r="O8" s="49"/>
      <c r="P8" s="49"/>
      <c r="Q8" s="49"/>
      <c r="R8" s="49"/>
      <c r="S8" s="49"/>
      <c r="T8" s="49"/>
      <c r="U8" s="49"/>
      <c r="V8" s="49"/>
      <c r="W8" s="50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50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50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50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0"/>
    </row>
    <row r="16" spans="1:23">
      <c r="A16" s="14"/>
      <c r="B16" s="161" t="s">
        <v>32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50"/>
    </row>
    <row r="17" spans="1:23">
      <c r="A17" s="14"/>
      <c r="B17" s="161" t="s">
        <v>25</v>
      </c>
      <c r="C17" s="162"/>
      <c r="D17" s="162"/>
      <c r="E17" s="162"/>
      <c r="F17" s="163"/>
      <c r="G17" s="19">
        <v>1.5</v>
      </c>
      <c r="H17" s="96">
        <f t="shared" si="0"/>
        <v>3</v>
      </c>
      <c r="I17" s="97"/>
      <c r="J17" s="97">
        <f>IFERROR(VLOOKUP(B17,計算用!$B$2:$C$5,2,FALSE),0)</f>
        <v>0</v>
      </c>
      <c r="K17" s="1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</row>
    <row r="18" spans="1:23">
      <c r="A18" s="14"/>
      <c r="B18" s="161" t="s">
        <v>37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</row>
    <row r="19" spans="1:23">
      <c r="A19" s="14"/>
      <c r="B19" s="161" t="s">
        <v>24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</row>
    <row r="20" spans="1:23">
      <c r="A20" s="14"/>
      <c r="B20" s="161" t="s">
        <v>25</v>
      </c>
      <c r="C20" s="162"/>
      <c r="D20" s="162"/>
      <c r="E20" s="162"/>
      <c r="F20" s="163"/>
      <c r="G20" s="19">
        <v>5.6</v>
      </c>
      <c r="H20" s="96">
        <f t="shared" si="0"/>
        <v>11.2</v>
      </c>
      <c r="I20" s="98"/>
      <c r="J20" s="97">
        <f>IFERROR(VLOOKUP(B20,計算用!$B$2:$C$5,2,FALSE),0)</f>
        <v>0</v>
      </c>
      <c r="K20" s="1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50"/>
    </row>
    <row r="21" spans="1:23">
      <c r="A21" s="14"/>
      <c r="B21" s="161" t="s">
        <v>24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48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</row>
    <row r="22" spans="1:23">
      <c r="A22" s="14"/>
      <c r="B22" s="161" t="s">
        <v>25</v>
      </c>
      <c r="C22" s="162"/>
      <c r="D22" s="162"/>
      <c r="E22" s="162"/>
      <c r="F22" s="163"/>
      <c r="G22" s="19">
        <v>21</v>
      </c>
      <c r="H22" s="96">
        <f t="shared" si="0"/>
        <v>42</v>
      </c>
      <c r="I22" s="97"/>
      <c r="J22" s="97">
        <f>IFERROR(VLOOKUP(B22,計算用!$B$2:$C$5,2,FALSE),0)</f>
        <v>0</v>
      </c>
      <c r="K22" s="18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</row>
    <row r="24" spans="1:23">
      <c r="A24" s="14"/>
      <c r="B24" s="161" t="s">
        <v>25</v>
      </c>
      <c r="C24" s="162"/>
      <c r="D24" s="162"/>
      <c r="E24" s="162"/>
      <c r="F24" s="163"/>
      <c r="G24" s="19">
        <v>2.4</v>
      </c>
      <c r="H24" s="96">
        <f t="shared" si="0"/>
        <v>4.8</v>
      </c>
      <c r="I24" s="97"/>
      <c r="J24" s="97">
        <f>IFERROR(VLOOKUP(B24,計算用!$B$2:$C$5,2,FALSE),0)</f>
        <v>0</v>
      </c>
      <c r="K24" s="1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</row>
    <row r="25" spans="1:23">
      <c r="A25" s="14"/>
      <c r="B25" s="161" t="s">
        <v>116</v>
      </c>
      <c r="C25" s="162"/>
      <c r="D25" s="162"/>
      <c r="E25" s="162"/>
      <c r="F25" s="163"/>
      <c r="G25" s="19"/>
      <c r="H25" s="96">
        <f t="shared" si="0"/>
        <v>0</v>
      </c>
      <c r="I25" s="97">
        <v>15</v>
      </c>
      <c r="J25" s="97">
        <f>IFERROR(VLOOKUP(B25,計算用!$B$2:$C$5,2,FALSE),0)</f>
        <v>0</v>
      </c>
      <c r="K25" s="18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50"/>
    </row>
    <row r="26" spans="1:23">
      <c r="A26" s="14"/>
      <c r="B26" s="161" t="s">
        <v>25</v>
      </c>
      <c r="C26" s="162"/>
      <c r="D26" s="162"/>
      <c r="E26" s="162"/>
      <c r="F26" s="163"/>
      <c r="G26" s="19">
        <v>1.6</v>
      </c>
      <c r="H26" s="96">
        <f t="shared" si="0"/>
        <v>3.2</v>
      </c>
      <c r="I26" s="98"/>
      <c r="J26" s="97">
        <f>IFERROR(VLOOKUP(B26,計算用!$B$2:$C$5,2,FALSE),0)</f>
        <v>0</v>
      </c>
      <c r="K26" s="18"/>
      <c r="L26" s="48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50"/>
    </row>
    <row r="27" spans="1:23">
      <c r="A27" s="14"/>
      <c r="B27" s="161" t="s">
        <v>117</v>
      </c>
      <c r="C27" s="162"/>
      <c r="D27" s="162"/>
      <c r="E27" s="162"/>
      <c r="F27" s="163"/>
      <c r="G27" s="19"/>
      <c r="H27" s="96">
        <f t="shared" si="0"/>
        <v>0</v>
      </c>
      <c r="I27" s="97">
        <v>15</v>
      </c>
      <c r="J27" s="97">
        <f>IFERROR(VLOOKUP(B27,計算用!$B$2:$C$5,2,FALSE),0)</f>
        <v>0</v>
      </c>
      <c r="K27" s="18"/>
      <c r="L27" s="48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50"/>
    </row>
    <row r="28" spans="1:23">
      <c r="A28" s="14"/>
      <c r="B28" s="161" t="s">
        <v>37</v>
      </c>
      <c r="C28" s="162"/>
      <c r="D28" s="162"/>
      <c r="E28" s="162"/>
      <c r="F28" s="163"/>
      <c r="G28" s="19"/>
      <c r="H28" s="96">
        <f t="shared" si="0"/>
        <v>0</v>
      </c>
      <c r="I28" s="97"/>
      <c r="J28" s="97">
        <f>IFERROR(VLOOKUP(B28,計算用!$B$2:$C$5,2,FALSE),0)</f>
        <v>5.5</v>
      </c>
      <c r="K28" s="18">
        <f>SUM(H15:J28)</f>
        <v>124.2</v>
      </c>
      <c r="L28" s="48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50"/>
    </row>
    <row r="29" spans="1:23">
      <c r="A29" s="14"/>
      <c r="B29" s="161" t="s">
        <v>111</v>
      </c>
      <c r="C29" s="162"/>
      <c r="D29" s="162"/>
      <c r="E29" s="162"/>
      <c r="F29" s="163"/>
      <c r="G29" s="19"/>
      <c r="H29" s="72">
        <f t="shared" si="0"/>
        <v>0</v>
      </c>
      <c r="I29" s="74"/>
      <c r="J29" s="74">
        <f>IFERROR(VLOOKUP(B29,計算用!$B$2:$C$5,2,FALSE),0)</f>
        <v>0</v>
      </c>
      <c r="K29" s="18"/>
      <c r="L29" s="48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50"/>
    </row>
    <row r="30" spans="1:23">
      <c r="A30" s="14"/>
      <c r="B30" s="161" t="s">
        <v>24</v>
      </c>
      <c r="C30" s="162"/>
      <c r="D30" s="162"/>
      <c r="E30" s="162"/>
      <c r="F30" s="163"/>
      <c r="G30" s="19"/>
      <c r="H30" s="72">
        <f t="shared" si="0"/>
        <v>0</v>
      </c>
      <c r="I30" s="99"/>
      <c r="J30" s="74">
        <f>IFERROR(VLOOKUP(B30,計算用!$B$2:$C$5,2,FALSE),0)</f>
        <v>4.5</v>
      </c>
      <c r="K30" s="18"/>
      <c r="L30" s="48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50"/>
    </row>
    <row r="31" spans="1:23">
      <c r="A31" s="14"/>
      <c r="B31" s="161" t="s">
        <v>25</v>
      </c>
      <c r="C31" s="162"/>
      <c r="D31" s="162"/>
      <c r="E31" s="162"/>
      <c r="F31" s="163"/>
      <c r="G31" s="21">
        <v>1</v>
      </c>
      <c r="H31" s="72">
        <f t="shared" si="0"/>
        <v>2</v>
      </c>
      <c r="I31" s="74"/>
      <c r="J31" s="74">
        <f>IFERROR(VLOOKUP(B31,計算用!$B$2:$C$5,2,FALSE),0)</f>
        <v>0</v>
      </c>
      <c r="K31" s="18"/>
      <c r="L31" s="48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50"/>
    </row>
    <row r="32" spans="1:23">
      <c r="A32" s="14"/>
      <c r="B32" s="161" t="s">
        <v>24</v>
      </c>
      <c r="C32" s="162"/>
      <c r="D32" s="162"/>
      <c r="E32" s="162"/>
      <c r="F32" s="163"/>
      <c r="G32" s="22"/>
      <c r="H32" s="72">
        <f t="shared" si="0"/>
        <v>0</v>
      </c>
      <c r="I32" s="99"/>
      <c r="J32" s="74">
        <f>IFERROR(VLOOKUP(B32,計算用!$B$2:$C$5,2,FALSE),0)</f>
        <v>4.5</v>
      </c>
      <c r="K32" s="18"/>
      <c r="L32" s="48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</row>
    <row r="33" spans="1:23">
      <c r="A33" s="14"/>
      <c r="B33" s="161" t="s">
        <v>111</v>
      </c>
      <c r="C33" s="162"/>
      <c r="D33" s="162"/>
      <c r="E33" s="162"/>
      <c r="F33" s="163"/>
      <c r="G33" s="22"/>
      <c r="H33" s="72">
        <f t="shared" si="0"/>
        <v>0</v>
      </c>
      <c r="I33" s="73"/>
      <c r="J33" s="74">
        <f>IFERROR(VLOOKUP(B33,計算用!$B$2:$C$5,2,FALSE),0)</f>
        <v>0</v>
      </c>
      <c r="K33" s="18"/>
      <c r="L33" s="48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</row>
    <row r="34" spans="1:23">
      <c r="A34" s="14"/>
      <c r="B34" s="161" t="s">
        <v>32</v>
      </c>
      <c r="C34" s="162"/>
      <c r="D34" s="162"/>
      <c r="E34" s="162"/>
      <c r="F34" s="163"/>
      <c r="G34" s="22"/>
      <c r="H34" s="72">
        <f t="shared" si="0"/>
        <v>0</v>
      </c>
      <c r="I34" s="99"/>
      <c r="J34" s="74">
        <f>IFERROR(VLOOKUP(B34,計算用!$B$2:$C$5,2,FALSE),0)</f>
        <v>5.5</v>
      </c>
      <c r="K34" s="18"/>
      <c r="L34" s="48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</row>
    <row r="35" spans="1:23">
      <c r="A35" s="14"/>
      <c r="B35" s="161" t="s">
        <v>116</v>
      </c>
      <c r="C35" s="162"/>
      <c r="D35" s="162"/>
      <c r="E35" s="162"/>
      <c r="F35" s="163"/>
      <c r="G35" s="22"/>
      <c r="H35" s="72">
        <f t="shared" si="0"/>
        <v>0</v>
      </c>
      <c r="I35" s="73">
        <v>15</v>
      </c>
      <c r="J35" s="74">
        <f>IFERROR(VLOOKUP(B35,計算用!$B$2:$C$5,2,FALSE),0)</f>
        <v>0</v>
      </c>
      <c r="K35" s="18"/>
      <c r="L35" s="48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</row>
    <row r="36" spans="1:23">
      <c r="A36" s="14"/>
      <c r="B36" s="161" t="s">
        <v>25</v>
      </c>
      <c r="C36" s="162"/>
      <c r="D36" s="162"/>
      <c r="E36" s="162"/>
      <c r="F36" s="163"/>
      <c r="G36" s="22">
        <v>1.6</v>
      </c>
      <c r="H36" s="72">
        <f t="shared" si="0"/>
        <v>3.2</v>
      </c>
      <c r="I36" s="99"/>
      <c r="J36" s="74">
        <f>IFERROR(VLOOKUP(B36,計算用!$B$2:$C$5,2,FALSE),0)</f>
        <v>0</v>
      </c>
      <c r="K36" s="18"/>
      <c r="L36" s="48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</row>
    <row r="37" spans="1:23">
      <c r="A37" s="14"/>
      <c r="B37" s="164" t="s">
        <v>117</v>
      </c>
      <c r="C37" s="165"/>
      <c r="D37" s="165"/>
      <c r="E37" s="165"/>
      <c r="F37" s="166"/>
      <c r="G37" s="22"/>
      <c r="H37" s="72">
        <f t="shared" si="0"/>
        <v>0</v>
      </c>
      <c r="I37" s="73">
        <v>15</v>
      </c>
      <c r="J37" s="74">
        <f>IFERROR(VLOOKUP(B37,計算用!$B$2:$C$5,2,FALSE),0)</f>
        <v>0</v>
      </c>
      <c r="K37" s="18"/>
      <c r="L37" s="48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1:23">
      <c r="A38" s="14"/>
      <c r="B38" s="161" t="s">
        <v>25</v>
      </c>
      <c r="C38" s="162"/>
      <c r="D38" s="162"/>
      <c r="E38" s="162"/>
      <c r="F38" s="163"/>
      <c r="G38" s="22">
        <v>2.4</v>
      </c>
      <c r="H38" s="72">
        <f t="shared" si="0"/>
        <v>4.8</v>
      </c>
      <c r="I38" s="73"/>
      <c r="J38" s="74">
        <f>IFERROR(VLOOKUP(B38,計算用!$B$2:$C$5,2,FALSE),0)</f>
        <v>0</v>
      </c>
      <c r="K38" s="18"/>
      <c r="L38" s="48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0"/>
    </row>
    <row r="39" spans="1:23">
      <c r="A39" s="14"/>
      <c r="B39" s="161" t="s">
        <v>24</v>
      </c>
      <c r="C39" s="162"/>
      <c r="D39" s="162"/>
      <c r="E39" s="162"/>
      <c r="F39" s="163"/>
      <c r="G39" s="22"/>
      <c r="H39" s="72">
        <f t="shared" si="0"/>
        <v>0</v>
      </c>
      <c r="I39" s="73"/>
      <c r="J39" s="74">
        <f>IFERROR(VLOOKUP(B39,計算用!$B$2:$C$5,2,FALSE),0)</f>
        <v>4.5</v>
      </c>
      <c r="K39" s="18"/>
      <c r="L39" s="48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50"/>
    </row>
    <row r="40" spans="1:23">
      <c r="A40" s="14"/>
      <c r="B40" s="161" t="s">
        <v>25</v>
      </c>
      <c r="C40" s="162"/>
      <c r="D40" s="162"/>
      <c r="E40" s="162"/>
      <c r="F40" s="163"/>
      <c r="G40" s="22">
        <v>13.5</v>
      </c>
      <c r="H40" s="72">
        <f t="shared" si="0"/>
        <v>27</v>
      </c>
      <c r="I40" s="99"/>
      <c r="J40" s="74">
        <f>IFERROR(VLOOKUP(B40,計算用!$B$2:$C$5,2,FALSE),0)</f>
        <v>0</v>
      </c>
      <c r="K40" s="18"/>
      <c r="L40" s="48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50"/>
    </row>
    <row r="41" spans="1:23">
      <c r="A41" s="14"/>
      <c r="B41" s="161" t="s">
        <v>24</v>
      </c>
      <c r="C41" s="162"/>
      <c r="D41" s="162"/>
      <c r="E41" s="162"/>
      <c r="F41" s="163"/>
      <c r="G41" s="22"/>
      <c r="H41" s="72">
        <f t="shared" si="0"/>
        <v>0</v>
      </c>
      <c r="I41" s="73"/>
      <c r="J41" s="74">
        <f>IFERROR(VLOOKUP(B41,計算用!$B$2:$C$5,2,FALSE),0)</f>
        <v>4.5</v>
      </c>
      <c r="K41" s="18"/>
      <c r="L41" s="48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</row>
    <row r="42" spans="1:23">
      <c r="A42" s="14"/>
      <c r="B42" s="161" t="s">
        <v>25</v>
      </c>
      <c r="C42" s="162"/>
      <c r="D42" s="162"/>
      <c r="E42" s="162"/>
      <c r="F42" s="163"/>
      <c r="G42" s="22">
        <v>1.3</v>
      </c>
      <c r="H42" s="72">
        <f t="shared" si="0"/>
        <v>2.6</v>
      </c>
      <c r="I42" s="73"/>
      <c r="J42" s="74">
        <f>IFERROR(VLOOKUP(B42,計算用!$B$2:$C$5,2,FALSE),0)</f>
        <v>0</v>
      </c>
      <c r="K42" s="18"/>
      <c r="L42" s="48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50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72">
        <f t="shared" si="0"/>
        <v>0</v>
      </c>
      <c r="I43" s="73"/>
      <c r="J43" s="74">
        <f>IFERROR(VLOOKUP(B43,計算用!$B$2:$C$5,2,FALSE),0)</f>
        <v>4.5</v>
      </c>
      <c r="K43" s="18"/>
      <c r="L43" s="48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50"/>
    </row>
    <row r="44" spans="1:23">
      <c r="A44" s="14"/>
      <c r="B44" s="161" t="s">
        <v>25</v>
      </c>
      <c r="C44" s="162"/>
      <c r="D44" s="162"/>
      <c r="E44" s="162"/>
      <c r="F44" s="163"/>
      <c r="G44" s="22">
        <v>1.5</v>
      </c>
      <c r="H44" s="72">
        <f t="shared" si="0"/>
        <v>3</v>
      </c>
      <c r="I44" s="99"/>
      <c r="J44" s="74">
        <f>IFERROR(VLOOKUP(B44,計算用!$B$2:$C$5,2,FALSE),0)</f>
        <v>0</v>
      </c>
      <c r="K44" s="18"/>
      <c r="L44" s="48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50"/>
    </row>
    <row r="45" spans="1:23">
      <c r="A45" s="14"/>
      <c r="B45" s="161" t="s">
        <v>37</v>
      </c>
      <c r="C45" s="162"/>
      <c r="D45" s="162"/>
      <c r="E45" s="162"/>
      <c r="F45" s="163"/>
      <c r="G45" s="22"/>
      <c r="H45" s="72">
        <f t="shared" si="0"/>
        <v>0</v>
      </c>
      <c r="I45" s="73"/>
      <c r="J45" s="74">
        <f>IFERROR(VLOOKUP(B45,計算用!$B$2:$C$5,2,FALSE),0)</f>
        <v>5.5</v>
      </c>
      <c r="K45" s="18"/>
      <c r="L45" s="48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50"/>
    </row>
    <row r="46" spans="1:23">
      <c r="A46" s="14"/>
      <c r="B46" s="161" t="s">
        <v>111</v>
      </c>
      <c r="C46" s="162"/>
      <c r="D46" s="162"/>
      <c r="E46" s="162"/>
      <c r="F46" s="163"/>
      <c r="G46" s="22"/>
      <c r="H46" s="72">
        <f t="shared" si="0"/>
        <v>0</v>
      </c>
      <c r="I46" s="99">
        <v>80</v>
      </c>
      <c r="J46" s="74">
        <f>IFERROR(VLOOKUP(B46,計算用!$B$2:$C$5,2,FALSE),0)</f>
        <v>0</v>
      </c>
      <c r="K46" s="18"/>
      <c r="L46" s="48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50"/>
    </row>
    <row r="47" spans="1:23">
      <c r="A47" s="14"/>
      <c r="B47" s="161" t="s">
        <v>32</v>
      </c>
      <c r="C47" s="162"/>
      <c r="D47" s="162"/>
      <c r="E47" s="162"/>
      <c r="F47" s="163"/>
      <c r="G47" s="22"/>
      <c r="H47" s="72">
        <f t="shared" si="0"/>
        <v>0</v>
      </c>
      <c r="I47" s="73"/>
      <c r="J47" s="74">
        <f>IFERROR(VLOOKUP(B47,計算用!$B$2:$C$5,2,FALSE),0)</f>
        <v>5.5</v>
      </c>
      <c r="K47" s="18"/>
      <c r="L47" s="48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50"/>
    </row>
    <row r="48" spans="1:23">
      <c r="A48" s="14"/>
      <c r="B48" s="161" t="s">
        <v>25</v>
      </c>
      <c r="C48" s="162"/>
      <c r="D48" s="162"/>
      <c r="E48" s="162"/>
      <c r="F48" s="163"/>
      <c r="G48" s="22">
        <v>1.5</v>
      </c>
      <c r="H48" s="72">
        <f t="shared" si="0"/>
        <v>3</v>
      </c>
      <c r="I48" s="99"/>
      <c r="J48" s="74">
        <f>IFERROR(VLOOKUP(B48,計算用!$B$2:$C$5,2,FALSE),0)</f>
        <v>0</v>
      </c>
      <c r="K48" s="18"/>
      <c r="L48" s="48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50"/>
    </row>
    <row r="49" spans="1:23">
      <c r="A49" s="14"/>
      <c r="B49" s="161" t="s">
        <v>24</v>
      </c>
      <c r="C49" s="162"/>
      <c r="D49" s="162"/>
      <c r="E49" s="162"/>
      <c r="F49" s="163"/>
      <c r="G49" s="22"/>
      <c r="H49" s="72">
        <f t="shared" si="0"/>
        <v>0</v>
      </c>
      <c r="I49" s="73"/>
      <c r="J49" s="74">
        <f>IFERROR(VLOOKUP(B49,計算用!$B$2:$C$5,2,FALSE),0)</f>
        <v>4.5</v>
      </c>
      <c r="K49" s="18"/>
      <c r="L49" s="48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50"/>
    </row>
    <row r="50" spans="1:23">
      <c r="A50" s="14"/>
      <c r="B50" s="161" t="s">
        <v>25</v>
      </c>
      <c r="C50" s="162"/>
      <c r="D50" s="162"/>
      <c r="E50" s="162"/>
      <c r="F50" s="163"/>
      <c r="G50" s="22">
        <v>3.9</v>
      </c>
      <c r="H50" s="72">
        <f t="shared" si="0"/>
        <v>7.8</v>
      </c>
      <c r="I50" s="99"/>
      <c r="J50" s="74">
        <f>IFERROR(VLOOKUP(B50,計算用!$B$2:$C$5,2,FALSE),0)</f>
        <v>0</v>
      </c>
      <c r="K50" s="18"/>
      <c r="L50" s="48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50"/>
    </row>
    <row r="51" spans="1:23">
      <c r="A51" s="14"/>
      <c r="B51" s="164" t="s">
        <v>24</v>
      </c>
      <c r="C51" s="165"/>
      <c r="D51" s="165"/>
      <c r="E51" s="165"/>
      <c r="F51" s="166"/>
      <c r="G51" s="22"/>
      <c r="H51" s="72">
        <f t="shared" si="0"/>
        <v>0</v>
      </c>
      <c r="I51" s="73"/>
      <c r="J51" s="74">
        <f>IFERROR(VLOOKUP(B51,計算用!$B$2:$C$5,2,FALSE),0)</f>
        <v>4.5</v>
      </c>
      <c r="K51" s="18"/>
      <c r="L51" s="48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50"/>
    </row>
    <row r="52" spans="1:23">
      <c r="A52" s="14"/>
      <c r="B52" s="161" t="s">
        <v>25</v>
      </c>
      <c r="C52" s="162"/>
      <c r="D52" s="162"/>
      <c r="E52" s="162"/>
      <c r="F52" s="163"/>
      <c r="G52" s="22">
        <v>2.2000000000000002</v>
      </c>
      <c r="H52" s="72">
        <f t="shared" si="0"/>
        <v>4.4000000000000004</v>
      </c>
      <c r="I52" s="73"/>
      <c r="J52" s="74">
        <f>IFERROR(VLOOKUP(B52,計算用!$B$2:$C$5,2,FALSE),0)</f>
        <v>0</v>
      </c>
      <c r="K52" s="18"/>
      <c r="L52" s="48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50"/>
    </row>
    <row r="53" spans="1:23">
      <c r="A53" s="14"/>
      <c r="B53" s="161" t="s">
        <v>24</v>
      </c>
      <c r="C53" s="162"/>
      <c r="D53" s="162"/>
      <c r="E53" s="162"/>
      <c r="F53" s="163"/>
      <c r="G53" s="22"/>
      <c r="H53" s="72">
        <f t="shared" si="0"/>
        <v>0</v>
      </c>
      <c r="I53" s="73"/>
      <c r="J53" s="74">
        <f>IFERROR(VLOOKUP(B53,計算用!$B$2:$C$5,2,FALSE),0)</f>
        <v>4.5</v>
      </c>
      <c r="K53" s="18"/>
      <c r="L53" s="48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50"/>
    </row>
    <row r="54" spans="1:23">
      <c r="A54" s="14"/>
      <c r="B54" s="161" t="s">
        <v>25</v>
      </c>
      <c r="C54" s="162"/>
      <c r="D54" s="162"/>
      <c r="E54" s="162"/>
      <c r="F54" s="163"/>
      <c r="G54" s="22">
        <v>5.7</v>
      </c>
      <c r="H54" s="72">
        <f t="shared" si="0"/>
        <v>11.4</v>
      </c>
      <c r="I54" s="73"/>
      <c r="J54" s="74">
        <f>IFERROR(VLOOKUP(B54,計算用!$B$2:$C$5,2,FALSE),0)</f>
        <v>0</v>
      </c>
      <c r="K54" s="18"/>
      <c r="L54" s="48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50"/>
    </row>
    <row r="55" spans="1:23">
      <c r="A55" s="14"/>
      <c r="B55" s="161" t="s">
        <v>24</v>
      </c>
      <c r="C55" s="162"/>
      <c r="D55" s="162"/>
      <c r="E55" s="162"/>
      <c r="F55" s="163"/>
      <c r="G55" s="22"/>
      <c r="H55" s="72">
        <f t="shared" si="0"/>
        <v>0</v>
      </c>
      <c r="I55" s="99"/>
      <c r="J55" s="74">
        <f>IFERROR(VLOOKUP(B55,計算用!$B$2:$C$5,2,FALSE),0)</f>
        <v>4.5</v>
      </c>
      <c r="K55" s="18"/>
      <c r="L55" s="48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50"/>
    </row>
    <row r="56" spans="1:23">
      <c r="A56" s="14"/>
      <c r="B56" s="161" t="s">
        <v>25</v>
      </c>
      <c r="C56" s="162"/>
      <c r="D56" s="162"/>
      <c r="E56" s="162"/>
      <c r="F56" s="163"/>
      <c r="G56" s="22">
        <v>27.6</v>
      </c>
      <c r="H56" s="72">
        <f t="shared" si="0"/>
        <v>55.2</v>
      </c>
      <c r="I56" s="73"/>
      <c r="J56" s="74">
        <f>IFERROR(VLOOKUP(B56,計算用!$B$2:$C$5,2,FALSE),0)</f>
        <v>0</v>
      </c>
      <c r="K56" s="18"/>
      <c r="L56" s="48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50"/>
    </row>
    <row r="57" spans="1:23">
      <c r="A57" s="14"/>
      <c r="B57" s="161" t="s">
        <v>24</v>
      </c>
      <c r="C57" s="162"/>
      <c r="D57" s="162"/>
      <c r="E57" s="162"/>
      <c r="F57" s="163"/>
      <c r="G57" s="24"/>
      <c r="H57" s="72">
        <f t="shared" si="0"/>
        <v>0</v>
      </c>
      <c r="I57" s="73"/>
      <c r="J57" s="74">
        <f>IFERROR(VLOOKUP(B57,計算用!$B$2:$C$5,2,FALSE),0)</f>
        <v>4.5</v>
      </c>
      <c r="K57" s="18"/>
      <c r="L57" s="48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50"/>
    </row>
    <row r="58" spans="1:23">
      <c r="A58" s="14"/>
      <c r="B58" s="161" t="s">
        <v>25</v>
      </c>
      <c r="C58" s="162"/>
      <c r="D58" s="162"/>
      <c r="E58" s="162"/>
      <c r="F58" s="163"/>
      <c r="G58" s="22">
        <v>1.8</v>
      </c>
      <c r="H58" s="72">
        <f t="shared" si="0"/>
        <v>3.6</v>
      </c>
      <c r="I58" s="73"/>
      <c r="J58" s="74">
        <f>IFERROR(VLOOKUP(B58,計算用!$B$2:$C$5,2,FALSE),0)</f>
        <v>0</v>
      </c>
      <c r="K58" s="18"/>
      <c r="L58" s="48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50"/>
    </row>
    <row r="59" spans="1:23">
      <c r="A59" s="14"/>
      <c r="B59" s="161" t="s">
        <v>37</v>
      </c>
      <c r="C59" s="162"/>
      <c r="D59" s="162"/>
      <c r="E59" s="162"/>
      <c r="F59" s="163"/>
      <c r="G59" s="24"/>
      <c r="H59" s="72">
        <f t="shared" si="0"/>
        <v>0</v>
      </c>
      <c r="I59" s="73"/>
      <c r="J59" s="74">
        <f>IFERROR(VLOOKUP(B59,計算用!$B$2:$C$5,2,FALSE),0)</f>
        <v>5.5</v>
      </c>
      <c r="K59" s="18"/>
      <c r="L59" s="48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50"/>
    </row>
    <row r="60" spans="1:23">
      <c r="A60" s="14"/>
      <c r="B60" s="161" t="s">
        <v>24</v>
      </c>
      <c r="C60" s="162"/>
      <c r="D60" s="162"/>
      <c r="E60" s="162"/>
      <c r="F60" s="163"/>
      <c r="G60" s="22"/>
      <c r="H60" s="72">
        <f t="shared" si="0"/>
        <v>0</v>
      </c>
      <c r="I60" s="73"/>
      <c r="J60" s="74">
        <f>IFERROR(VLOOKUP(B60,計算用!$B$2:$C$5,2,FALSE),0)</f>
        <v>4.5</v>
      </c>
      <c r="K60" s="18"/>
      <c r="L60" s="48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50"/>
    </row>
    <row r="61" spans="1:23">
      <c r="A61" s="14"/>
      <c r="B61" s="161" t="s">
        <v>32</v>
      </c>
      <c r="C61" s="162"/>
      <c r="D61" s="162"/>
      <c r="E61" s="162"/>
      <c r="F61" s="163"/>
      <c r="G61" s="22"/>
      <c r="H61" s="72">
        <f t="shared" si="0"/>
        <v>0</v>
      </c>
      <c r="I61" s="99"/>
      <c r="J61" s="74">
        <f>IFERROR(VLOOKUP(B61,計算用!$B$2:$C$5,2,FALSE),0)</f>
        <v>5.5</v>
      </c>
      <c r="K61" s="18"/>
      <c r="L61" s="48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/>
    </row>
    <row r="62" spans="1:23">
      <c r="A62" s="14"/>
      <c r="B62" s="161" t="s">
        <v>25</v>
      </c>
      <c r="C62" s="162"/>
      <c r="D62" s="162"/>
      <c r="E62" s="162"/>
      <c r="F62" s="163"/>
      <c r="G62" s="22">
        <v>2.1</v>
      </c>
      <c r="H62" s="72">
        <f t="shared" si="0"/>
        <v>4.2</v>
      </c>
      <c r="I62" s="73"/>
      <c r="J62" s="74">
        <f>IFERROR(VLOOKUP(B62,計算用!$B$2:$C$5,2,FALSE),0)</f>
        <v>0</v>
      </c>
      <c r="K62" s="18"/>
      <c r="L62" s="48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0"/>
    </row>
    <row r="63" spans="1:23">
      <c r="A63" s="14"/>
      <c r="B63" s="161" t="s">
        <v>37</v>
      </c>
      <c r="C63" s="162"/>
      <c r="D63" s="162"/>
      <c r="E63" s="162"/>
      <c r="F63" s="163"/>
      <c r="G63" s="22"/>
      <c r="H63" s="72">
        <f t="shared" si="0"/>
        <v>0</v>
      </c>
      <c r="I63" s="99"/>
      <c r="J63" s="74">
        <f>IFERROR(VLOOKUP(B63,計算用!$B$2:$C$5,2,FALSE),0)</f>
        <v>5.5</v>
      </c>
      <c r="K63" s="18"/>
      <c r="L63" s="48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50"/>
    </row>
    <row r="64" spans="1:23">
      <c r="A64" s="14"/>
      <c r="B64" s="158" t="s">
        <v>111</v>
      </c>
      <c r="C64" s="159"/>
      <c r="D64" s="159"/>
      <c r="E64" s="159"/>
      <c r="F64" s="160"/>
      <c r="G64" s="22"/>
      <c r="H64" s="72">
        <f t="shared" si="0"/>
        <v>0</v>
      </c>
      <c r="I64" s="73"/>
      <c r="J64" s="74">
        <f>IFERROR(VLOOKUP(B64,計算用!$B$2:$C$5,2,FALSE),0)</f>
        <v>0</v>
      </c>
      <c r="K64" s="18"/>
      <c r="L64" s="48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50"/>
    </row>
    <row r="65" spans="1:23">
      <c r="A65" s="14"/>
      <c r="B65" s="158" t="s">
        <v>32</v>
      </c>
      <c r="C65" s="159"/>
      <c r="D65" s="159"/>
      <c r="E65" s="159"/>
      <c r="F65" s="160"/>
      <c r="G65" s="22"/>
      <c r="H65" s="72">
        <f t="shared" si="0"/>
        <v>0</v>
      </c>
      <c r="I65" s="99"/>
      <c r="J65" s="74">
        <f>IFERROR(VLOOKUP(B65,計算用!$B$2:$C$5,2,FALSE),0)</f>
        <v>5.5</v>
      </c>
      <c r="K65" s="18"/>
      <c r="L65" s="48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50"/>
    </row>
    <row r="66" spans="1:23">
      <c r="A66" s="14"/>
      <c r="B66" s="161" t="s">
        <v>25</v>
      </c>
      <c r="C66" s="162"/>
      <c r="D66" s="162"/>
      <c r="E66" s="162"/>
      <c r="F66" s="163"/>
      <c r="G66" s="22">
        <v>1.4</v>
      </c>
      <c r="H66" s="72">
        <f t="shared" si="0"/>
        <v>2.8</v>
      </c>
      <c r="I66" s="73"/>
      <c r="J66" s="74">
        <f>IFERROR(VLOOKUP(B66,計算用!$B$2:$C$5,2,FALSE),0)</f>
        <v>0</v>
      </c>
      <c r="K66" s="18"/>
      <c r="L66" s="48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50"/>
    </row>
    <row r="67" spans="1:23">
      <c r="A67" s="14"/>
      <c r="B67" s="161" t="s">
        <v>37</v>
      </c>
      <c r="C67" s="162"/>
      <c r="D67" s="162"/>
      <c r="E67" s="162"/>
      <c r="F67" s="163"/>
      <c r="G67" s="22"/>
      <c r="H67" s="72">
        <f t="shared" si="0"/>
        <v>0</v>
      </c>
      <c r="I67" s="99"/>
      <c r="J67" s="74">
        <f>IFERROR(VLOOKUP(B67,計算用!$B$2:$C$5,2,FALSE),0)</f>
        <v>5.5</v>
      </c>
      <c r="K67" s="18"/>
      <c r="L67" s="48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50"/>
    </row>
    <row r="68" spans="1:23">
      <c r="A68" s="4"/>
      <c r="B68" s="161" t="s">
        <v>24</v>
      </c>
      <c r="C68" s="162"/>
      <c r="D68" s="162"/>
      <c r="E68" s="162"/>
      <c r="F68" s="163"/>
      <c r="G68" s="22"/>
      <c r="H68" s="72">
        <f t="shared" si="0"/>
        <v>0</v>
      </c>
      <c r="I68" s="73"/>
      <c r="J68" s="74">
        <f>IFERROR(VLOOKUP(B68,計算用!$B$2:$C$5,2,FALSE),0)</f>
        <v>4.5</v>
      </c>
      <c r="K68" s="18"/>
      <c r="L68" s="48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50"/>
    </row>
    <row r="69" spans="1:23">
      <c r="A69" s="4"/>
      <c r="B69" s="161" t="s">
        <v>32</v>
      </c>
      <c r="C69" s="162"/>
      <c r="D69" s="162"/>
      <c r="E69" s="162"/>
      <c r="F69" s="163"/>
      <c r="G69" s="22"/>
      <c r="H69" s="72">
        <f t="shared" si="0"/>
        <v>0</v>
      </c>
      <c r="I69" s="73"/>
      <c r="J69" s="74">
        <f>IFERROR(VLOOKUP(B69,計算用!$B$2:$C$5,2,FALSE),0)</f>
        <v>5.5</v>
      </c>
      <c r="K69" s="18"/>
      <c r="L69" s="48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50"/>
    </row>
    <row r="70" spans="1:23">
      <c r="A70" s="14"/>
      <c r="B70" s="158" t="s">
        <v>25</v>
      </c>
      <c r="C70" s="159"/>
      <c r="D70" s="159"/>
      <c r="E70" s="159"/>
      <c r="F70" s="160"/>
      <c r="G70" s="22">
        <v>10.6</v>
      </c>
      <c r="H70" s="72">
        <f t="shared" si="0"/>
        <v>21.2</v>
      </c>
      <c r="I70" s="73"/>
      <c r="J70" s="74">
        <f>IFERROR(VLOOKUP(B70,計算用!$B$2:$C$5,2,FALSE),0)</f>
        <v>0</v>
      </c>
      <c r="K70" s="18"/>
      <c r="L70" s="48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50"/>
    </row>
    <row r="71" spans="1:23">
      <c r="A71" s="4"/>
      <c r="B71" s="158" t="s">
        <v>37</v>
      </c>
      <c r="C71" s="159"/>
      <c r="D71" s="159"/>
      <c r="E71" s="159"/>
      <c r="F71" s="160"/>
      <c r="G71" s="22"/>
      <c r="H71" s="72">
        <f t="shared" si="0"/>
        <v>0</v>
      </c>
      <c r="I71" s="73"/>
      <c r="J71" s="74">
        <f>IFERROR(VLOOKUP(B71,計算用!$B$2:$C$5,2,FALSE),0)</f>
        <v>5.5</v>
      </c>
      <c r="K71" s="18"/>
      <c r="L71" s="48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50"/>
    </row>
    <row r="72" spans="1:23">
      <c r="A72" s="4"/>
      <c r="B72" s="158" t="s">
        <v>24</v>
      </c>
      <c r="C72" s="159"/>
      <c r="D72" s="159"/>
      <c r="E72" s="159"/>
      <c r="F72" s="160"/>
      <c r="G72" s="24"/>
      <c r="H72" s="72">
        <f t="shared" ref="H72:H101" si="1">G72/$I$3</f>
        <v>0</v>
      </c>
      <c r="I72" s="73"/>
      <c r="J72" s="74">
        <f>IFERROR(VLOOKUP(B72,計算用!$B$2:$C$5,2,FALSE),0)</f>
        <v>4.5</v>
      </c>
      <c r="K72" s="18"/>
      <c r="L72" s="48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50"/>
    </row>
    <row r="73" spans="1:23">
      <c r="A73" s="14"/>
      <c r="B73" s="158" t="s">
        <v>32</v>
      </c>
      <c r="C73" s="159"/>
      <c r="D73" s="159"/>
      <c r="E73" s="159"/>
      <c r="F73" s="160"/>
      <c r="G73" s="22"/>
      <c r="H73" s="72">
        <f t="shared" si="1"/>
        <v>0</v>
      </c>
      <c r="I73" s="99"/>
      <c r="J73" s="74">
        <f>IFERROR(VLOOKUP(B73,計算用!$B$2:$C$5,2,FALSE),0)</f>
        <v>5.5</v>
      </c>
      <c r="K73" s="18"/>
      <c r="L73" s="48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50"/>
    </row>
    <row r="74" spans="1:23">
      <c r="A74" s="4"/>
      <c r="B74" s="158" t="s">
        <v>25</v>
      </c>
      <c r="C74" s="159"/>
      <c r="D74" s="159"/>
      <c r="E74" s="159"/>
      <c r="F74" s="160"/>
      <c r="G74" s="22">
        <v>1.2</v>
      </c>
      <c r="H74" s="72">
        <f t="shared" si="1"/>
        <v>2.4</v>
      </c>
      <c r="I74" s="73"/>
      <c r="J74" s="74">
        <f>IFERROR(VLOOKUP(B74,計算用!$B$2:$C$5,2,FALSE),0)</f>
        <v>0</v>
      </c>
      <c r="K74" s="18"/>
      <c r="L74" s="48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50"/>
    </row>
    <row r="75" spans="1:23">
      <c r="A75" s="4"/>
      <c r="B75" s="158" t="s">
        <v>37</v>
      </c>
      <c r="C75" s="159"/>
      <c r="D75" s="159"/>
      <c r="E75" s="159"/>
      <c r="F75" s="160"/>
      <c r="G75" s="24"/>
      <c r="H75" s="72">
        <f t="shared" si="1"/>
        <v>0</v>
      </c>
      <c r="I75" s="73"/>
      <c r="J75" s="74">
        <f>IFERROR(VLOOKUP(B75,計算用!$B$2:$C$5,2,FALSE),0)</f>
        <v>5.5</v>
      </c>
      <c r="K75" s="18"/>
      <c r="L75" s="48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50"/>
    </row>
    <row r="76" spans="1:23">
      <c r="A76" s="4"/>
      <c r="B76" s="158" t="s">
        <v>24</v>
      </c>
      <c r="C76" s="159"/>
      <c r="D76" s="159"/>
      <c r="E76" s="159"/>
      <c r="F76" s="160"/>
      <c r="G76" s="22"/>
      <c r="H76" s="72">
        <f t="shared" si="1"/>
        <v>0</v>
      </c>
      <c r="I76" s="73"/>
      <c r="J76" s="74">
        <f>IFERROR(VLOOKUP(B76,計算用!$B$2:$C$5,2,FALSE),0)</f>
        <v>4.5</v>
      </c>
      <c r="K76" s="18"/>
      <c r="L76" s="48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50"/>
    </row>
    <row r="77" spans="1:23">
      <c r="A77" s="4"/>
      <c r="B77" s="158" t="s">
        <v>32</v>
      </c>
      <c r="C77" s="159"/>
      <c r="D77" s="159"/>
      <c r="E77" s="159"/>
      <c r="F77" s="160"/>
      <c r="G77" s="24"/>
      <c r="H77" s="72">
        <f t="shared" si="1"/>
        <v>0</v>
      </c>
      <c r="I77" s="73"/>
      <c r="J77" s="74">
        <f>IFERROR(VLOOKUP(B77,計算用!$B$2:$C$5,2,FALSE),0)</f>
        <v>5.5</v>
      </c>
      <c r="K77" s="18"/>
      <c r="L77" s="48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50"/>
    </row>
    <row r="78" spans="1:23">
      <c r="A78" s="4"/>
      <c r="B78" s="158" t="s">
        <v>25</v>
      </c>
      <c r="C78" s="159"/>
      <c r="D78" s="159"/>
      <c r="E78" s="159"/>
      <c r="F78" s="160"/>
      <c r="G78" s="24">
        <v>1.5</v>
      </c>
      <c r="H78" s="72">
        <f t="shared" si="1"/>
        <v>3</v>
      </c>
      <c r="I78" s="73"/>
      <c r="J78" s="74">
        <f>IFERROR(VLOOKUP(B78,計算用!$B$2:$C$5,2,FALSE),0)</f>
        <v>0</v>
      </c>
      <c r="K78" s="18"/>
      <c r="L78" s="48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50"/>
    </row>
    <row r="79" spans="1:23">
      <c r="A79" s="4"/>
      <c r="B79" s="158" t="s">
        <v>37</v>
      </c>
      <c r="C79" s="159"/>
      <c r="D79" s="159"/>
      <c r="E79" s="159"/>
      <c r="F79" s="160"/>
      <c r="G79" s="24"/>
      <c r="H79" s="72">
        <f t="shared" si="1"/>
        <v>0</v>
      </c>
      <c r="I79" s="73"/>
      <c r="J79" s="74">
        <f>IFERROR(VLOOKUP(B79,計算用!$B$2:$C$5,2,FALSE),0)</f>
        <v>5.5</v>
      </c>
      <c r="K79" s="18">
        <f>SUM(H29:J79)</f>
        <v>411.6</v>
      </c>
      <c r="L79" s="48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50"/>
    </row>
    <row r="80" spans="1:23">
      <c r="A80" s="4"/>
      <c r="B80" s="158" t="s">
        <v>120</v>
      </c>
      <c r="C80" s="159"/>
      <c r="D80" s="159"/>
      <c r="E80" s="159"/>
      <c r="F80" s="160"/>
      <c r="G80" s="24"/>
      <c r="H80" s="69">
        <f t="shared" si="1"/>
        <v>0</v>
      </c>
      <c r="I80" s="84">
        <v>184</v>
      </c>
      <c r="J80" s="70">
        <f>IFERROR(VLOOKUP(B80,計算用!$B$2:$C$5,2,FALSE),0)</f>
        <v>0</v>
      </c>
      <c r="K80" s="18"/>
      <c r="L80" s="48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50"/>
    </row>
    <row r="81" spans="1:23">
      <c r="A81" s="4"/>
      <c r="B81" s="158" t="s">
        <v>121</v>
      </c>
      <c r="C81" s="159"/>
      <c r="D81" s="159"/>
      <c r="E81" s="159"/>
      <c r="F81" s="160"/>
      <c r="G81" s="24"/>
      <c r="H81" s="69">
        <f t="shared" si="1"/>
        <v>0</v>
      </c>
      <c r="I81" s="84"/>
      <c r="J81" s="70">
        <f>IFERROR(VLOOKUP(B81,計算用!$B$2:$C$5,2,FALSE),0)</f>
        <v>5.5</v>
      </c>
      <c r="K81" s="18"/>
      <c r="L81" s="48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50"/>
    </row>
    <row r="82" spans="1:23">
      <c r="A82" s="4"/>
      <c r="B82" s="158" t="s">
        <v>122</v>
      </c>
      <c r="C82" s="159"/>
      <c r="D82" s="159"/>
      <c r="E82" s="159"/>
      <c r="F82" s="160"/>
      <c r="G82" s="24">
        <v>1.5</v>
      </c>
      <c r="H82" s="69">
        <f t="shared" si="1"/>
        <v>3</v>
      </c>
      <c r="I82" s="84"/>
      <c r="J82" s="70">
        <f>IFERROR(VLOOKUP(B82,計算用!$B$2:$C$5,2,FALSE),0)</f>
        <v>0</v>
      </c>
      <c r="K82" s="18"/>
      <c r="L82" s="48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50"/>
    </row>
    <row r="83" spans="1:23">
      <c r="A83" s="4"/>
      <c r="B83" s="158" t="s">
        <v>123</v>
      </c>
      <c r="C83" s="159"/>
      <c r="D83" s="159"/>
      <c r="E83" s="159"/>
      <c r="F83" s="160"/>
      <c r="G83" s="24"/>
      <c r="H83" s="69">
        <f t="shared" si="1"/>
        <v>0</v>
      </c>
      <c r="I83" s="84"/>
      <c r="J83" s="70">
        <f>IFERROR(VLOOKUP(B83,計算用!$B$2:$C$5,2,FALSE),0)</f>
        <v>5.5</v>
      </c>
      <c r="K83" s="18"/>
      <c r="L83" s="48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50"/>
    </row>
    <row r="84" spans="1:23">
      <c r="A84" s="4"/>
      <c r="B84" s="158" t="s">
        <v>124</v>
      </c>
      <c r="C84" s="159"/>
      <c r="D84" s="159"/>
      <c r="E84" s="159"/>
      <c r="F84" s="160"/>
      <c r="G84" s="24"/>
      <c r="H84" s="69">
        <f t="shared" si="1"/>
        <v>0</v>
      </c>
      <c r="I84" s="84"/>
      <c r="J84" s="70">
        <f>IFERROR(VLOOKUP(B84,計算用!$B$2:$C$5,2,FALSE),0)</f>
        <v>4.5</v>
      </c>
      <c r="K84" s="18"/>
      <c r="L84" s="48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50"/>
    </row>
    <row r="85" spans="1:23">
      <c r="A85" s="4"/>
      <c r="B85" s="158" t="s">
        <v>121</v>
      </c>
      <c r="C85" s="159"/>
      <c r="D85" s="159"/>
      <c r="E85" s="159"/>
      <c r="F85" s="160"/>
      <c r="G85" s="24"/>
      <c r="H85" s="69">
        <f t="shared" si="1"/>
        <v>0</v>
      </c>
      <c r="I85" s="84"/>
      <c r="J85" s="70">
        <f>IFERROR(VLOOKUP(B85,計算用!$B$2:$C$5,2,FALSE),0)</f>
        <v>5.5</v>
      </c>
      <c r="K85" s="18"/>
      <c r="L85" s="48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50"/>
    </row>
    <row r="86" spans="1:23">
      <c r="A86" s="4"/>
      <c r="B86" s="158" t="s">
        <v>122</v>
      </c>
      <c r="C86" s="159"/>
      <c r="D86" s="159"/>
      <c r="E86" s="159"/>
      <c r="F86" s="160"/>
      <c r="G86" s="24">
        <v>1.2</v>
      </c>
      <c r="H86" s="69">
        <f t="shared" si="1"/>
        <v>2.4</v>
      </c>
      <c r="I86" s="84"/>
      <c r="J86" s="70">
        <f>IFERROR(VLOOKUP(B86,計算用!$B$2:$C$5,2,FALSE),0)</f>
        <v>0</v>
      </c>
      <c r="K86" s="18"/>
      <c r="L86" s="48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50"/>
    </row>
    <row r="87" spans="1:23">
      <c r="A87" s="4"/>
      <c r="B87" s="158" t="s">
        <v>125</v>
      </c>
      <c r="C87" s="159"/>
      <c r="D87" s="159"/>
      <c r="E87" s="159"/>
      <c r="F87" s="160"/>
      <c r="G87" s="24"/>
      <c r="H87" s="69">
        <f t="shared" si="1"/>
        <v>0</v>
      </c>
      <c r="I87" s="84"/>
      <c r="J87" s="70">
        <f>IFERROR(VLOOKUP(B87,計算用!$B$2:$C$5,2,FALSE),0)</f>
        <v>5.5</v>
      </c>
      <c r="K87" s="18"/>
      <c r="L87" s="48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50"/>
    </row>
    <row r="88" spans="1:23">
      <c r="A88" s="4"/>
      <c r="B88" s="158" t="s">
        <v>124</v>
      </c>
      <c r="C88" s="159"/>
      <c r="D88" s="159"/>
      <c r="E88" s="159"/>
      <c r="F88" s="160"/>
      <c r="G88" s="24"/>
      <c r="H88" s="69">
        <f t="shared" si="1"/>
        <v>0</v>
      </c>
      <c r="I88" s="84"/>
      <c r="J88" s="70">
        <f>IFERROR(VLOOKUP(B88,計算用!$B$2:$C$5,2,FALSE),0)</f>
        <v>4.5</v>
      </c>
      <c r="K88" s="18"/>
      <c r="L88" s="48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50"/>
    </row>
    <row r="89" spans="1:23">
      <c r="A89" s="4"/>
      <c r="B89" s="158" t="s">
        <v>122</v>
      </c>
      <c r="C89" s="159"/>
      <c r="D89" s="159"/>
      <c r="E89" s="159"/>
      <c r="F89" s="160"/>
      <c r="G89" s="24">
        <v>6.4</v>
      </c>
      <c r="H89" s="69">
        <f t="shared" si="1"/>
        <v>12.8</v>
      </c>
      <c r="I89" s="84"/>
      <c r="J89" s="70">
        <f>IFERROR(VLOOKUP(B89,計算用!$B$2:$C$5,2,FALSE),0)</f>
        <v>0</v>
      </c>
      <c r="K89" s="18"/>
      <c r="L89" s="51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3"/>
    </row>
    <row r="90" spans="1:23">
      <c r="A90" s="4"/>
      <c r="B90" s="158" t="s">
        <v>125</v>
      </c>
      <c r="C90" s="159"/>
      <c r="D90" s="159"/>
      <c r="E90" s="159"/>
      <c r="F90" s="160"/>
      <c r="G90" s="24"/>
      <c r="H90" s="69">
        <f t="shared" si="1"/>
        <v>0</v>
      </c>
      <c r="I90" s="84"/>
      <c r="J90" s="70">
        <f>IFERROR(VLOOKUP(B90,計算用!$B$2:$C$5,2,FALSE),0)</f>
        <v>5.5</v>
      </c>
      <c r="K90" s="18"/>
    </row>
    <row r="91" spans="1:23">
      <c r="A91" s="4"/>
      <c r="B91" s="158" t="s">
        <v>124</v>
      </c>
      <c r="C91" s="159"/>
      <c r="D91" s="159"/>
      <c r="E91" s="159"/>
      <c r="F91" s="160"/>
      <c r="G91" s="24"/>
      <c r="H91" s="69">
        <f t="shared" si="1"/>
        <v>0</v>
      </c>
      <c r="I91" s="84"/>
      <c r="J91" s="70">
        <f>IFERROR(VLOOKUP(B91,計算用!$B$2:$C$5,2,FALSE),0)</f>
        <v>4.5</v>
      </c>
      <c r="K91" s="18"/>
    </row>
    <row r="92" spans="1:23">
      <c r="A92" s="4"/>
      <c r="B92" s="158" t="s">
        <v>122</v>
      </c>
      <c r="C92" s="159"/>
      <c r="D92" s="159"/>
      <c r="E92" s="159"/>
      <c r="F92" s="160"/>
      <c r="G92" s="24">
        <v>1.2</v>
      </c>
      <c r="H92" s="69">
        <f t="shared" si="1"/>
        <v>2.4</v>
      </c>
      <c r="I92" s="84"/>
      <c r="J92" s="70">
        <f>IFERROR(VLOOKUP(B92,計算用!$B$2:$C$5,2,FALSE),0)</f>
        <v>0</v>
      </c>
      <c r="K92" s="18"/>
    </row>
    <row r="93" spans="1:23">
      <c r="A93" s="4"/>
      <c r="B93" s="158" t="s">
        <v>126</v>
      </c>
      <c r="C93" s="159"/>
      <c r="D93" s="159"/>
      <c r="E93" s="159"/>
      <c r="F93" s="160"/>
      <c r="G93" s="24"/>
      <c r="H93" s="69">
        <f t="shared" si="1"/>
        <v>0</v>
      </c>
      <c r="I93" s="84"/>
      <c r="J93" s="70">
        <f>IFERROR(VLOOKUP(B93,計算用!$B$2:$C$5,2,FALSE),0)</f>
        <v>5.5</v>
      </c>
      <c r="K93" s="18"/>
    </row>
    <row r="94" spans="1:23">
      <c r="A94" s="4"/>
      <c r="B94" s="158" t="s">
        <v>124</v>
      </c>
      <c r="C94" s="159"/>
      <c r="D94" s="159"/>
      <c r="E94" s="159"/>
      <c r="F94" s="160"/>
      <c r="G94" s="24"/>
      <c r="H94" s="69">
        <f t="shared" si="1"/>
        <v>0</v>
      </c>
      <c r="I94" s="84"/>
      <c r="J94" s="70">
        <f>IFERROR(VLOOKUP(B94,計算用!$B$2:$C$5,2,FALSE),0)</f>
        <v>4.5</v>
      </c>
      <c r="K94" s="18"/>
    </row>
    <row r="95" spans="1:23">
      <c r="A95" s="4"/>
      <c r="B95" s="158" t="s">
        <v>122</v>
      </c>
      <c r="C95" s="159"/>
      <c r="D95" s="159"/>
      <c r="E95" s="159"/>
      <c r="F95" s="160"/>
      <c r="G95" s="24">
        <v>13.3</v>
      </c>
      <c r="H95" s="69">
        <f t="shared" si="1"/>
        <v>26.6</v>
      </c>
      <c r="I95" s="84"/>
      <c r="J95" s="70">
        <f>IFERROR(VLOOKUP(B95,計算用!$B$2:$C$5,2,FALSE),0)</f>
        <v>0</v>
      </c>
      <c r="K95" s="18"/>
    </row>
    <row r="96" spans="1:23">
      <c r="A96" s="4"/>
      <c r="B96" s="158" t="s">
        <v>126</v>
      </c>
      <c r="C96" s="159"/>
      <c r="D96" s="159"/>
      <c r="E96" s="159"/>
      <c r="F96" s="160"/>
      <c r="G96" s="24"/>
      <c r="H96" s="69">
        <f t="shared" si="1"/>
        <v>0</v>
      </c>
      <c r="I96" s="84"/>
      <c r="J96" s="70">
        <f>IFERROR(VLOOKUP(B96,計算用!$B$2:$C$5,2,FALSE),0)</f>
        <v>5.5</v>
      </c>
      <c r="K96" s="18"/>
    </row>
    <row r="97" spans="1:12">
      <c r="A97" s="4"/>
      <c r="B97" s="158" t="s">
        <v>124</v>
      </c>
      <c r="C97" s="159"/>
      <c r="D97" s="159"/>
      <c r="E97" s="159"/>
      <c r="F97" s="160"/>
      <c r="G97" s="24"/>
      <c r="H97" s="69">
        <f t="shared" si="1"/>
        <v>0</v>
      </c>
      <c r="I97" s="84"/>
      <c r="J97" s="70">
        <f>IFERROR(VLOOKUP(B97,計算用!$B$2:$C$5,2,FALSE),0)</f>
        <v>4.5</v>
      </c>
      <c r="K97" s="18"/>
    </row>
    <row r="98" spans="1:12">
      <c r="A98" s="4"/>
      <c r="B98" s="158" t="s">
        <v>143</v>
      </c>
      <c r="C98" s="159"/>
      <c r="D98" s="159"/>
      <c r="E98" s="159"/>
      <c r="F98" s="160"/>
      <c r="G98" s="24"/>
      <c r="H98" s="69">
        <f t="shared" si="1"/>
        <v>0</v>
      </c>
      <c r="I98" s="84"/>
      <c r="J98" s="70">
        <f>IFERROR(VLOOKUP(B98,計算用!$B$2:$C$5,2,FALSE),0)</f>
        <v>5.5</v>
      </c>
      <c r="K98" s="18"/>
    </row>
    <row r="99" spans="1:12">
      <c r="A99" s="4"/>
      <c r="B99" s="158" t="s">
        <v>25</v>
      </c>
      <c r="C99" s="159"/>
      <c r="D99" s="159"/>
      <c r="E99" s="159"/>
      <c r="F99" s="160"/>
      <c r="G99" s="24">
        <v>1.2</v>
      </c>
      <c r="H99" s="69">
        <f t="shared" si="1"/>
        <v>2.4</v>
      </c>
      <c r="I99" s="84"/>
      <c r="J99" s="70">
        <f>IFERROR(VLOOKUP(B99,計算用!$B$2:$C$5,2,FALSE),0)</f>
        <v>0</v>
      </c>
      <c r="K99" s="18"/>
    </row>
    <row r="100" spans="1:12">
      <c r="A100" s="4"/>
      <c r="B100" s="158" t="s">
        <v>134</v>
      </c>
      <c r="C100" s="159"/>
      <c r="D100" s="159"/>
      <c r="E100" s="159"/>
      <c r="F100" s="160"/>
      <c r="G100" s="24"/>
      <c r="H100" s="69">
        <f t="shared" si="1"/>
        <v>0</v>
      </c>
      <c r="I100" s="84"/>
      <c r="J100" s="70">
        <f>IFERROR(VLOOKUP(B100,計算用!$B$2:$C$5,2,FALSE),0)</f>
        <v>5.5</v>
      </c>
      <c r="K100" s="18"/>
    </row>
    <row r="101" spans="1:12">
      <c r="A101" s="4"/>
      <c r="B101" s="158"/>
      <c r="C101" s="159"/>
      <c r="D101" s="159"/>
      <c r="E101" s="159"/>
      <c r="F101" s="160"/>
      <c r="G101" s="24"/>
      <c r="H101" s="69">
        <f t="shared" si="1"/>
        <v>0</v>
      </c>
      <c r="I101" s="84"/>
      <c r="J101" s="70">
        <f>IFERROR(VLOOKUP(B101,計算用!$B$2:$C$5,2,FALSE),0)</f>
        <v>0</v>
      </c>
      <c r="K101" s="18">
        <f>SUM(H80:J101)</f>
        <v>305.60000000000002</v>
      </c>
    </row>
    <row r="102" spans="1:12">
      <c r="A102" s="58" t="s">
        <v>23</v>
      </c>
      <c r="B102" s="158"/>
      <c r="C102" s="159"/>
      <c r="D102" s="159"/>
      <c r="E102" s="159"/>
      <c r="F102" s="160"/>
      <c r="G102" s="59"/>
      <c r="H102" s="59">
        <f>SUM(H7:H101)</f>
        <v>275.40000000000003</v>
      </c>
      <c r="I102" s="25">
        <f>SUM(I7:I101)</f>
        <v>324</v>
      </c>
      <c r="J102" s="17">
        <f>SUM(J7:J101)</f>
        <v>260</v>
      </c>
      <c r="K102" s="18"/>
    </row>
    <row r="103" spans="1:12">
      <c r="K103" s="62">
        <f>SUM(H102,J102,I102)</f>
        <v>859.40000000000009</v>
      </c>
    </row>
    <row r="104" spans="1:12">
      <c r="K104">
        <f>K103/60</f>
        <v>14.323333333333334</v>
      </c>
      <c r="L104" t="s">
        <v>187</v>
      </c>
    </row>
    <row r="105" spans="1:12">
      <c r="K105">
        <f>K103/3600</f>
        <v>0.23872222222222225</v>
      </c>
      <c r="L105" t="s">
        <v>188</v>
      </c>
    </row>
    <row r="106" spans="1:12">
      <c r="K106">
        <f>K105/19.5</f>
        <v>1.2242165242165244E-2</v>
      </c>
      <c r="L106" t="s">
        <v>189</v>
      </c>
    </row>
  </sheetData>
  <mergeCells count="108">
    <mergeCell ref="B100:F100"/>
    <mergeCell ref="B101:F101"/>
    <mergeCell ref="B102:F102"/>
    <mergeCell ref="B95:F95"/>
    <mergeCell ref="B96:F96"/>
    <mergeCell ref="B97:F97"/>
    <mergeCell ref="B98:F98"/>
    <mergeCell ref="B99:F99"/>
    <mergeCell ref="B90:F90"/>
    <mergeCell ref="B91:F91"/>
    <mergeCell ref="B92:F92"/>
    <mergeCell ref="B93:F93"/>
    <mergeCell ref="B94:F94"/>
    <mergeCell ref="R2:R3"/>
    <mergeCell ref="A3:C3"/>
    <mergeCell ref="D3:E3"/>
    <mergeCell ref="J1:N2"/>
    <mergeCell ref="A2:C2"/>
    <mergeCell ref="D2:E2"/>
    <mergeCell ref="P2:P3"/>
    <mergeCell ref="Q2:Q3"/>
    <mergeCell ref="B8:F8"/>
    <mergeCell ref="A5:C5"/>
    <mergeCell ref="D5:J5"/>
    <mergeCell ref="B6:F6"/>
    <mergeCell ref="L6:M6"/>
    <mergeCell ref="B7:F7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69:F69"/>
    <mergeCell ref="B70:F70"/>
    <mergeCell ref="B88:F88"/>
    <mergeCell ref="B89:F89"/>
    <mergeCell ref="B72:F72"/>
    <mergeCell ref="B73:F73"/>
    <mergeCell ref="B74:F74"/>
    <mergeCell ref="B75:F75"/>
    <mergeCell ref="B76:F76"/>
    <mergeCell ref="B77:F77"/>
    <mergeCell ref="B82:F82"/>
    <mergeCell ref="B78:F78"/>
    <mergeCell ref="B79:F79"/>
    <mergeCell ref="B80:F80"/>
    <mergeCell ref="B81:F81"/>
    <mergeCell ref="B86:F86"/>
    <mergeCell ref="B87:F87"/>
    <mergeCell ref="B83:F83"/>
    <mergeCell ref="B84:F84"/>
    <mergeCell ref="B85:F85"/>
    <mergeCell ref="B71:F71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5"/>
  </sheetPr>
  <dimension ref="A1:W100"/>
  <sheetViews>
    <sheetView topLeftCell="A24" zoomScale="70" zoomScaleNormal="70" workbookViewId="0">
      <selection activeCell="K96" sqref="K96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94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32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25</v>
      </c>
      <c r="C17" s="162"/>
      <c r="D17" s="162"/>
      <c r="E17" s="162"/>
      <c r="F17" s="163"/>
      <c r="G17" s="19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33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24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25</v>
      </c>
      <c r="C20" s="162"/>
      <c r="D20" s="162"/>
      <c r="E20" s="162"/>
      <c r="F20" s="163"/>
      <c r="G20" s="19">
        <v>1</v>
      </c>
      <c r="H20" s="96">
        <f t="shared" si="0"/>
        <v>2</v>
      </c>
      <c r="I20" s="98"/>
      <c r="J20" s="9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24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25</v>
      </c>
      <c r="C22" s="162"/>
      <c r="D22" s="162"/>
      <c r="E22" s="162"/>
      <c r="F22" s="163"/>
      <c r="G22" s="19">
        <v>9.6</v>
      </c>
      <c r="H22" s="96">
        <f t="shared" si="0"/>
        <v>19.2</v>
      </c>
      <c r="I22" s="97"/>
      <c r="J22" s="9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25</v>
      </c>
      <c r="C24" s="162"/>
      <c r="D24" s="162"/>
      <c r="E24" s="162"/>
      <c r="F24" s="163"/>
      <c r="G24" s="19">
        <v>3.9</v>
      </c>
      <c r="H24" s="96">
        <f t="shared" si="0"/>
        <v>7.8</v>
      </c>
      <c r="I24" s="97"/>
      <c r="J24" s="9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33</v>
      </c>
      <c r="C25" s="162"/>
      <c r="D25" s="162"/>
      <c r="E25" s="162"/>
      <c r="F25" s="163"/>
      <c r="G25" s="19"/>
      <c r="H25" s="96">
        <f t="shared" si="0"/>
        <v>0</v>
      </c>
      <c r="I25" s="97"/>
      <c r="J25" s="97">
        <f>IFERROR(VLOOKUP(B25,計算用!$B$2:$C$5,2,FALSE),0)</f>
        <v>5.5</v>
      </c>
      <c r="K25" s="18">
        <f>SUM(H15:J25)</f>
        <v>61</v>
      </c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111</v>
      </c>
      <c r="C26" s="162"/>
      <c r="D26" s="162"/>
      <c r="E26" s="162"/>
      <c r="F26" s="163"/>
      <c r="G26" s="19"/>
      <c r="H26" s="72">
        <f t="shared" si="0"/>
        <v>0</v>
      </c>
      <c r="I26" s="99"/>
      <c r="J26" s="74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24</v>
      </c>
      <c r="C27" s="162"/>
      <c r="D27" s="162"/>
      <c r="E27" s="162"/>
      <c r="F27" s="163"/>
      <c r="G27" s="19"/>
      <c r="H27" s="72">
        <f t="shared" si="0"/>
        <v>0</v>
      </c>
      <c r="I27" s="74"/>
      <c r="J27" s="74">
        <f>IFERROR(VLOOKUP(B27,計算用!$B$2:$C$5,2,FALSE),0)</f>
        <v>4.5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25</v>
      </c>
      <c r="C28" s="162"/>
      <c r="D28" s="162"/>
      <c r="E28" s="162"/>
      <c r="F28" s="163"/>
      <c r="G28" s="19">
        <v>1.5</v>
      </c>
      <c r="H28" s="72">
        <f t="shared" si="0"/>
        <v>3</v>
      </c>
      <c r="I28" s="74"/>
      <c r="J28" s="74">
        <f>IFERROR(VLOOKUP(B28,計算用!$B$2:$C$5,2,FALSE),0)</f>
        <v>0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24</v>
      </c>
      <c r="C29" s="162"/>
      <c r="D29" s="162"/>
      <c r="E29" s="162"/>
      <c r="F29" s="163"/>
      <c r="G29" s="19"/>
      <c r="H29" s="72">
        <f t="shared" si="0"/>
        <v>0</v>
      </c>
      <c r="I29" s="74"/>
      <c r="J29" s="74">
        <f>IFERROR(VLOOKUP(B29,計算用!$B$2:$C$5,2,FALSE),0)</f>
        <v>4.5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111</v>
      </c>
      <c r="C30" s="162"/>
      <c r="D30" s="162"/>
      <c r="E30" s="162"/>
      <c r="F30" s="163"/>
      <c r="G30" s="19"/>
      <c r="H30" s="72">
        <f t="shared" si="0"/>
        <v>0</v>
      </c>
      <c r="I30" s="99"/>
      <c r="J30" s="74">
        <f>IFERROR(VLOOKUP(B30,計算用!$B$2:$C$5,2,FALSE),0)</f>
        <v>0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32</v>
      </c>
      <c r="C31" s="162"/>
      <c r="D31" s="162"/>
      <c r="E31" s="162"/>
      <c r="F31" s="163"/>
      <c r="G31" s="21"/>
      <c r="H31" s="72">
        <f t="shared" si="0"/>
        <v>0</v>
      </c>
      <c r="I31" s="74"/>
      <c r="J31" s="74">
        <f>IFERROR(VLOOKUP(B31,計算用!$B$2:$C$5,2,FALSE),0)</f>
        <v>5.5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25</v>
      </c>
      <c r="C32" s="162"/>
      <c r="D32" s="162"/>
      <c r="E32" s="162"/>
      <c r="F32" s="163"/>
      <c r="G32" s="22">
        <v>2.4</v>
      </c>
      <c r="H32" s="72">
        <f t="shared" si="0"/>
        <v>4.8</v>
      </c>
      <c r="I32" s="99"/>
      <c r="J32" s="74">
        <f>IFERROR(VLOOKUP(B32,計算用!$B$2:$C$5,2,FALSE),0)</f>
        <v>0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24</v>
      </c>
      <c r="C33" s="162"/>
      <c r="D33" s="162"/>
      <c r="E33" s="162"/>
      <c r="F33" s="163"/>
      <c r="G33" s="22"/>
      <c r="H33" s="72">
        <f t="shared" si="0"/>
        <v>0</v>
      </c>
      <c r="I33" s="73"/>
      <c r="J33" s="74">
        <f>IFERROR(VLOOKUP(B33,計算用!$B$2:$C$5,2,FALSE),0)</f>
        <v>4.5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25</v>
      </c>
      <c r="C34" s="162"/>
      <c r="D34" s="162"/>
      <c r="E34" s="162"/>
      <c r="F34" s="163"/>
      <c r="G34" s="22">
        <v>48.5</v>
      </c>
      <c r="H34" s="72">
        <f t="shared" si="0"/>
        <v>97</v>
      </c>
      <c r="I34" s="99"/>
      <c r="J34" s="74">
        <f>IFERROR(VLOOKUP(B34,計算用!$B$2:$C$5,2,FALSE),0)</f>
        <v>0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24</v>
      </c>
      <c r="C35" s="162"/>
      <c r="D35" s="162"/>
      <c r="E35" s="162"/>
      <c r="F35" s="163"/>
      <c r="G35" s="22"/>
      <c r="H35" s="72">
        <f t="shared" si="0"/>
        <v>0</v>
      </c>
      <c r="I35" s="73"/>
      <c r="J35" s="74">
        <f>IFERROR(VLOOKUP(B35,計算用!$B$2:$C$5,2,FALSE),0)</f>
        <v>4.5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1.9</v>
      </c>
      <c r="H36" s="72">
        <f t="shared" si="0"/>
        <v>3.8</v>
      </c>
      <c r="I36" s="99"/>
      <c r="J36" s="74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72">
        <f t="shared" si="0"/>
        <v>0</v>
      </c>
      <c r="I37" s="73"/>
      <c r="J37" s="74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 t="s">
        <v>25</v>
      </c>
      <c r="C38" s="162"/>
      <c r="D38" s="162"/>
      <c r="E38" s="162"/>
      <c r="F38" s="163"/>
      <c r="G38" s="22">
        <v>1.5</v>
      </c>
      <c r="H38" s="72">
        <f t="shared" si="0"/>
        <v>3</v>
      </c>
      <c r="I38" s="73"/>
      <c r="J38" s="74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33</v>
      </c>
      <c r="C39" s="162"/>
      <c r="D39" s="162"/>
      <c r="E39" s="162"/>
      <c r="F39" s="163"/>
      <c r="G39" s="22"/>
      <c r="H39" s="72">
        <f t="shared" si="0"/>
        <v>0</v>
      </c>
      <c r="I39" s="73"/>
      <c r="J39" s="74">
        <f>IFERROR(VLOOKUP(B39,計算用!$B$2:$C$5,2,FALSE),0)</f>
        <v>5.5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111</v>
      </c>
      <c r="C40" s="162"/>
      <c r="D40" s="162"/>
      <c r="E40" s="162"/>
      <c r="F40" s="163"/>
      <c r="G40" s="22"/>
      <c r="H40" s="72">
        <f t="shared" si="0"/>
        <v>0</v>
      </c>
      <c r="I40" s="99">
        <v>80</v>
      </c>
      <c r="J40" s="74">
        <f>IFERROR(VLOOKUP(B40,計算用!$B$2:$C$5,2,FALSE),0)</f>
        <v>0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32</v>
      </c>
      <c r="C41" s="162"/>
      <c r="D41" s="162"/>
      <c r="E41" s="162"/>
      <c r="F41" s="163"/>
      <c r="G41" s="22"/>
      <c r="H41" s="72">
        <f t="shared" si="0"/>
        <v>0</v>
      </c>
      <c r="I41" s="73"/>
      <c r="J41" s="74">
        <f>IFERROR(VLOOKUP(B41,計算用!$B$2:$C$5,2,FALSE),0)</f>
        <v>5.5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25</v>
      </c>
      <c r="C42" s="162"/>
      <c r="D42" s="162"/>
      <c r="E42" s="162"/>
      <c r="F42" s="163"/>
      <c r="G42" s="22">
        <v>1.5</v>
      </c>
      <c r="H42" s="72">
        <f t="shared" si="0"/>
        <v>3</v>
      </c>
      <c r="I42" s="99"/>
      <c r="J42" s="74">
        <f>IFERROR(VLOOKUP(B42,計算用!$B$2:$C$5,2,FALSE),0)</f>
        <v>0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24</v>
      </c>
      <c r="C43" s="162"/>
      <c r="D43" s="162"/>
      <c r="E43" s="162"/>
      <c r="F43" s="163"/>
      <c r="G43" s="22"/>
      <c r="H43" s="72">
        <f t="shared" si="0"/>
        <v>0</v>
      </c>
      <c r="I43" s="73"/>
      <c r="J43" s="74">
        <f>IFERROR(VLOOKUP(B43,計算用!$B$2:$C$5,2,FALSE),0)</f>
        <v>4.5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25</v>
      </c>
      <c r="C44" s="162"/>
      <c r="D44" s="162"/>
      <c r="E44" s="162"/>
      <c r="F44" s="163"/>
      <c r="G44" s="22">
        <v>3.9</v>
      </c>
      <c r="H44" s="72">
        <f t="shared" si="0"/>
        <v>7.8</v>
      </c>
      <c r="I44" s="99"/>
      <c r="J44" s="74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4" t="s">
        <v>24</v>
      </c>
      <c r="C45" s="165"/>
      <c r="D45" s="165"/>
      <c r="E45" s="165"/>
      <c r="F45" s="166"/>
      <c r="G45" s="22"/>
      <c r="H45" s="72">
        <f t="shared" si="0"/>
        <v>0</v>
      </c>
      <c r="I45" s="73"/>
      <c r="J45" s="74">
        <f>IFERROR(VLOOKUP(B45,計算用!$B$2:$C$5,2,FALSE),0)</f>
        <v>4.5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25</v>
      </c>
      <c r="C46" s="162"/>
      <c r="D46" s="162"/>
      <c r="E46" s="162"/>
      <c r="F46" s="163"/>
      <c r="G46" s="22">
        <v>2.2000000000000002</v>
      </c>
      <c r="H46" s="72">
        <f t="shared" si="0"/>
        <v>4.4000000000000004</v>
      </c>
      <c r="I46" s="73"/>
      <c r="J46" s="74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24</v>
      </c>
      <c r="C47" s="162"/>
      <c r="D47" s="162"/>
      <c r="E47" s="162"/>
      <c r="F47" s="163"/>
      <c r="G47" s="22"/>
      <c r="H47" s="72">
        <f t="shared" si="0"/>
        <v>0</v>
      </c>
      <c r="I47" s="73"/>
      <c r="J47" s="74">
        <f>IFERROR(VLOOKUP(B47,計算用!$B$2:$C$5,2,FALSE),0)</f>
        <v>4.5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25</v>
      </c>
      <c r="C48" s="162"/>
      <c r="D48" s="162"/>
      <c r="E48" s="162"/>
      <c r="F48" s="163"/>
      <c r="G48" s="22">
        <v>5.7</v>
      </c>
      <c r="H48" s="72">
        <f t="shared" si="0"/>
        <v>11.4</v>
      </c>
      <c r="I48" s="73"/>
      <c r="J48" s="74">
        <f>IFERROR(VLOOKUP(B48,計算用!$B$2:$C$5,2,FALSE),0)</f>
        <v>0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24</v>
      </c>
      <c r="C49" s="162"/>
      <c r="D49" s="162"/>
      <c r="E49" s="162"/>
      <c r="F49" s="163"/>
      <c r="G49" s="22"/>
      <c r="H49" s="72">
        <f t="shared" si="0"/>
        <v>0</v>
      </c>
      <c r="I49" s="99"/>
      <c r="J49" s="74">
        <f>IFERROR(VLOOKUP(B49,計算用!$B$2:$C$5,2,FALSE),0)</f>
        <v>4.5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25</v>
      </c>
      <c r="C50" s="162"/>
      <c r="D50" s="162"/>
      <c r="E50" s="162"/>
      <c r="F50" s="163"/>
      <c r="G50" s="22">
        <v>27.6</v>
      </c>
      <c r="H50" s="72">
        <f t="shared" si="0"/>
        <v>55.2</v>
      </c>
      <c r="I50" s="73"/>
      <c r="J50" s="74">
        <f>IFERROR(VLOOKUP(B50,計算用!$B$2:$C$5,2,FALSE),0)</f>
        <v>0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24</v>
      </c>
      <c r="C51" s="162"/>
      <c r="D51" s="162"/>
      <c r="E51" s="162"/>
      <c r="F51" s="163"/>
      <c r="G51" s="24"/>
      <c r="H51" s="72">
        <f t="shared" si="0"/>
        <v>0</v>
      </c>
      <c r="I51" s="73"/>
      <c r="J51" s="74">
        <f>IFERROR(VLOOKUP(B51,計算用!$B$2:$C$5,2,FALSE),0)</f>
        <v>4.5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 t="s">
        <v>25</v>
      </c>
      <c r="C52" s="162"/>
      <c r="D52" s="162"/>
      <c r="E52" s="162"/>
      <c r="F52" s="163"/>
      <c r="G52" s="22">
        <v>1.8</v>
      </c>
      <c r="H52" s="72">
        <f t="shared" si="0"/>
        <v>3.6</v>
      </c>
      <c r="I52" s="73"/>
      <c r="J52" s="74">
        <f>IFERROR(VLOOKUP(B52,計算用!$B$2:$C$5,2,FALSE),0)</f>
        <v>0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33</v>
      </c>
      <c r="C53" s="162"/>
      <c r="D53" s="162"/>
      <c r="E53" s="162"/>
      <c r="F53" s="163"/>
      <c r="G53" s="24"/>
      <c r="H53" s="72">
        <f t="shared" si="0"/>
        <v>0</v>
      </c>
      <c r="I53" s="73"/>
      <c r="J53" s="74">
        <f>IFERROR(VLOOKUP(B53,計算用!$B$2:$C$5,2,FALSE),0)</f>
        <v>5.5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24</v>
      </c>
      <c r="C54" s="162"/>
      <c r="D54" s="162"/>
      <c r="E54" s="162"/>
      <c r="F54" s="163"/>
      <c r="G54" s="22"/>
      <c r="H54" s="72">
        <f t="shared" si="0"/>
        <v>0</v>
      </c>
      <c r="I54" s="73"/>
      <c r="J54" s="74">
        <f>IFERROR(VLOOKUP(B54,計算用!$B$2:$C$5,2,FALSE),0)</f>
        <v>4.5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32</v>
      </c>
      <c r="C55" s="162"/>
      <c r="D55" s="162"/>
      <c r="E55" s="162"/>
      <c r="F55" s="163"/>
      <c r="G55" s="22"/>
      <c r="H55" s="72">
        <f t="shared" si="0"/>
        <v>0</v>
      </c>
      <c r="I55" s="99"/>
      <c r="J55" s="74">
        <f>IFERROR(VLOOKUP(B55,計算用!$B$2:$C$5,2,FALSE),0)</f>
        <v>5.5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25</v>
      </c>
      <c r="C56" s="162"/>
      <c r="D56" s="162"/>
      <c r="E56" s="162"/>
      <c r="F56" s="163"/>
      <c r="G56" s="22">
        <v>2.1</v>
      </c>
      <c r="H56" s="72">
        <f t="shared" si="0"/>
        <v>4.2</v>
      </c>
      <c r="I56" s="73"/>
      <c r="J56" s="74">
        <f>IFERROR(VLOOKUP(B56,計算用!$B$2:$C$5,2,FALSE),0)</f>
        <v>0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33</v>
      </c>
      <c r="C57" s="162"/>
      <c r="D57" s="162"/>
      <c r="E57" s="162"/>
      <c r="F57" s="163"/>
      <c r="G57" s="22"/>
      <c r="H57" s="72">
        <f t="shared" si="0"/>
        <v>0</v>
      </c>
      <c r="I57" s="99"/>
      <c r="J57" s="74">
        <f>IFERROR(VLOOKUP(B57,計算用!$B$2:$C$5,2,FALSE),0)</f>
        <v>5.5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58" t="s">
        <v>111</v>
      </c>
      <c r="C58" s="159"/>
      <c r="D58" s="159"/>
      <c r="E58" s="159"/>
      <c r="F58" s="160"/>
      <c r="G58" s="22"/>
      <c r="H58" s="72">
        <f t="shared" si="0"/>
        <v>0</v>
      </c>
      <c r="I58" s="73"/>
      <c r="J58" s="74">
        <f>IFERROR(VLOOKUP(B58,計算用!$B$2:$C$5,2,FALSE),0)</f>
        <v>0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58" t="s">
        <v>32</v>
      </c>
      <c r="C59" s="159"/>
      <c r="D59" s="159"/>
      <c r="E59" s="159"/>
      <c r="F59" s="160"/>
      <c r="G59" s="22"/>
      <c r="H59" s="72">
        <f t="shared" si="0"/>
        <v>0</v>
      </c>
      <c r="I59" s="99"/>
      <c r="J59" s="74">
        <f>IFERROR(VLOOKUP(B59,計算用!$B$2:$C$5,2,FALSE),0)</f>
        <v>5.5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1" t="s">
        <v>25</v>
      </c>
      <c r="C60" s="162"/>
      <c r="D60" s="162"/>
      <c r="E60" s="162"/>
      <c r="F60" s="163"/>
      <c r="G60" s="22">
        <v>1.4</v>
      </c>
      <c r="H60" s="72">
        <f t="shared" si="0"/>
        <v>2.8</v>
      </c>
      <c r="I60" s="73"/>
      <c r="J60" s="74">
        <f>IFERROR(VLOOKUP(B60,計算用!$B$2:$C$5,2,FALSE),0)</f>
        <v>0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33</v>
      </c>
      <c r="C61" s="162"/>
      <c r="D61" s="162"/>
      <c r="E61" s="162"/>
      <c r="F61" s="163"/>
      <c r="G61" s="22"/>
      <c r="H61" s="72">
        <f t="shared" si="0"/>
        <v>0</v>
      </c>
      <c r="I61" s="99"/>
      <c r="J61" s="74">
        <f>IFERROR(VLOOKUP(B61,計算用!$B$2:$C$5,2,FALSE),0)</f>
        <v>5.5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4"/>
      <c r="B62" s="161" t="s">
        <v>24</v>
      </c>
      <c r="C62" s="162"/>
      <c r="D62" s="162"/>
      <c r="E62" s="162"/>
      <c r="F62" s="163"/>
      <c r="G62" s="22"/>
      <c r="H62" s="72">
        <f t="shared" si="0"/>
        <v>0</v>
      </c>
      <c r="I62" s="73"/>
      <c r="J62" s="74">
        <f>IFERROR(VLOOKUP(B62,計算用!$B$2:$C$5,2,FALSE),0)</f>
        <v>4.5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4"/>
      <c r="B63" s="161" t="s">
        <v>32</v>
      </c>
      <c r="C63" s="162"/>
      <c r="D63" s="162"/>
      <c r="E63" s="162"/>
      <c r="F63" s="163"/>
      <c r="G63" s="22"/>
      <c r="H63" s="72">
        <f t="shared" si="0"/>
        <v>0</v>
      </c>
      <c r="I63" s="73"/>
      <c r="J63" s="74">
        <f>IFERROR(VLOOKUP(B63,計算用!$B$2:$C$5,2,FALSE),0)</f>
        <v>5.5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58" t="s">
        <v>25</v>
      </c>
      <c r="C64" s="159"/>
      <c r="D64" s="159"/>
      <c r="E64" s="159"/>
      <c r="F64" s="160"/>
      <c r="G64" s="22">
        <v>10.6</v>
      </c>
      <c r="H64" s="72">
        <f t="shared" si="0"/>
        <v>21.2</v>
      </c>
      <c r="I64" s="73"/>
      <c r="J64" s="74">
        <f>IFERROR(VLOOKUP(B64,計算用!$B$2:$C$5,2,FALSE),0)</f>
        <v>0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4"/>
      <c r="B65" s="158" t="s">
        <v>33</v>
      </c>
      <c r="C65" s="159"/>
      <c r="D65" s="159"/>
      <c r="E65" s="159"/>
      <c r="F65" s="160"/>
      <c r="G65" s="22"/>
      <c r="H65" s="72">
        <f t="shared" si="0"/>
        <v>0</v>
      </c>
      <c r="I65" s="73"/>
      <c r="J65" s="74">
        <f>IFERROR(VLOOKUP(B65,計算用!$B$2:$C$5,2,FALSE),0)</f>
        <v>5.5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4"/>
      <c r="B66" s="158" t="s">
        <v>24</v>
      </c>
      <c r="C66" s="159"/>
      <c r="D66" s="159"/>
      <c r="E66" s="159"/>
      <c r="F66" s="160"/>
      <c r="G66" s="24"/>
      <c r="H66" s="72">
        <f t="shared" si="0"/>
        <v>0</v>
      </c>
      <c r="I66" s="73"/>
      <c r="J66" s="74">
        <f>IFERROR(VLOOKUP(B66,計算用!$B$2:$C$5,2,FALSE),0)</f>
        <v>4.5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58" t="s">
        <v>32</v>
      </c>
      <c r="C67" s="159"/>
      <c r="D67" s="159"/>
      <c r="E67" s="159"/>
      <c r="F67" s="160"/>
      <c r="G67" s="22"/>
      <c r="H67" s="72">
        <f t="shared" si="0"/>
        <v>0</v>
      </c>
      <c r="I67" s="99"/>
      <c r="J67" s="74">
        <f>IFERROR(VLOOKUP(B67,計算用!$B$2:$C$5,2,FALSE),0)</f>
        <v>5.5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4"/>
      <c r="B68" s="158" t="s">
        <v>25</v>
      </c>
      <c r="C68" s="159"/>
      <c r="D68" s="159"/>
      <c r="E68" s="159"/>
      <c r="F68" s="160"/>
      <c r="G68" s="22">
        <v>1.2</v>
      </c>
      <c r="H68" s="72">
        <f t="shared" si="0"/>
        <v>2.4</v>
      </c>
      <c r="I68" s="73"/>
      <c r="J68" s="74">
        <f>IFERROR(VLOOKUP(B68,計算用!$B$2:$C$5,2,FALSE),0)</f>
        <v>0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4"/>
      <c r="B69" s="158" t="s">
        <v>33</v>
      </c>
      <c r="C69" s="159"/>
      <c r="D69" s="159"/>
      <c r="E69" s="159"/>
      <c r="F69" s="160"/>
      <c r="G69" s="24"/>
      <c r="H69" s="72">
        <f t="shared" si="0"/>
        <v>0</v>
      </c>
      <c r="I69" s="73"/>
      <c r="J69" s="74">
        <f>IFERROR(VLOOKUP(B69,計算用!$B$2:$C$5,2,FALSE),0)</f>
        <v>5.5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4"/>
      <c r="B70" s="158" t="s">
        <v>24</v>
      </c>
      <c r="C70" s="159"/>
      <c r="D70" s="159"/>
      <c r="E70" s="159"/>
      <c r="F70" s="160"/>
      <c r="G70" s="22"/>
      <c r="H70" s="72">
        <f t="shared" si="0"/>
        <v>0</v>
      </c>
      <c r="I70" s="73"/>
      <c r="J70" s="74">
        <f>IFERROR(VLOOKUP(B70,計算用!$B$2:$C$5,2,FALSE),0)</f>
        <v>4.5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4"/>
      <c r="B71" s="158" t="s">
        <v>32</v>
      </c>
      <c r="C71" s="159"/>
      <c r="D71" s="159"/>
      <c r="E71" s="159"/>
      <c r="F71" s="160"/>
      <c r="G71" s="24"/>
      <c r="H71" s="72">
        <f t="shared" si="0"/>
        <v>0</v>
      </c>
      <c r="I71" s="73"/>
      <c r="J71" s="74">
        <f>IFERROR(VLOOKUP(B71,計算用!$B$2:$C$5,2,FALSE),0)</f>
        <v>5.5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4"/>
      <c r="B72" s="158" t="s">
        <v>25</v>
      </c>
      <c r="C72" s="159"/>
      <c r="D72" s="159"/>
      <c r="E72" s="159"/>
      <c r="F72" s="160"/>
      <c r="G72" s="24">
        <v>1.5</v>
      </c>
      <c r="H72" s="72">
        <f t="shared" si="0"/>
        <v>3</v>
      </c>
      <c r="I72" s="73"/>
      <c r="J72" s="74">
        <f>IFERROR(VLOOKUP(B72,計算用!$B$2:$C$5,2,FALSE),0)</f>
        <v>0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4"/>
      <c r="B73" s="158" t="s">
        <v>33</v>
      </c>
      <c r="C73" s="159"/>
      <c r="D73" s="159"/>
      <c r="E73" s="159"/>
      <c r="F73" s="160"/>
      <c r="G73" s="24"/>
      <c r="H73" s="72">
        <f t="shared" si="0"/>
        <v>0</v>
      </c>
      <c r="I73" s="73"/>
      <c r="J73" s="74">
        <f>IFERROR(VLOOKUP(B73,計算用!$B$2:$C$5,2,FALSE),0)</f>
        <v>5.5</v>
      </c>
      <c r="K73" s="18">
        <f>SUM(H26:J73)</f>
        <v>450.6</v>
      </c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4"/>
      <c r="B74" s="158" t="s">
        <v>111</v>
      </c>
      <c r="C74" s="159"/>
      <c r="D74" s="159"/>
      <c r="E74" s="159"/>
      <c r="F74" s="160"/>
      <c r="G74" s="24"/>
      <c r="H74" s="69">
        <f t="shared" si="0"/>
        <v>0</v>
      </c>
      <c r="I74" s="84">
        <v>184</v>
      </c>
      <c r="J74" s="70">
        <f>IFERROR(VLOOKUP(B74,計算用!$B$2:$C$5,2,FALSE),0)</f>
        <v>0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4"/>
      <c r="B75" s="158" t="s">
        <v>27</v>
      </c>
      <c r="C75" s="159"/>
      <c r="D75" s="159"/>
      <c r="E75" s="159"/>
      <c r="F75" s="160"/>
      <c r="G75" s="24"/>
      <c r="H75" s="69">
        <f t="shared" si="0"/>
        <v>0</v>
      </c>
      <c r="I75" s="84"/>
      <c r="J75" s="70">
        <f>IFERROR(VLOOKUP(B75,計算用!$B$2:$C$5,2,FALSE),0)</f>
        <v>5.5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4"/>
      <c r="B76" s="158" t="s">
        <v>25</v>
      </c>
      <c r="C76" s="159"/>
      <c r="D76" s="159"/>
      <c r="E76" s="159"/>
      <c r="F76" s="160"/>
      <c r="G76" s="24">
        <v>1.5</v>
      </c>
      <c r="H76" s="69">
        <f t="shared" si="0"/>
        <v>3</v>
      </c>
      <c r="I76" s="84"/>
      <c r="J76" s="70">
        <f>IFERROR(VLOOKUP(B76,計算用!$B$2:$C$5,2,FALSE),0)</f>
        <v>0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58" t="s">
        <v>33</v>
      </c>
      <c r="C77" s="159"/>
      <c r="D77" s="159"/>
      <c r="E77" s="159"/>
      <c r="F77" s="160"/>
      <c r="G77" s="24"/>
      <c r="H77" s="69">
        <f t="shared" si="0"/>
        <v>0</v>
      </c>
      <c r="I77" s="84"/>
      <c r="J77" s="70">
        <f>IFERROR(VLOOKUP(B77,計算用!$B$2:$C$5,2,FALSE),0)</f>
        <v>5.5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58" t="s">
        <v>24</v>
      </c>
      <c r="C78" s="159"/>
      <c r="D78" s="159"/>
      <c r="E78" s="159"/>
      <c r="F78" s="160"/>
      <c r="G78" s="24"/>
      <c r="H78" s="69">
        <f t="shared" si="0"/>
        <v>0</v>
      </c>
      <c r="I78" s="84"/>
      <c r="J78" s="70">
        <f>IFERROR(VLOOKUP(B78,計算用!$B$2:$C$5,2,FALSE),0)</f>
        <v>4.5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4"/>
      <c r="B79" s="158" t="s">
        <v>27</v>
      </c>
      <c r="C79" s="159"/>
      <c r="D79" s="159"/>
      <c r="E79" s="159"/>
      <c r="F79" s="160"/>
      <c r="G79" s="24"/>
      <c r="H79" s="69">
        <f t="shared" si="0"/>
        <v>0</v>
      </c>
      <c r="I79" s="84"/>
      <c r="J79" s="70">
        <f>IFERROR(VLOOKUP(B79,計算用!$B$2:$C$5,2,FALSE),0)</f>
        <v>5.5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 t="s">
        <v>25</v>
      </c>
      <c r="C80" s="159"/>
      <c r="D80" s="159"/>
      <c r="E80" s="159"/>
      <c r="F80" s="160"/>
      <c r="G80" s="24">
        <v>1.2</v>
      </c>
      <c r="H80" s="69">
        <f t="shared" si="0"/>
        <v>2.4</v>
      </c>
      <c r="I80" s="84"/>
      <c r="J80" s="70">
        <f>IFERROR(VLOOKUP(B80,計算用!$B$2:$C$5,2,FALSE),0)</f>
        <v>0</v>
      </c>
      <c r="K80" s="18"/>
    </row>
    <row r="81" spans="1:11">
      <c r="A81" s="4"/>
      <c r="B81" s="158" t="s">
        <v>33</v>
      </c>
      <c r="C81" s="159"/>
      <c r="D81" s="159"/>
      <c r="E81" s="159"/>
      <c r="F81" s="160"/>
      <c r="G81" s="24"/>
      <c r="H81" s="69">
        <f t="shared" si="0"/>
        <v>0</v>
      </c>
      <c r="I81" s="84"/>
      <c r="J81" s="70">
        <f>IFERROR(VLOOKUP(B81,計算用!$B$2:$C$5,2,FALSE),0)</f>
        <v>5.5</v>
      </c>
      <c r="K81" s="18"/>
    </row>
    <row r="82" spans="1:11">
      <c r="A82" s="4"/>
      <c r="B82" s="158" t="s">
        <v>24</v>
      </c>
      <c r="C82" s="159"/>
      <c r="D82" s="159"/>
      <c r="E82" s="159"/>
      <c r="F82" s="160"/>
      <c r="G82" s="24"/>
      <c r="H82" s="69">
        <f t="shared" si="0"/>
        <v>0</v>
      </c>
      <c r="I82" s="84"/>
      <c r="J82" s="70">
        <f>IFERROR(VLOOKUP(B82,計算用!$B$2:$C$5,2,FALSE),0)</f>
        <v>4.5</v>
      </c>
      <c r="K82" s="18"/>
    </row>
    <row r="83" spans="1:11">
      <c r="A83" s="4"/>
      <c r="B83" s="158" t="s">
        <v>25</v>
      </c>
      <c r="C83" s="159"/>
      <c r="D83" s="159"/>
      <c r="E83" s="159"/>
      <c r="F83" s="160"/>
      <c r="G83" s="24">
        <v>6.4</v>
      </c>
      <c r="H83" s="69">
        <f t="shared" si="0"/>
        <v>12.8</v>
      </c>
      <c r="I83" s="84"/>
      <c r="J83" s="70">
        <f>IFERROR(VLOOKUP(B83,計算用!$B$2:$C$5,2,FALSE),0)</f>
        <v>0</v>
      </c>
      <c r="K83" s="18"/>
    </row>
    <row r="84" spans="1:11">
      <c r="A84" s="4"/>
      <c r="B84" s="158" t="s">
        <v>33</v>
      </c>
      <c r="C84" s="159"/>
      <c r="D84" s="159"/>
      <c r="E84" s="159"/>
      <c r="F84" s="160"/>
      <c r="G84" s="24"/>
      <c r="H84" s="69">
        <f t="shared" si="0"/>
        <v>0</v>
      </c>
      <c r="I84" s="84"/>
      <c r="J84" s="70">
        <f>IFERROR(VLOOKUP(B84,計算用!$B$2:$C$5,2,FALSE),0)</f>
        <v>5.5</v>
      </c>
      <c r="K84" s="18"/>
    </row>
    <row r="85" spans="1:11">
      <c r="A85" s="4"/>
      <c r="B85" s="158" t="s">
        <v>24</v>
      </c>
      <c r="C85" s="159"/>
      <c r="D85" s="159"/>
      <c r="E85" s="159"/>
      <c r="F85" s="160"/>
      <c r="G85" s="24"/>
      <c r="H85" s="69">
        <f t="shared" si="0"/>
        <v>0</v>
      </c>
      <c r="I85" s="84"/>
      <c r="J85" s="70">
        <f>IFERROR(VLOOKUP(B85,計算用!$B$2:$C$5,2,FALSE),0)</f>
        <v>4.5</v>
      </c>
      <c r="K85" s="18"/>
    </row>
    <row r="86" spans="1:11">
      <c r="A86" s="4"/>
      <c r="B86" s="158" t="s">
        <v>25</v>
      </c>
      <c r="C86" s="159"/>
      <c r="D86" s="159"/>
      <c r="E86" s="159"/>
      <c r="F86" s="160"/>
      <c r="G86" s="24">
        <v>1.2</v>
      </c>
      <c r="H86" s="69">
        <f t="shared" si="0"/>
        <v>2.4</v>
      </c>
      <c r="I86" s="84"/>
      <c r="J86" s="70">
        <f>IFERROR(VLOOKUP(B86,計算用!$B$2:$C$5,2,FALSE),0)</f>
        <v>0</v>
      </c>
      <c r="K86" s="18"/>
    </row>
    <row r="87" spans="1:11">
      <c r="A87" s="4"/>
      <c r="B87" s="158" t="s">
        <v>33</v>
      </c>
      <c r="C87" s="159"/>
      <c r="D87" s="159"/>
      <c r="E87" s="159"/>
      <c r="F87" s="160"/>
      <c r="G87" s="24"/>
      <c r="H87" s="69">
        <f t="shared" si="0"/>
        <v>0</v>
      </c>
      <c r="I87" s="84"/>
      <c r="J87" s="70">
        <f>IFERROR(VLOOKUP(B87,計算用!$B$2:$C$5,2,FALSE),0)</f>
        <v>5.5</v>
      </c>
      <c r="K87" s="18"/>
    </row>
    <row r="88" spans="1:11">
      <c r="A88" s="4"/>
      <c r="B88" s="158" t="s">
        <v>24</v>
      </c>
      <c r="C88" s="159"/>
      <c r="D88" s="159"/>
      <c r="E88" s="159"/>
      <c r="F88" s="160"/>
      <c r="G88" s="24"/>
      <c r="H88" s="69">
        <f t="shared" si="0"/>
        <v>0</v>
      </c>
      <c r="I88" s="84"/>
      <c r="J88" s="70">
        <f>IFERROR(VLOOKUP(B88,計算用!$B$2:$C$5,2,FALSE),0)</f>
        <v>4.5</v>
      </c>
      <c r="K88" s="18"/>
    </row>
    <row r="89" spans="1:11">
      <c r="A89" s="4"/>
      <c r="B89" s="158" t="s">
        <v>25</v>
      </c>
      <c r="C89" s="159"/>
      <c r="D89" s="159"/>
      <c r="E89" s="159"/>
      <c r="F89" s="160"/>
      <c r="G89" s="24">
        <v>13.3</v>
      </c>
      <c r="H89" s="69">
        <f t="shared" si="0"/>
        <v>26.6</v>
      </c>
      <c r="I89" s="84"/>
      <c r="J89" s="70">
        <f>IFERROR(VLOOKUP(B89,計算用!$B$2:$C$5,2,FALSE),0)</f>
        <v>0</v>
      </c>
      <c r="K89" s="18"/>
    </row>
    <row r="90" spans="1:11">
      <c r="A90" s="4"/>
      <c r="B90" s="158" t="s">
        <v>33</v>
      </c>
      <c r="C90" s="159"/>
      <c r="D90" s="159"/>
      <c r="E90" s="159"/>
      <c r="F90" s="160"/>
      <c r="G90" s="24"/>
      <c r="H90" s="69">
        <f t="shared" si="0"/>
        <v>0</v>
      </c>
      <c r="I90" s="84"/>
      <c r="J90" s="70">
        <f>IFERROR(VLOOKUP(B90,計算用!$B$2:$C$5,2,FALSE),0)</f>
        <v>5.5</v>
      </c>
      <c r="K90" s="18"/>
    </row>
    <row r="91" spans="1:11">
      <c r="A91" s="4"/>
      <c r="B91" s="158" t="s">
        <v>24</v>
      </c>
      <c r="C91" s="159"/>
      <c r="D91" s="159"/>
      <c r="E91" s="159"/>
      <c r="F91" s="160"/>
      <c r="G91" s="24"/>
      <c r="H91" s="69">
        <f t="shared" si="0"/>
        <v>0</v>
      </c>
      <c r="I91" s="84"/>
      <c r="J91" s="70">
        <f>IFERROR(VLOOKUP(B91,計算用!$B$2:$C$5,2,FALSE),0)</f>
        <v>4.5</v>
      </c>
      <c r="K91" s="18"/>
    </row>
    <row r="92" spans="1:11">
      <c r="A92" s="4"/>
      <c r="B92" s="158" t="s">
        <v>143</v>
      </c>
      <c r="C92" s="159"/>
      <c r="D92" s="159"/>
      <c r="E92" s="159"/>
      <c r="F92" s="160"/>
      <c r="G92" s="24"/>
      <c r="H92" s="69">
        <f t="shared" si="0"/>
        <v>0</v>
      </c>
      <c r="I92" s="84"/>
      <c r="J92" s="70">
        <f>IFERROR(VLOOKUP(B92,計算用!$B$2:$C$5,2,FALSE),0)</f>
        <v>5.5</v>
      </c>
      <c r="K92" s="18"/>
    </row>
    <row r="93" spans="1:11">
      <c r="A93" s="4"/>
      <c r="B93" s="158" t="s">
        <v>25</v>
      </c>
      <c r="C93" s="159"/>
      <c r="D93" s="159"/>
      <c r="E93" s="159"/>
      <c r="F93" s="160"/>
      <c r="G93" s="24">
        <v>1.2</v>
      </c>
      <c r="H93" s="69">
        <f t="shared" si="0"/>
        <v>2.4</v>
      </c>
      <c r="I93" s="84"/>
      <c r="J93" s="70">
        <f>IFERROR(VLOOKUP(B93,計算用!$B$2:$C$5,2,FALSE),0)</f>
        <v>0</v>
      </c>
      <c r="K93" s="18"/>
    </row>
    <row r="94" spans="1:11">
      <c r="A94" s="14"/>
      <c r="B94" s="158" t="s">
        <v>134</v>
      </c>
      <c r="C94" s="159"/>
      <c r="D94" s="159"/>
      <c r="E94" s="159"/>
      <c r="F94" s="160"/>
      <c r="G94" s="22"/>
      <c r="H94" s="69">
        <f t="shared" si="0"/>
        <v>0</v>
      </c>
      <c r="I94" s="71"/>
      <c r="J94" s="70">
        <f>IFERROR(VLOOKUP(B94,計算用!$B$2:$C$5,2,FALSE),0)</f>
        <v>5.5</v>
      </c>
      <c r="K94" s="18"/>
    </row>
    <row r="95" spans="1:11">
      <c r="A95" s="4"/>
      <c r="B95" s="158"/>
      <c r="C95" s="159"/>
      <c r="D95" s="159"/>
      <c r="E95" s="159"/>
      <c r="F95" s="160"/>
      <c r="G95" s="24"/>
      <c r="H95" s="69">
        <f t="shared" ref="H95" si="1">G95/$I$3</f>
        <v>0</v>
      </c>
      <c r="I95" s="84"/>
      <c r="J95" s="70">
        <f>IFERROR(VLOOKUP(B95,計算用!$B$2:$C$5,2,FALSE),0)</f>
        <v>0</v>
      </c>
      <c r="K95" s="18">
        <f>SUM(H74:J95)</f>
        <v>305.60000000000002</v>
      </c>
    </row>
    <row r="96" spans="1:11">
      <c r="A96" s="43" t="s">
        <v>23</v>
      </c>
      <c r="B96" s="158"/>
      <c r="C96" s="159"/>
      <c r="D96" s="159"/>
      <c r="E96" s="159"/>
      <c r="F96" s="160"/>
      <c r="G96" s="44"/>
      <c r="H96" s="44">
        <f>SUM(H7:H95)</f>
        <v>311.2</v>
      </c>
      <c r="I96" s="25">
        <f>SUM(I7:I95)</f>
        <v>264</v>
      </c>
      <c r="J96" s="17">
        <f>SUM(J7:J95)</f>
        <v>260</v>
      </c>
      <c r="K96" s="18"/>
    </row>
    <row r="97" spans="11:12">
      <c r="K97" s="62">
        <f>H96+I96+J96</f>
        <v>835.2</v>
      </c>
    </row>
    <row r="98" spans="11:12">
      <c r="K98">
        <f>K97/60</f>
        <v>13.92</v>
      </c>
      <c r="L98" t="s">
        <v>187</v>
      </c>
    </row>
    <row r="99" spans="11:12">
      <c r="K99">
        <f>K97/3600</f>
        <v>0.23200000000000001</v>
      </c>
      <c r="L99" t="s">
        <v>188</v>
      </c>
    </row>
    <row r="100" spans="11:12">
      <c r="K100">
        <f>K99/19.5</f>
        <v>1.1897435897435898E-2</v>
      </c>
      <c r="L100" t="s">
        <v>189</v>
      </c>
    </row>
  </sheetData>
  <mergeCells count="103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9:F49"/>
    <mergeCell ref="B50:F50"/>
    <mergeCell ref="B51:F51"/>
    <mergeCell ref="B95:F95"/>
    <mergeCell ref="B96:F96"/>
    <mergeCell ref="B36:F36"/>
    <mergeCell ref="B37:F37"/>
    <mergeCell ref="B38:F38"/>
    <mergeCell ref="B39:F39"/>
    <mergeCell ref="B94:F94"/>
    <mergeCell ref="B52:F52"/>
    <mergeCell ref="B53:F53"/>
    <mergeCell ref="B54:F54"/>
    <mergeCell ref="B55:F55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56:F56"/>
    <mergeCell ref="B57:F57"/>
    <mergeCell ref="B58:F58"/>
    <mergeCell ref="B59:F59"/>
    <mergeCell ref="B60:F60"/>
    <mergeCell ref="B90:F90"/>
    <mergeCell ref="B91:F91"/>
    <mergeCell ref="B92:F92"/>
    <mergeCell ref="B93:F93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86:F86"/>
    <mergeCell ref="B87:F87"/>
    <mergeCell ref="B88:F88"/>
    <mergeCell ref="B89:F89"/>
    <mergeCell ref="B81:F81"/>
    <mergeCell ref="B82:F82"/>
    <mergeCell ref="B83:F83"/>
    <mergeCell ref="B84:F84"/>
    <mergeCell ref="B85:F85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5"/>
  </sheetPr>
  <dimension ref="A1:W130"/>
  <sheetViews>
    <sheetView topLeftCell="A17" zoomScale="55" zoomScaleNormal="55" workbookViewId="0">
      <selection activeCell="Q101" sqref="Q101:Q11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108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32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25</v>
      </c>
      <c r="C17" s="162"/>
      <c r="D17" s="162"/>
      <c r="E17" s="162"/>
      <c r="F17" s="163"/>
      <c r="G17" s="19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33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24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25</v>
      </c>
      <c r="C20" s="162"/>
      <c r="D20" s="162"/>
      <c r="E20" s="162"/>
      <c r="F20" s="163"/>
      <c r="G20" s="19">
        <v>2.6</v>
      </c>
      <c r="H20" s="96">
        <f t="shared" si="0"/>
        <v>5.2</v>
      </c>
      <c r="I20" s="98"/>
      <c r="J20" s="9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24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25</v>
      </c>
      <c r="C22" s="162"/>
      <c r="D22" s="162"/>
      <c r="E22" s="162"/>
      <c r="F22" s="163"/>
      <c r="G22" s="19">
        <v>32.299999999999997</v>
      </c>
      <c r="H22" s="96">
        <f t="shared" si="0"/>
        <v>64.599999999999994</v>
      </c>
      <c r="I22" s="97"/>
      <c r="J22" s="9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25</v>
      </c>
      <c r="C24" s="162"/>
      <c r="D24" s="162"/>
      <c r="E24" s="162"/>
      <c r="F24" s="163"/>
      <c r="G24" s="19">
        <v>10.5</v>
      </c>
      <c r="H24" s="96">
        <f t="shared" si="0"/>
        <v>21</v>
      </c>
      <c r="I24" s="97"/>
      <c r="J24" s="9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127</v>
      </c>
      <c r="C25" s="162"/>
      <c r="D25" s="162"/>
      <c r="E25" s="162"/>
      <c r="F25" s="163"/>
      <c r="G25" s="19"/>
      <c r="H25" s="96">
        <f t="shared" si="0"/>
        <v>0</v>
      </c>
      <c r="I25" s="97">
        <v>20</v>
      </c>
      <c r="J25" s="9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128</v>
      </c>
      <c r="C26" s="162"/>
      <c r="D26" s="162"/>
      <c r="E26" s="162"/>
      <c r="F26" s="163"/>
      <c r="G26" s="19">
        <v>2.2999999999999998</v>
      </c>
      <c r="H26" s="96">
        <f t="shared" si="0"/>
        <v>4.5999999999999996</v>
      </c>
      <c r="I26" s="98"/>
      <c r="J26" s="97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129</v>
      </c>
      <c r="C27" s="162"/>
      <c r="D27" s="162"/>
      <c r="E27" s="162"/>
      <c r="F27" s="163"/>
      <c r="G27" s="19"/>
      <c r="H27" s="96">
        <f t="shared" si="0"/>
        <v>0</v>
      </c>
      <c r="I27" s="97">
        <v>2.5</v>
      </c>
      <c r="J27" s="9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128</v>
      </c>
      <c r="C28" s="162"/>
      <c r="D28" s="162"/>
      <c r="E28" s="162"/>
      <c r="F28" s="163"/>
      <c r="G28" s="19">
        <v>1.6</v>
      </c>
      <c r="H28" s="96">
        <f t="shared" si="0"/>
        <v>3.2</v>
      </c>
      <c r="I28" s="97"/>
      <c r="J28" s="97">
        <f>IFERROR(VLOOKUP(B28,計算用!$B$2:$C$5,2,FALSE),0)</f>
        <v>0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130</v>
      </c>
      <c r="C29" s="162"/>
      <c r="D29" s="162"/>
      <c r="E29" s="162"/>
      <c r="F29" s="163"/>
      <c r="G29" s="19"/>
      <c r="H29" s="96">
        <f t="shared" si="0"/>
        <v>0</v>
      </c>
      <c r="I29" s="97"/>
      <c r="J29" s="97">
        <f>IFERROR(VLOOKUP(B29,計算用!$B$2:$C$5,2,FALSE),0)</f>
        <v>4.5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128</v>
      </c>
      <c r="C30" s="162"/>
      <c r="D30" s="162"/>
      <c r="E30" s="162"/>
      <c r="F30" s="163"/>
      <c r="G30" s="19">
        <v>3.7</v>
      </c>
      <c r="H30" s="96">
        <f t="shared" si="0"/>
        <v>7.4</v>
      </c>
      <c r="I30" s="98"/>
      <c r="J30" s="97">
        <f>IFERROR(VLOOKUP(B30,計算用!$B$2:$C$5,2,FALSE),0)</f>
        <v>0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130</v>
      </c>
      <c r="C31" s="162"/>
      <c r="D31" s="162"/>
      <c r="E31" s="162"/>
      <c r="F31" s="163"/>
      <c r="G31" s="21"/>
      <c r="H31" s="96">
        <f t="shared" si="0"/>
        <v>0</v>
      </c>
      <c r="I31" s="97"/>
      <c r="J31" s="97">
        <f>IFERROR(VLOOKUP(B31,計算用!$B$2:$C$5,2,FALSE),0)</f>
        <v>4.5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128</v>
      </c>
      <c r="C32" s="162"/>
      <c r="D32" s="162"/>
      <c r="E32" s="162"/>
      <c r="F32" s="163"/>
      <c r="G32" s="22">
        <v>1.5</v>
      </c>
      <c r="H32" s="96">
        <f t="shared" si="0"/>
        <v>3</v>
      </c>
      <c r="I32" s="98"/>
      <c r="J32" s="97">
        <f>IFERROR(VLOOKUP(B32,計算用!$B$2:$C$5,2,FALSE),0)</f>
        <v>0</v>
      </c>
      <c r="K32" s="18"/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33</v>
      </c>
      <c r="C33" s="162"/>
      <c r="D33" s="162"/>
      <c r="E33" s="162"/>
      <c r="F33" s="163"/>
      <c r="G33" s="22"/>
      <c r="H33" s="96">
        <f t="shared" si="0"/>
        <v>0</v>
      </c>
      <c r="I33" s="100"/>
      <c r="J33" s="97">
        <f>IFERROR(VLOOKUP(B33,計算用!$B$2:$C$5,2,FALSE),0)</f>
        <v>5.5</v>
      </c>
      <c r="K33" s="18">
        <f>SUM(H15:J33)</f>
        <v>172.5</v>
      </c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111</v>
      </c>
      <c r="C34" s="162"/>
      <c r="D34" s="162"/>
      <c r="E34" s="162"/>
      <c r="F34" s="163"/>
      <c r="G34" s="22"/>
      <c r="H34" s="72">
        <f t="shared" si="0"/>
        <v>0</v>
      </c>
      <c r="I34" s="99"/>
      <c r="J34" s="74">
        <f>IFERROR(VLOOKUP(B34,計算用!$B$2:$C$5,2,FALSE),0)</f>
        <v>0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24</v>
      </c>
      <c r="C35" s="162"/>
      <c r="D35" s="162"/>
      <c r="E35" s="162"/>
      <c r="F35" s="163"/>
      <c r="G35" s="22"/>
      <c r="H35" s="72">
        <f t="shared" si="0"/>
        <v>0</v>
      </c>
      <c r="I35" s="73"/>
      <c r="J35" s="74">
        <f>IFERROR(VLOOKUP(B35,計算用!$B$2:$C$5,2,FALSE),0)</f>
        <v>4.5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1.5</v>
      </c>
      <c r="H36" s="72">
        <f t="shared" si="0"/>
        <v>3</v>
      </c>
      <c r="I36" s="99"/>
      <c r="J36" s="74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72">
        <f t="shared" si="0"/>
        <v>0</v>
      </c>
      <c r="I37" s="73"/>
      <c r="J37" s="74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 t="s">
        <v>131</v>
      </c>
      <c r="C38" s="162"/>
      <c r="D38" s="162"/>
      <c r="E38" s="162"/>
      <c r="F38" s="163"/>
      <c r="G38" s="22"/>
      <c r="H38" s="72">
        <f t="shared" si="0"/>
        <v>0</v>
      </c>
      <c r="I38" s="73"/>
      <c r="J38" s="74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128</v>
      </c>
      <c r="C39" s="162"/>
      <c r="D39" s="162"/>
      <c r="E39" s="162"/>
      <c r="F39" s="163"/>
      <c r="G39" s="22">
        <v>1.5</v>
      </c>
      <c r="H39" s="72">
        <f t="shared" si="0"/>
        <v>3</v>
      </c>
      <c r="I39" s="73"/>
      <c r="J39" s="74">
        <f>IFERROR(VLOOKUP(B39,計算用!$B$2:$C$5,2,FALSE),0)</f>
        <v>0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130</v>
      </c>
      <c r="C40" s="162"/>
      <c r="D40" s="162"/>
      <c r="E40" s="162"/>
      <c r="F40" s="163"/>
      <c r="G40" s="22"/>
      <c r="H40" s="72">
        <f t="shared" si="0"/>
        <v>0</v>
      </c>
      <c r="I40" s="99"/>
      <c r="J40" s="74">
        <f>IFERROR(VLOOKUP(B40,計算用!$B$2:$C$5,2,FALSE),0)</f>
        <v>4.5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128</v>
      </c>
      <c r="C41" s="162"/>
      <c r="D41" s="162"/>
      <c r="E41" s="162"/>
      <c r="F41" s="163"/>
      <c r="G41" s="22">
        <v>3.7</v>
      </c>
      <c r="H41" s="72">
        <f t="shared" si="0"/>
        <v>7.4</v>
      </c>
      <c r="I41" s="73"/>
      <c r="J41" s="74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130</v>
      </c>
      <c r="C42" s="162"/>
      <c r="D42" s="162"/>
      <c r="E42" s="162"/>
      <c r="F42" s="163"/>
      <c r="G42" s="22"/>
      <c r="H42" s="72">
        <f t="shared" si="0"/>
        <v>0</v>
      </c>
      <c r="I42" s="73"/>
      <c r="J42" s="74">
        <f>IFERROR(VLOOKUP(B42,計算用!$B$2:$C$5,2,FALSE),0)</f>
        <v>4.5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128</v>
      </c>
      <c r="C43" s="162"/>
      <c r="D43" s="162"/>
      <c r="E43" s="162"/>
      <c r="F43" s="163"/>
      <c r="G43" s="22">
        <v>1.6</v>
      </c>
      <c r="H43" s="72">
        <f t="shared" si="0"/>
        <v>3.2</v>
      </c>
      <c r="I43" s="73"/>
      <c r="J43" s="74">
        <f>IFERROR(VLOOKUP(B43,計算用!$B$2:$C$5,2,FALSE),0)</f>
        <v>0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129</v>
      </c>
      <c r="C44" s="162"/>
      <c r="D44" s="162"/>
      <c r="E44" s="162"/>
      <c r="F44" s="163"/>
      <c r="G44" s="22"/>
      <c r="H44" s="72">
        <f t="shared" si="0"/>
        <v>0</v>
      </c>
      <c r="I44" s="99">
        <v>20</v>
      </c>
      <c r="J44" s="74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128</v>
      </c>
      <c r="C45" s="162"/>
      <c r="D45" s="162"/>
      <c r="E45" s="162"/>
      <c r="F45" s="163"/>
      <c r="G45" s="22">
        <v>2.2999999999999998</v>
      </c>
      <c r="H45" s="72">
        <f t="shared" si="0"/>
        <v>4.5999999999999996</v>
      </c>
      <c r="I45" s="73"/>
      <c r="J45" s="74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129</v>
      </c>
      <c r="C46" s="162"/>
      <c r="D46" s="162"/>
      <c r="E46" s="162"/>
      <c r="F46" s="163"/>
      <c r="G46" s="22"/>
      <c r="H46" s="72">
        <f t="shared" si="0"/>
        <v>0</v>
      </c>
      <c r="I46" s="99">
        <v>2.5</v>
      </c>
      <c r="J46" s="74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25</v>
      </c>
      <c r="C47" s="162"/>
      <c r="D47" s="162"/>
      <c r="E47" s="162"/>
      <c r="F47" s="163"/>
      <c r="G47" s="22">
        <v>9</v>
      </c>
      <c r="H47" s="72">
        <f t="shared" si="0"/>
        <v>18</v>
      </c>
      <c r="I47" s="73"/>
      <c r="J47" s="74">
        <f>IFERROR(VLOOKUP(B47,計算用!$B$2:$C$5,2,FALSE),0)</f>
        <v>0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24</v>
      </c>
      <c r="C48" s="162"/>
      <c r="D48" s="162"/>
      <c r="E48" s="162"/>
      <c r="F48" s="163"/>
      <c r="G48" s="22"/>
      <c r="H48" s="72">
        <f t="shared" si="0"/>
        <v>0</v>
      </c>
      <c r="I48" s="99"/>
      <c r="J48" s="74">
        <f>IFERROR(VLOOKUP(B48,計算用!$B$2:$C$5,2,FALSE),0)</f>
        <v>4.5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25</v>
      </c>
      <c r="C49" s="162"/>
      <c r="D49" s="162"/>
      <c r="E49" s="162"/>
      <c r="F49" s="163"/>
      <c r="G49" s="22">
        <v>75</v>
      </c>
      <c r="H49" s="72">
        <f t="shared" si="0"/>
        <v>150</v>
      </c>
      <c r="I49" s="73"/>
      <c r="J49" s="74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24</v>
      </c>
      <c r="C50" s="162"/>
      <c r="D50" s="162"/>
      <c r="E50" s="162"/>
      <c r="F50" s="163"/>
      <c r="G50" s="22"/>
      <c r="H50" s="72">
        <f t="shared" si="0"/>
        <v>0</v>
      </c>
      <c r="I50" s="99"/>
      <c r="J50" s="74">
        <f>IFERROR(VLOOKUP(B50,計算用!$B$2:$C$5,2,FALSE),0)</f>
        <v>4.5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25</v>
      </c>
      <c r="C51" s="162"/>
      <c r="D51" s="162"/>
      <c r="E51" s="162"/>
      <c r="F51" s="163"/>
      <c r="G51" s="22">
        <v>0.5</v>
      </c>
      <c r="H51" s="72">
        <f t="shared" si="0"/>
        <v>1</v>
      </c>
      <c r="I51" s="73"/>
      <c r="J51" s="74">
        <f>IFERROR(VLOOKUP(B51,計算用!$B$2:$C$5,2,FALSE),0)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 t="s">
        <v>24</v>
      </c>
      <c r="C52" s="162"/>
      <c r="D52" s="162"/>
      <c r="E52" s="162"/>
      <c r="F52" s="163"/>
      <c r="G52" s="22"/>
      <c r="H52" s="72">
        <f t="shared" si="0"/>
        <v>0</v>
      </c>
      <c r="I52" s="73"/>
      <c r="J52" s="74">
        <f>IFERROR(VLOOKUP(B52,計算用!$B$2:$C$5,2,FALSE),0)</f>
        <v>4.5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25</v>
      </c>
      <c r="C53" s="162"/>
      <c r="D53" s="162"/>
      <c r="E53" s="162"/>
      <c r="F53" s="163"/>
      <c r="G53" s="22">
        <v>1.5</v>
      </c>
      <c r="H53" s="72">
        <f t="shared" si="0"/>
        <v>3</v>
      </c>
      <c r="I53" s="73"/>
      <c r="J53" s="74">
        <f>IFERROR(VLOOKUP(B53,計算用!$B$2:$C$5,2,FALSE),0)</f>
        <v>0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33</v>
      </c>
      <c r="C54" s="162"/>
      <c r="D54" s="162"/>
      <c r="E54" s="162"/>
      <c r="F54" s="163"/>
      <c r="G54" s="22"/>
      <c r="H54" s="72">
        <f t="shared" si="0"/>
        <v>0</v>
      </c>
      <c r="I54" s="73"/>
      <c r="J54" s="74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111</v>
      </c>
      <c r="C55" s="162"/>
      <c r="D55" s="162"/>
      <c r="E55" s="162"/>
      <c r="F55" s="163"/>
      <c r="G55" s="22"/>
      <c r="H55" s="72">
        <f t="shared" si="0"/>
        <v>0</v>
      </c>
      <c r="I55" s="99">
        <v>80</v>
      </c>
      <c r="J55" s="74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27</v>
      </c>
      <c r="C56" s="162"/>
      <c r="D56" s="162"/>
      <c r="E56" s="162"/>
      <c r="F56" s="163"/>
      <c r="G56" s="22"/>
      <c r="H56" s="72">
        <f t="shared" si="0"/>
        <v>0</v>
      </c>
      <c r="I56" s="73"/>
      <c r="J56" s="74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25</v>
      </c>
      <c r="C57" s="162"/>
      <c r="D57" s="162"/>
      <c r="E57" s="162"/>
      <c r="F57" s="163"/>
      <c r="G57" s="22">
        <v>1.5</v>
      </c>
      <c r="H57" s="72">
        <f t="shared" si="0"/>
        <v>3</v>
      </c>
      <c r="I57" s="99"/>
      <c r="J57" s="74">
        <f>IFERROR(VLOOKUP(B57,計算用!$B$2:$C$5,2,FALSE),0)</f>
        <v>0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24</v>
      </c>
      <c r="C58" s="162"/>
      <c r="D58" s="162"/>
      <c r="E58" s="162"/>
      <c r="F58" s="163"/>
      <c r="G58" s="22"/>
      <c r="H58" s="72">
        <f t="shared" si="0"/>
        <v>0</v>
      </c>
      <c r="I58" s="73"/>
      <c r="J58" s="74">
        <f>IFERROR(VLOOKUP(B58,計算用!$B$2:$C$5,2,FALSE),0)</f>
        <v>4.5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25</v>
      </c>
      <c r="C59" s="162"/>
      <c r="D59" s="162"/>
      <c r="E59" s="162"/>
      <c r="F59" s="163"/>
      <c r="G59" s="22">
        <v>6.9</v>
      </c>
      <c r="H59" s="72">
        <f t="shared" si="0"/>
        <v>13.8</v>
      </c>
      <c r="I59" s="99"/>
      <c r="J59" s="74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4" t="s">
        <v>24</v>
      </c>
      <c r="C60" s="165"/>
      <c r="D60" s="165"/>
      <c r="E60" s="165"/>
      <c r="F60" s="166"/>
      <c r="G60" s="22"/>
      <c r="H60" s="72">
        <f t="shared" si="0"/>
        <v>0</v>
      </c>
      <c r="I60" s="73"/>
      <c r="J60" s="74">
        <f>IFERROR(VLOOKUP(B60,計算用!$B$2:$C$5,2,FALSE),0)</f>
        <v>4.5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25</v>
      </c>
      <c r="C61" s="162"/>
      <c r="D61" s="162"/>
      <c r="E61" s="162"/>
      <c r="F61" s="163"/>
      <c r="G61" s="22">
        <v>2.2000000000000002</v>
      </c>
      <c r="H61" s="72">
        <f t="shared" si="0"/>
        <v>4.4000000000000004</v>
      </c>
      <c r="I61" s="73"/>
      <c r="J61" s="74">
        <f>IFERROR(VLOOKUP(B61,計算用!$B$2:$C$5,2,FALSE),0)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24</v>
      </c>
      <c r="C62" s="162"/>
      <c r="D62" s="162"/>
      <c r="E62" s="162"/>
      <c r="F62" s="163"/>
      <c r="G62" s="22"/>
      <c r="H62" s="72">
        <f t="shared" si="0"/>
        <v>0</v>
      </c>
      <c r="I62" s="73"/>
      <c r="J62" s="74">
        <f>IFERROR(VLOOKUP(B62,計算用!$B$2:$C$5,2,FALSE),0)</f>
        <v>4.5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25</v>
      </c>
      <c r="C63" s="162"/>
      <c r="D63" s="162"/>
      <c r="E63" s="162"/>
      <c r="F63" s="163"/>
      <c r="G63" s="22">
        <v>5.7</v>
      </c>
      <c r="H63" s="72">
        <f t="shared" si="0"/>
        <v>11.4</v>
      </c>
      <c r="I63" s="73"/>
      <c r="J63" s="74">
        <f>IFERROR(VLOOKUP(B63,計算用!$B$2:$C$5,2,FALSE),0)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61" t="s">
        <v>24</v>
      </c>
      <c r="C64" s="162"/>
      <c r="D64" s="162"/>
      <c r="E64" s="162"/>
      <c r="F64" s="163"/>
      <c r="G64" s="22"/>
      <c r="H64" s="72">
        <f t="shared" si="0"/>
        <v>0</v>
      </c>
      <c r="I64" s="99"/>
      <c r="J64" s="74">
        <f>IFERROR(VLOOKUP(B64,計算用!$B$2:$C$5,2,FALSE),0)</f>
        <v>4.5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61" t="s">
        <v>25</v>
      </c>
      <c r="C65" s="162"/>
      <c r="D65" s="162"/>
      <c r="E65" s="162"/>
      <c r="F65" s="163"/>
      <c r="G65" s="22">
        <v>27.6</v>
      </c>
      <c r="H65" s="72">
        <f t="shared" si="0"/>
        <v>55.2</v>
      </c>
      <c r="I65" s="73"/>
      <c r="J65" s="74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 t="s">
        <v>24</v>
      </c>
      <c r="C66" s="162"/>
      <c r="D66" s="162"/>
      <c r="E66" s="162"/>
      <c r="F66" s="163"/>
      <c r="G66" s="24"/>
      <c r="H66" s="72">
        <f t="shared" si="0"/>
        <v>0</v>
      </c>
      <c r="I66" s="73"/>
      <c r="J66" s="74">
        <f>IFERROR(VLOOKUP(B66,計算用!$B$2:$C$5,2,FALSE),0)</f>
        <v>4.5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 t="s">
        <v>25</v>
      </c>
      <c r="C67" s="162"/>
      <c r="D67" s="162"/>
      <c r="E67" s="162"/>
      <c r="F67" s="163"/>
      <c r="G67" s="22">
        <v>1.8</v>
      </c>
      <c r="H67" s="72">
        <f t="shared" si="0"/>
        <v>3.6</v>
      </c>
      <c r="I67" s="73"/>
      <c r="J67" s="74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14"/>
      <c r="B68" s="161" t="s">
        <v>33</v>
      </c>
      <c r="C68" s="162"/>
      <c r="D68" s="162"/>
      <c r="E68" s="162"/>
      <c r="F68" s="163"/>
      <c r="G68" s="24"/>
      <c r="H68" s="72">
        <f t="shared" si="0"/>
        <v>0</v>
      </c>
      <c r="I68" s="73"/>
      <c r="J68" s="74">
        <f>IFERROR(VLOOKUP(B68,計算用!$B$2:$C$5,2,FALSE),0)</f>
        <v>5.5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61" t="s">
        <v>24</v>
      </c>
      <c r="C69" s="162"/>
      <c r="D69" s="162"/>
      <c r="E69" s="162"/>
      <c r="F69" s="163"/>
      <c r="G69" s="22"/>
      <c r="H69" s="72">
        <f t="shared" si="0"/>
        <v>0</v>
      </c>
      <c r="I69" s="73"/>
      <c r="J69" s="74">
        <f>IFERROR(VLOOKUP(B69,計算用!$B$2:$C$5,2,FALSE),0)</f>
        <v>4.5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61" t="s">
        <v>27</v>
      </c>
      <c r="C70" s="162"/>
      <c r="D70" s="162"/>
      <c r="E70" s="162"/>
      <c r="F70" s="163"/>
      <c r="G70" s="22"/>
      <c r="H70" s="72">
        <f t="shared" si="0"/>
        <v>0</v>
      </c>
      <c r="I70" s="99"/>
      <c r="J70" s="74">
        <f>IFERROR(VLOOKUP(B70,計算用!$B$2:$C$5,2,FALSE),0)</f>
        <v>5.5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14"/>
      <c r="B71" s="161" t="s">
        <v>25</v>
      </c>
      <c r="C71" s="162"/>
      <c r="D71" s="162"/>
      <c r="E71" s="162"/>
      <c r="F71" s="163"/>
      <c r="G71" s="22">
        <v>2.1</v>
      </c>
      <c r="H71" s="72">
        <f t="shared" si="0"/>
        <v>4.2</v>
      </c>
      <c r="I71" s="73"/>
      <c r="J71" s="74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14"/>
      <c r="B72" s="161" t="s">
        <v>33</v>
      </c>
      <c r="C72" s="162"/>
      <c r="D72" s="162"/>
      <c r="E72" s="162"/>
      <c r="F72" s="163"/>
      <c r="G72" s="22"/>
      <c r="H72" s="72">
        <f t="shared" si="0"/>
        <v>0</v>
      </c>
      <c r="I72" s="99"/>
      <c r="J72" s="74">
        <f>IFERROR(VLOOKUP(B72,計算用!$B$2:$C$5,2,FALSE),0)</f>
        <v>5.5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 t="s">
        <v>111</v>
      </c>
      <c r="C73" s="159"/>
      <c r="D73" s="159"/>
      <c r="E73" s="159"/>
      <c r="F73" s="160"/>
      <c r="G73" s="22"/>
      <c r="H73" s="72">
        <f t="shared" si="0"/>
        <v>0</v>
      </c>
      <c r="I73" s="73"/>
      <c r="J73" s="74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14"/>
      <c r="B74" s="158" t="s">
        <v>27</v>
      </c>
      <c r="C74" s="159"/>
      <c r="D74" s="159"/>
      <c r="E74" s="159"/>
      <c r="F74" s="160"/>
      <c r="G74" s="22"/>
      <c r="H74" s="72">
        <f t="shared" si="0"/>
        <v>0</v>
      </c>
      <c r="I74" s="99"/>
      <c r="J74" s="74">
        <f>IFERROR(VLOOKUP(B74,計算用!$B$2:$C$5,2,FALSE),0)</f>
        <v>5.5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14"/>
      <c r="B75" s="161" t="s">
        <v>25</v>
      </c>
      <c r="C75" s="162"/>
      <c r="D75" s="162"/>
      <c r="E75" s="162"/>
      <c r="F75" s="163"/>
      <c r="G75" s="22">
        <v>1.4</v>
      </c>
      <c r="H75" s="72">
        <f t="shared" si="0"/>
        <v>2.8</v>
      </c>
      <c r="I75" s="73"/>
      <c r="J75" s="74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14"/>
      <c r="B76" s="161" t="s">
        <v>33</v>
      </c>
      <c r="C76" s="162"/>
      <c r="D76" s="162"/>
      <c r="E76" s="162"/>
      <c r="F76" s="163"/>
      <c r="G76" s="22"/>
      <c r="H76" s="72">
        <f t="shared" si="0"/>
        <v>0</v>
      </c>
      <c r="I76" s="99"/>
      <c r="J76" s="74">
        <f>IFERROR(VLOOKUP(B76,計算用!$B$2:$C$5,2,FALSE),0)</f>
        <v>5.5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61" t="s">
        <v>24</v>
      </c>
      <c r="C77" s="162"/>
      <c r="D77" s="162"/>
      <c r="E77" s="162"/>
      <c r="F77" s="163"/>
      <c r="G77" s="22"/>
      <c r="H77" s="72">
        <f t="shared" si="0"/>
        <v>0</v>
      </c>
      <c r="I77" s="73"/>
      <c r="J77" s="74">
        <f>IFERROR(VLOOKUP(B77,計算用!$B$2:$C$5,2,FALSE),0)</f>
        <v>4.5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61" t="s">
        <v>27</v>
      </c>
      <c r="C78" s="162"/>
      <c r="D78" s="162"/>
      <c r="E78" s="162"/>
      <c r="F78" s="163"/>
      <c r="G78" s="22"/>
      <c r="H78" s="72">
        <f t="shared" si="0"/>
        <v>0</v>
      </c>
      <c r="I78" s="73"/>
      <c r="J78" s="74">
        <f>IFERROR(VLOOKUP(B78,計算用!$B$2:$C$5,2,FALSE),0)</f>
        <v>5.5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14"/>
      <c r="B79" s="158" t="s">
        <v>25</v>
      </c>
      <c r="C79" s="159"/>
      <c r="D79" s="159"/>
      <c r="E79" s="159"/>
      <c r="F79" s="160"/>
      <c r="G79" s="22">
        <v>10.6</v>
      </c>
      <c r="H79" s="72">
        <f t="shared" si="0"/>
        <v>21.2</v>
      </c>
      <c r="I79" s="73"/>
      <c r="J79" s="74">
        <f>IFERROR(VLOOKUP(B79,計算用!$B$2:$C$5,2,FALSE),0)</f>
        <v>0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 t="s">
        <v>33</v>
      </c>
      <c r="C80" s="159"/>
      <c r="D80" s="159"/>
      <c r="E80" s="159"/>
      <c r="F80" s="160"/>
      <c r="G80" s="22"/>
      <c r="H80" s="72">
        <f t="shared" si="0"/>
        <v>0</v>
      </c>
      <c r="I80" s="73"/>
      <c r="J80" s="74">
        <f>IFERROR(VLOOKUP(B80,計算用!$B$2:$C$5,2,FALSE),0)</f>
        <v>5.5</v>
      </c>
      <c r="K80" s="18"/>
    </row>
    <row r="81" spans="1:22">
      <c r="A81" s="4"/>
      <c r="B81" s="158" t="s">
        <v>24</v>
      </c>
      <c r="C81" s="159"/>
      <c r="D81" s="159"/>
      <c r="E81" s="159"/>
      <c r="F81" s="160"/>
      <c r="G81" s="24"/>
      <c r="H81" s="72">
        <f t="shared" si="0"/>
        <v>0</v>
      </c>
      <c r="I81" s="73"/>
      <c r="J81" s="74">
        <f>IFERROR(VLOOKUP(B81,計算用!$B$2:$C$5,2,FALSE),0)</f>
        <v>4.5</v>
      </c>
      <c r="K81" s="18"/>
    </row>
    <row r="82" spans="1:22">
      <c r="A82" s="14"/>
      <c r="B82" s="158" t="s">
        <v>27</v>
      </c>
      <c r="C82" s="159"/>
      <c r="D82" s="159"/>
      <c r="E82" s="159"/>
      <c r="F82" s="160"/>
      <c r="G82" s="22"/>
      <c r="H82" s="72">
        <f t="shared" si="0"/>
        <v>0</v>
      </c>
      <c r="I82" s="99"/>
      <c r="J82" s="74">
        <f>IFERROR(VLOOKUP(B82,計算用!$B$2:$C$5,2,FALSE),0)</f>
        <v>5.5</v>
      </c>
      <c r="K82" s="18"/>
      <c r="Q82" t="s">
        <v>240</v>
      </c>
      <c r="R82" t="s">
        <v>241</v>
      </c>
      <c r="S82" t="s">
        <v>242</v>
      </c>
      <c r="T82" t="s">
        <v>243</v>
      </c>
      <c r="U82" t="s">
        <v>244</v>
      </c>
      <c r="V82" t="s">
        <v>245</v>
      </c>
    </row>
    <row r="83" spans="1:22">
      <c r="A83" s="4"/>
      <c r="B83" s="158" t="s">
        <v>25</v>
      </c>
      <c r="C83" s="159"/>
      <c r="D83" s="159"/>
      <c r="E83" s="159"/>
      <c r="F83" s="160"/>
      <c r="G83" s="22">
        <v>1.2</v>
      </c>
      <c r="H83" s="72">
        <f t="shared" si="0"/>
        <v>2.4</v>
      </c>
      <c r="I83" s="73"/>
      <c r="J83" s="74">
        <f>IFERROR(VLOOKUP(B83,計算用!$B$2:$C$5,2,FALSE),0)</f>
        <v>0</v>
      </c>
      <c r="K83" s="18"/>
      <c r="O83">
        <f>0-Q84</f>
        <v>-2.875</v>
      </c>
      <c r="Q83" s="104"/>
    </row>
    <row r="84" spans="1:22">
      <c r="A84" s="4"/>
      <c r="B84" s="158" t="s">
        <v>33</v>
      </c>
      <c r="C84" s="159"/>
      <c r="D84" s="159"/>
      <c r="E84" s="159"/>
      <c r="F84" s="160"/>
      <c r="G84" s="24"/>
      <c r="H84" s="72">
        <f t="shared" si="0"/>
        <v>0</v>
      </c>
      <c r="I84" s="73"/>
      <c r="J84" s="74">
        <f>IFERROR(VLOOKUP(B84,計算用!$B$2:$C$5,2,FALSE),0)</f>
        <v>5.5</v>
      </c>
      <c r="K84" s="18"/>
      <c r="M84" s="111">
        <f>P88-Q84</f>
        <v>2.2750000000000004</v>
      </c>
      <c r="Q84" s="104">
        <f>K33/60</f>
        <v>2.875</v>
      </c>
    </row>
    <row r="85" spans="1:22">
      <c r="A85" s="4"/>
      <c r="B85" s="158" t="s">
        <v>24</v>
      </c>
      <c r="C85" s="159"/>
      <c r="D85" s="159"/>
      <c r="E85" s="159"/>
      <c r="F85" s="160"/>
      <c r="G85" s="22"/>
      <c r="H85" s="72">
        <f t="shared" si="0"/>
        <v>0</v>
      </c>
      <c r="I85" s="73"/>
      <c r="J85" s="74">
        <f>IFERROR(VLOOKUP(B85,計算用!$B$2:$C$5,2,FALSE),0)</f>
        <v>4.5</v>
      </c>
      <c r="K85" s="18"/>
      <c r="M85" s="105">
        <f>N93-Q92-Q99</f>
        <v>11.253333333333334</v>
      </c>
      <c r="Q85" s="104"/>
    </row>
    <row r="86" spans="1:22">
      <c r="A86" s="4"/>
      <c r="B86" s="158" t="s">
        <v>27</v>
      </c>
      <c r="C86" s="159"/>
      <c r="D86" s="159"/>
      <c r="E86" s="159"/>
      <c r="F86" s="160"/>
      <c r="G86" s="24"/>
      <c r="H86" s="72">
        <f t="shared" si="0"/>
        <v>0</v>
      </c>
      <c r="I86" s="73"/>
      <c r="J86" s="74">
        <f>IFERROR(VLOOKUP(B86,計算用!$B$2:$C$5,2,FALSE),0)</f>
        <v>5.5</v>
      </c>
      <c r="K86" s="18"/>
      <c r="O86">
        <v>0</v>
      </c>
      <c r="P86" s="78"/>
      <c r="Q86" s="76"/>
    </row>
    <row r="87" spans="1:22">
      <c r="A87" s="4"/>
      <c r="B87" s="158" t="s">
        <v>25</v>
      </c>
      <c r="C87" s="159"/>
      <c r="D87" s="159"/>
      <c r="E87" s="159"/>
      <c r="F87" s="160"/>
      <c r="G87" s="24">
        <v>1.5</v>
      </c>
      <c r="H87" s="72">
        <f t="shared" si="0"/>
        <v>3</v>
      </c>
      <c r="I87" s="73"/>
      <c r="J87" s="74">
        <f>IFERROR(VLOOKUP(B87,計算用!$B$2:$C$5,2,FALSE),0)</f>
        <v>0</v>
      </c>
      <c r="K87" s="18"/>
      <c r="P87" s="78"/>
      <c r="Q87" s="76"/>
    </row>
    <row r="88" spans="1:22">
      <c r="A88" s="4"/>
      <c r="B88" s="158" t="s">
        <v>33</v>
      </c>
      <c r="C88" s="159"/>
      <c r="D88" s="159"/>
      <c r="E88" s="159"/>
      <c r="F88" s="160"/>
      <c r="G88" s="24"/>
      <c r="H88" s="72">
        <f t="shared" si="0"/>
        <v>0</v>
      </c>
      <c r="I88" s="73"/>
      <c r="J88" s="74">
        <f>IFERROR(VLOOKUP(B88,計算用!$B$2:$C$5,2,FALSE),0)</f>
        <v>5.5</v>
      </c>
      <c r="K88" s="18">
        <f>SUM(H34:J88)</f>
        <v>564.19999999999993</v>
      </c>
      <c r="P88" s="78">
        <v>5.15</v>
      </c>
      <c r="Q88" s="76"/>
      <c r="R88" s="104"/>
    </row>
    <row r="89" spans="1:22">
      <c r="A89" s="4"/>
      <c r="B89" s="158" t="s">
        <v>111</v>
      </c>
      <c r="C89" s="159"/>
      <c r="D89" s="159"/>
      <c r="E89" s="159"/>
      <c r="F89" s="160"/>
      <c r="G89" s="24"/>
      <c r="H89" s="69">
        <f t="shared" si="0"/>
        <v>0</v>
      </c>
      <c r="I89" s="84">
        <v>184</v>
      </c>
      <c r="J89" s="70">
        <f>IFERROR(VLOOKUP(B89,計算用!$B$2:$C$5,2,FALSE),0)</f>
        <v>0</v>
      </c>
      <c r="K89" s="18"/>
      <c r="N89">
        <v>5.15</v>
      </c>
      <c r="P89" s="78"/>
      <c r="Q89" s="76"/>
      <c r="R89" s="104"/>
    </row>
    <row r="90" spans="1:22">
      <c r="A90" s="4"/>
      <c r="B90" s="158" t="s">
        <v>27</v>
      </c>
      <c r="C90" s="159"/>
      <c r="D90" s="159"/>
      <c r="E90" s="159"/>
      <c r="F90" s="160"/>
      <c r="G90" s="24"/>
      <c r="H90" s="69">
        <f t="shared" si="0"/>
        <v>0</v>
      </c>
      <c r="I90" s="84"/>
      <c r="J90" s="70">
        <f>IFERROR(VLOOKUP(B90,計算用!$B$2:$C$5,2,FALSE),0)</f>
        <v>5.5</v>
      </c>
      <c r="K90" s="18"/>
      <c r="M90">
        <f>Q92+Q99</f>
        <v>14.496666666666666</v>
      </c>
      <c r="N90">
        <f>5.15+N89</f>
        <v>10.3</v>
      </c>
      <c r="O90">
        <v>5.15</v>
      </c>
      <c r="P90" s="78"/>
      <c r="Q90" s="76"/>
      <c r="R90" s="104"/>
    </row>
    <row r="91" spans="1:22">
      <c r="A91" s="4"/>
      <c r="B91" s="158" t="s">
        <v>25</v>
      </c>
      <c r="C91" s="159"/>
      <c r="D91" s="159"/>
      <c r="E91" s="159"/>
      <c r="F91" s="160"/>
      <c r="G91" s="24">
        <v>1.5</v>
      </c>
      <c r="H91" s="69">
        <f t="shared" si="0"/>
        <v>3</v>
      </c>
      <c r="I91" s="84"/>
      <c r="J91" s="70">
        <f>IFERROR(VLOOKUP(B91,計算用!$B$2:$C$5,2,FALSE),0)</f>
        <v>0</v>
      </c>
      <c r="K91" s="18"/>
      <c r="N91">
        <f t="shared" ref="N91:N97" si="1">5.15+N90</f>
        <v>15.450000000000001</v>
      </c>
      <c r="P91" s="79"/>
      <c r="Q91" s="106" t="s">
        <v>249</v>
      </c>
      <c r="R91" s="76"/>
    </row>
    <row r="92" spans="1:22">
      <c r="A92" s="4"/>
      <c r="B92" s="158" t="s">
        <v>33</v>
      </c>
      <c r="C92" s="159"/>
      <c r="D92" s="159"/>
      <c r="E92" s="159"/>
      <c r="F92" s="160"/>
      <c r="G92" s="24"/>
      <c r="H92" s="69">
        <f t="shared" si="0"/>
        <v>0</v>
      </c>
      <c r="I92" s="84"/>
      <c r="J92" s="70">
        <f>IFERROR(VLOOKUP(B92,計算用!$B$2:$C$5,2,FALSE),0)</f>
        <v>5.5</v>
      </c>
      <c r="K92" s="18"/>
      <c r="N92">
        <f t="shared" si="1"/>
        <v>20.6</v>
      </c>
      <c r="P92" s="79"/>
      <c r="Q92" s="76">
        <f>K88/60</f>
        <v>9.4033333333333324</v>
      </c>
      <c r="R92" s="76"/>
    </row>
    <row r="93" spans="1:22">
      <c r="A93" s="4"/>
      <c r="B93" s="158" t="s">
        <v>24</v>
      </c>
      <c r="C93" s="159"/>
      <c r="D93" s="159"/>
      <c r="E93" s="159"/>
      <c r="F93" s="160"/>
      <c r="G93" s="24"/>
      <c r="H93" s="69">
        <f t="shared" si="0"/>
        <v>0</v>
      </c>
      <c r="I93" s="84"/>
      <c r="J93" s="70">
        <f>IFERROR(VLOOKUP(B93,計算用!$B$2:$C$5,2,FALSE),0)</f>
        <v>4.5</v>
      </c>
      <c r="K93" s="18"/>
      <c r="N93">
        <f t="shared" si="1"/>
        <v>25.75</v>
      </c>
      <c r="P93" s="79"/>
      <c r="Q93" s="76"/>
      <c r="R93" s="76"/>
      <c r="S93" s="104"/>
    </row>
    <row r="94" spans="1:22">
      <c r="A94" s="4"/>
      <c r="B94" s="158" t="s">
        <v>27</v>
      </c>
      <c r="C94" s="159"/>
      <c r="D94" s="159"/>
      <c r="E94" s="159"/>
      <c r="F94" s="160"/>
      <c r="G94" s="24"/>
      <c r="H94" s="69">
        <f t="shared" si="0"/>
        <v>0</v>
      </c>
      <c r="I94" s="84"/>
      <c r="J94" s="70">
        <f>IFERROR(VLOOKUP(B94,計算用!$B$2:$C$5,2,FALSE),0)</f>
        <v>5.5</v>
      </c>
      <c r="K94" s="18"/>
      <c r="N94">
        <f t="shared" si="1"/>
        <v>30.9</v>
      </c>
      <c r="P94" s="79"/>
      <c r="Q94" s="76"/>
      <c r="R94" s="76"/>
      <c r="S94" s="104"/>
    </row>
    <row r="95" spans="1:22">
      <c r="A95" s="4"/>
      <c r="B95" s="158" t="s">
        <v>25</v>
      </c>
      <c r="C95" s="159"/>
      <c r="D95" s="159"/>
      <c r="E95" s="159"/>
      <c r="F95" s="160"/>
      <c r="G95" s="24">
        <v>1.2</v>
      </c>
      <c r="H95" s="69">
        <f t="shared" si="0"/>
        <v>2.4</v>
      </c>
      <c r="I95" s="84"/>
      <c r="J95" s="70">
        <f>IFERROR(VLOOKUP(B95,計算用!$B$2:$C$5,2,FALSE),0)</f>
        <v>0</v>
      </c>
      <c r="K95" s="18"/>
      <c r="N95">
        <f t="shared" si="1"/>
        <v>36.049999999999997</v>
      </c>
      <c r="O95">
        <v>10.3</v>
      </c>
      <c r="P95" s="79"/>
      <c r="Q95" s="76"/>
      <c r="R95" s="76"/>
      <c r="S95" s="104"/>
    </row>
    <row r="96" spans="1:22">
      <c r="A96" s="4"/>
      <c r="B96" s="158" t="s">
        <v>33</v>
      </c>
      <c r="C96" s="159"/>
      <c r="D96" s="159"/>
      <c r="E96" s="159"/>
      <c r="F96" s="160"/>
      <c r="G96" s="24"/>
      <c r="H96" s="69">
        <f t="shared" si="0"/>
        <v>0</v>
      </c>
      <c r="I96" s="84"/>
      <c r="J96" s="70">
        <f>IFERROR(VLOOKUP(B96,計算用!$B$2:$C$5,2,FALSE),0)</f>
        <v>5.5</v>
      </c>
      <c r="K96" s="18"/>
      <c r="N96">
        <f t="shared" si="1"/>
        <v>41.199999999999996</v>
      </c>
      <c r="P96" s="78"/>
      <c r="Q96" s="75"/>
      <c r="R96" s="76"/>
      <c r="S96" s="76"/>
    </row>
    <row r="97" spans="1:22">
      <c r="A97" s="4"/>
      <c r="B97" s="158" t="s">
        <v>24</v>
      </c>
      <c r="C97" s="159"/>
      <c r="D97" s="159"/>
      <c r="E97" s="159"/>
      <c r="F97" s="160"/>
      <c r="G97" s="24"/>
      <c r="H97" s="69">
        <f t="shared" si="0"/>
        <v>0</v>
      </c>
      <c r="I97" s="84"/>
      <c r="J97" s="70">
        <f>IFERROR(VLOOKUP(B97,計算用!$B$2:$C$5,2,FALSE),0)</f>
        <v>4.5</v>
      </c>
      <c r="K97" s="18"/>
      <c r="N97">
        <f t="shared" si="1"/>
        <v>46.349999999999994</v>
      </c>
      <c r="P97" s="78"/>
      <c r="Q97" s="75"/>
      <c r="R97" s="76"/>
      <c r="S97" s="76"/>
    </row>
    <row r="98" spans="1:22">
      <c r="A98" s="4"/>
      <c r="B98" s="158" t="s">
        <v>25</v>
      </c>
      <c r="C98" s="159"/>
      <c r="D98" s="159"/>
      <c r="E98" s="159"/>
      <c r="F98" s="160"/>
      <c r="G98" s="24">
        <v>6.4</v>
      </c>
      <c r="H98" s="69">
        <f t="shared" si="0"/>
        <v>12.8</v>
      </c>
      <c r="I98" s="84"/>
      <c r="J98" s="70">
        <f>IFERROR(VLOOKUP(B98,計算用!$B$2:$C$5,2,FALSE),0)</f>
        <v>0</v>
      </c>
      <c r="K98" s="18"/>
      <c r="P98" s="78">
        <f>P88*3</f>
        <v>15.450000000000001</v>
      </c>
      <c r="Q98" s="107" t="s">
        <v>246</v>
      </c>
      <c r="R98" s="76"/>
      <c r="S98" s="76"/>
      <c r="T98" s="104"/>
    </row>
    <row r="99" spans="1:22">
      <c r="A99" s="4"/>
      <c r="B99" s="158" t="s">
        <v>33</v>
      </c>
      <c r="C99" s="159"/>
      <c r="D99" s="159"/>
      <c r="E99" s="159"/>
      <c r="F99" s="160"/>
      <c r="G99" s="24"/>
      <c r="H99" s="69">
        <f t="shared" si="0"/>
        <v>0</v>
      </c>
      <c r="I99" s="84"/>
      <c r="J99" s="70">
        <f>IFERROR(VLOOKUP(B99,計算用!$B$2:$C$5,2,FALSE),0)</f>
        <v>5.5</v>
      </c>
      <c r="K99" s="18"/>
      <c r="P99" s="78"/>
      <c r="Q99" s="75">
        <f>K109/60</f>
        <v>5.0933333333333337</v>
      </c>
      <c r="R99" s="76"/>
      <c r="S99" s="76"/>
      <c r="T99" s="104"/>
    </row>
    <row r="100" spans="1:22" ht="15.4" thickBot="1">
      <c r="A100" s="4"/>
      <c r="B100" s="158" t="s">
        <v>24</v>
      </c>
      <c r="C100" s="159"/>
      <c r="D100" s="159"/>
      <c r="E100" s="159"/>
      <c r="F100" s="160"/>
      <c r="G100" s="24"/>
      <c r="H100" s="69">
        <f t="shared" si="0"/>
        <v>0</v>
      </c>
      <c r="I100" s="84"/>
      <c r="J100" s="70">
        <f>IFERROR(VLOOKUP(B100,計算用!$B$2:$C$5,2,FALSE),0)</f>
        <v>4.5</v>
      </c>
      <c r="K100" s="18"/>
      <c r="O100">
        <v>15.45</v>
      </c>
      <c r="P100" s="78"/>
      <c r="Q100" s="75"/>
      <c r="R100" s="76"/>
      <c r="S100" s="76"/>
      <c r="T100" s="104"/>
    </row>
    <row r="101" spans="1:22">
      <c r="A101" s="4"/>
      <c r="B101" s="158" t="s">
        <v>25</v>
      </c>
      <c r="C101" s="159"/>
      <c r="D101" s="159"/>
      <c r="E101" s="159"/>
      <c r="F101" s="160"/>
      <c r="G101" s="24">
        <v>1.2</v>
      </c>
      <c r="H101" s="69">
        <f t="shared" si="0"/>
        <v>2.4</v>
      </c>
      <c r="I101" s="84"/>
      <c r="J101" s="70">
        <f>IFERROR(VLOOKUP(B101,計算用!$B$2:$C$5,2,FALSE),0)</f>
        <v>0</v>
      </c>
      <c r="K101" s="18"/>
      <c r="P101" s="79"/>
      <c r="Q101" s="90"/>
      <c r="R101" s="75"/>
      <c r="S101" s="76"/>
      <c r="T101" s="76"/>
    </row>
    <row r="102" spans="1:22">
      <c r="A102" s="4"/>
      <c r="B102" s="158" t="s">
        <v>33</v>
      </c>
      <c r="C102" s="159"/>
      <c r="D102" s="159"/>
      <c r="E102" s="159"/>
      <c r="F102" s="160"/>
      <c r="G102" s="24"/>
      <c r="H102" s="69">
        <f t="shared" si="0"/>
        <v>0</v>
      </c>
      <c r="I102" s="84"/>
      <c r="J102" s="70">
        <f>IFERROR(VLOOKUP(B102,計算用!$B$2:$C$5,2,FALSE),0)</f>
        <v>5.5</v>
      </c>
      <c r="K102" s="18"/>
      <c r="P102" s="79"/>
      <c r="Q102" s="91"/>
      <c r="R102" s="75"/>
      <c r="S102" s="76"/>
      <c r="T102" s="76"/>
    </row>
    <row r="103" spans="1:22">
      <c r="A103" s="4"/>
      <c r="B103" s="158" t="s">
        <v>24</v>
      </c>
      <c r="C103" s="159"/>
      <c r="D103" s="159"/>
      <c r="E103" s="159"/>
      <c r="F103" s="160"/>
      <c r="G103" s="24"/>
      <c r="H103" s="69">
        <f t="shared" si="0"/>
        <v>0</v>
      </c>
      <c r="I103" s="84"/>
      <c r="J103" s="70">
        <f>IFERROR(VLOOKUP(B103,計算用!$B$2:$C$5,2,FALSE),0)</f>
        <v>4.5</v>
      </c>
      <c r="K103" s="18"/>
      <c r="P103" s="79"/>
      <c r="Q103" s="91"/>
      <c r="R103" s="75"/>
      <c r="S103" s="76"/>
      <c r="T103" s="76"/>
      <c r="U103" s="104"/>
    </row>
    <row r="104" spans="1:22">
      <c r="A104" s="4"/>
      <c r="B104" s="158" t="s">
        <v>25</v>
      </c>
      <c r="C104" s="159"/>
      <c r="D104" s="159"/>
      <c r="E104" s="159"/>
      <c r="F104" s="160"/>
      <c r="G104" s="24">
        <v>13.3</v>
      </c>
      <c r="H104" s="69">
        <f t="shared" si="0"/>
        <v>26.6</v>
      </c>
      <c r="I104" s="84"/>
      <c r="J104" s="70">
        <f>IFERROR(VLOOKUP(B104,計算用!$B$2:$C$5,2,FALSE),0)</f>
        <v>0</v>
      </c>
      <c r="K104" s="18"/>
      <c r="P104" s="79"/>
      <c r="Q104" s="91"/>
      <c r="R104" s="75"/>
      <c r="S104" s="76"/>
      <c r="T104" s="76"/>
      <c r="U104" s="104"/>
    </row>
    <row r="105" spans="1:22">
      <c r="A105" s="4"/>
      <c r="B105" s="158" t="s">
        <v>33</v>
      </c>
      <c r="C105" s="159"/>
      <c r="D105" s="159"/>
      <c r="E105" s="159"/>
      <c r="F105" s="160"/>
      <c r="G105" s="24"/>
      <c r="H105" s="69">
        <f t="shared" si="0"/>
        <v>0</v>
      </c>
      <c r="I105" s="84"/>
      <c r="J105" s="70">
        <f>IFERROR(VLOOKUP(B105,計算用!$B$2:$C$5,2,FALSE),0)</f>
        <v>5.5</v>
      </c>
      <c r="K105" s="18"/>
      <c r="O105">
        <v>20.6</v>
      </c>
      <c r="P105" s="79"/>
      <c r="Q105" s="91"/>
      <c r="R105" s="75"/>
      <c r="S105" s="76"/>
      <c r="T105" s="76"/>
      <c r="U105" s="104"/>
    </row>
    <row r="106" spans="1:22">
      <c r="A106" s="4"/>
      <c r="B106" s="158" t="s">
        <v>24</v>
      </c>
      <c r="C106" s="159"/>
      <c r="D106" s="159"/>
      <c r="E106" s="159"/>
      <c r="F106" s="160"/>
      <c r="G106" s="24"/>
      <c r="H106" s="69">
        <f t="shared" si="0"/>
        <v>0</v>
      </c>
      <c r="I106" s="84"/>
      <c r="J106" s="70">
        <f>IFERROR(VLOOKUP(B106,計算用!$B$2:$C$5,2,FALSE),0)</f>
        <v>4.5</v>
      </c>
      <c r="K106" s="18"/>
      <c r="P106" s="78"/>
      <c r="Q106" s="108" t="s">
        <v>247</v>
      </c>
      <c r="S106" s="75"/>
      <c r="T106" s="76"/>
      <c r="U106" s="76"/>
    </row>
    <row r="107" spans="1:22">
      <c r="A107" s="4"/>
      <c r="B107" s="158" t="s">
        <v>143</v>
      </c>
      <c r="C107" s="159"/>
      <c r="D107" s="159"/>
      <c r="E107" s="159"/>
      <c r="F107" s="160"/>
      <c r="G107" s="24"/>
      <c r="H107" s="69">
        <f t="shared" si="0"/>
        <v>0</v>
      </c>
      <c r="I107" s="84"/>
      <c r="J107" s="70">
        <f>IFERROR(VLOOKUP(B107,計算用!$B$2:$C$5,2,FALSE),0)</f>
        <v>5.5</v>
      </c>
      <c r="K107" s="18"/>
      <c r="P107" s="78"/>
      <c r="Q107" s="91"/>
      <c r="S107" s="75"/>
      <c r="T107" s="76"/>
      <c r="U107" s="76"/>
    </row>
    <row r="108" spans="1:22">
      <c r="A108" s="4"/>
      <c r="B108" s="158" t="s">
        <v>25</v>
      </c>
      <c r="C108" s="159"/>
      <c r="D108" s="159"/>
      <c r="E108" s="159"/>
      <c r="F108" s="160"/>
      <c r="G108" s="24">
        <v>1.2</v>
      </c>
      <c r="H108" s="69">
        <f t="shared" si="0"/>
        <v>2.4</v>
      </c>
      <c r="I108" s="84"/>
      <c r="J108" s="70">
        <f>IFERROR(VLOOKUP(B108,計算用!$B$2:$C$5,2,FALSE),0)</f>
        <v>0</v>
      </c>
      <c r="K108" s="18"/>
      <c r="P108" s="78"/>
      <c r="Q108" s="91"/>
      <c r="S108" s="75"/>
      <c r="T108" s="76"/>
      <c r="U108" s="76"/>
      <c r="V108" s="104"/>
    </row>
    <row r="109" spans="1:22">
      <c r="A109" s="4"/>
      <c r="B109" s="158" t="s">
        <v>134</v>
      </c>
      <c r="C109" s="159"/>
      <c r="D109" s="159"/>
      <c r="E109" s="159"/>
      <c r="F109" s="160"/>
      <c r="G109" s="24"/>
      <c r="H109" s="69">
        <f t="shared" ref="H109" si="2">G109/$I$3</f>
        <v>0</v>
      </c>
      <c r="I109" s="84"/>
      <c r="J109" s="70">
        <f>IFERROR(VLOOKUP(B109,計算用!$B$2:$C$5,2,FALSE),0)</f>
        <v>5.5</v>
      </c>
      <c r="K109" s="18">
        <f>SUM(H89:J109)</f>
        <v>305.60000000000002</v>
      </c>
      <c r="P109" s="78"/>
      <c r="Q109" s="91"/>
      <c r="S109" s="75"/>
      <c r="T109" s="76"/>
      <c r="U109" s="76"/>
      <c r="V109" s="104"/>
    </row>
    <row r="110" spans="1:22">
      <c r="A110" s="60" t="s">
        <v>23</v>
      </c>
      <c r="B110" s="158"/>
      <c r="C110" s="159"/>
      <c r="D110" s="159"/>
      <c r="E110" s="159"/>
      <c r="F110" s="160"/>
      <c r="G110" s="61"/>
      <c r="H110" s="61">
        <f>SUM(H7:H109)</f>
        <v>478.79999999999995</v>
      </c>
      <c r="I110" s="25">
        <f>SUM(I7:I109)</f>
        <v>309</v>
      </c>
      <c r="J110" s="17">
        <f>SUM(J7:J109)</f>
        <v>272.5</v>
      </c>
      <c r="K110" s="18"/>
      <c r="O110">
        <v>25.75</v>
      </c>
      <c r="P110" s="78"/>
      <c r="Q110" s="91"/>
      <c r="S110" s="75"/>
      <c r="T110" s="76"/>
      <c r="U110" s="76"/>
      <c r="V110" s="104"/>
    </row>
    <row r="111" spans="1:22">
      <c r="K111">
        <f>SUM(H110:J110)</f>
        <v>1060.3</v>
      </c>
      <c r="P111" s="79"/>
      <c r="Q111" s="92"/>
      <c r="T111" s="75"/>
      <c r="U111" s="76"/>
      <c r="V111" s="76"/>
    </row>
    <row r="112" spans="1:22" ht="15.4" thickBot="1">
      <c r="K112">
        <f>K111/60</f>
        <v>17.671666666666667</v>
      </c>
      <c r="L112" t="s">
        <v>187</v>
      </c>
      <c r="P112" s="79"/>
      <c r="Q112" s="110"/>
      <c r="T112" s="75"/>
      <c r="U112" s="76"/>
      <c r="V112" s="76"/>
    </row>
    <row r="113" spans="11:22">
      <c r="K113">
        <f>K111/3600</f>
        <v>0.29452777777777778</v>
      </c>
      <c r="L113" t="s">
        <v>188</v>
      </c>
      <c r="P113" s="79"/>
      <c r="Q113" s="104"/>
      <c r="T113" s="75"/>
      <c r="U113" s="76"/>
      <c r="V113" s="76"/>
    </row>
    <row r="114" spans="11:22">
      <c r="K114">
        <f>K113/19.5</f>
        <v>1.5103988603988604E-2</v>
      </c>
      <c r="L114" t="s">
        <v>189</v>
      </c>
      <c r="P114" s="79"/>
      <c r="Q114" s="109" t="s">
        <v>248</v>
      </c>
      <c r="T114" s="75"/>
      <c r="U114" s="76"/>
      <c r="V114" s="76"/>
    </row>
    <row r="115" spans="11:22">
      <c r="O115">
        <v>30.9</v>
      </c>
      <c r="P115" s="79"/>
      <c r="Q115" s="104">
        <f>K33/60</f>
        <v>2.875</v>
      </c>
      <c r="T115" s="75"/>
      <c r="U115" s="76"/>
      <c r="V115" s="76"/>
    </row>
    <row r="116" spans="11:22">
      <c r="P116" s="78"/>
      <c r="Q116" s="76"/>
      <c r="U116" s="75"/>
      <c r="V116" s="76"/>
    </row>
    <row r="117" spans="11:22">
      <c r="P117" s="78"/>
      <c r="Q117" s="76"/>
      <c r="U117" s="75"/>
      <c r="V117" s="76"/>
    </row>
    <row r="118" spans="11:22">
      <c r="P118" s="78"/>
      <c r="Q118" s="76"/>
      <c r="U118" s="75"/>
      <c r="V118" s="76"/>
    </row>
    <row r="119" spans="11:22">
      <c r="P119" s="78"/>
      <c r="Q119" s="76"/>
      <c r="U119" s="75"/>
      <c r="V119" s="76"/>
    </row>
    <row r="120" spans="11:22">
      <c r="O120">
        <v>36.049999999999997</v>
      </c>
      <c r="P120" s="78"/>
      <c r="Q120" s="76"/>
      <c r="U120" s="75"/>
      <c r="V120" s="76"/>
    </row>
    <row r="121" spans="11:22">
      <c r="P121" s="79"/>
      <c r="Q121" s="76"/>
      <c r="V121" s="75"/>
    </row>
    <row r="122" spans="11:22">
      <c r="P122" s="79"/>
      <c r="Q122" s="76"/>
      <c r="V122" s="75"/>
    </row>
    <row r="123" spans="11:22">
      <c r="P123" s="79"/>
      <c r="Q123" s="76"/>
      <c r="V123" s="75"/>
    </row>
    <row r="124" spans="11:22">
      <c r="P124" s="79"/>
      <c r="Q124" s="76"/>
      <c r="V124" s="75"/>
    </row>
    <row r="125" spans="11:22">
      <c r="P125" s="79"/>
      <c r="Q125" s="76"/>
      <c r="V125" s="75"/>
    </row>
    <row r="126" spans="11:22">
      <c r="Q126" s="75"/>
    </row>
    <row r="127" spans="11:22">
      <c r="Q127" s="75"/>
    </row>
    <row r="128" spans="11:22">
      <c r="Q128" s="75"/>
    </row>
    <row r="129" spans="17:17">
      <c r="Q129" s="75"/>
    </row>
    <row r="130" spans="17:17">
      <c r="Q130" s="75"/>
    </row>
  </sheetData>
  <mergeCells count="117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69:F69"/>
    <mergeCell ref="B70:F70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78:F78"/>
    <mergeCell ref="B79:F79"/>
    <mergeCell ref="B72:F72"/>
    <mergeCell ref="B73:F73"/>
    <mergeCell ref="B74:F74"/>
    <mergeCell ref="B75:F75"/>
    <mergeCell ref="B76:F76"/>
    <mergeCell ref="B77:F77"/>
    <mergeCell ref="B71:F71"/>
    <mergeCell ref="B85:F85"/>
    <mergeCell ref="B86:F86"/>
    <mergeCell ref="B87:F87"/>
    <mergeCell ref="B88:F88"/>
    <mergeCell ref="B89:F89"/>
    <mergeCell ref="B80:F80"/>
    <mergeCell ref="B81:F81"/>
    <mergeCell ref="B82:F82"/>
    <mergeCell ref="B83:F83"/>
    <mergeCell ref="B84:F84"/>
    <mergeCell ref="B95:F95"/>
    <mergeCell ref="B96:F96"/>
    <mergeCell ref="B97:F97"/>
    <mergeCell ref="B98:F98"/>
    <mergeCell ref="B99:F99"/>
    <mergeCell ref="B90:F90"/>
    <mergeCell ref="B91:F91"/>
    <mergeCell ref="B92:F92"/>
    <mergeCell ref="B93:F93"/>
    <mergeCell ref="B94:F94"/>
    <mergeCell ref="B110:F110"/>
    <mergeCell ref="B105:F105"/>
    <mergeCell ref="B106:F106"/>
    <mergeCell ref="B107:F107"/>
    <mergeCell ref="B108:F108"/>
    <mergeCell ref="B109:F109"/>
    <mergeCell ref="B100:F100"/>
    <mergeCell ref="B101:F101"/>
    <mergeCell ref="B102:F102"/>
    <mergeCell ref="B103:F103"/>
    <mergeCell ref="B104:F104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5"/>
  </sheetPr>
  <dimension ref="A1:W114"/>
  <sheetViews>
    <sheetView topLeftCell="D22" zoomScale="85" zoomScaleNormal="85" workbookViewId="0">
      <selection activeCell="K32" sqref="K32"/>
    </sheetView>
  </sheetViews>
  <sheetFormatPr defaultRowHeight="15"/>
  <cols>
    <col min="1" max="1" width="8.88671875" customWidth="1"/>
  </cols>
  <sheetData>
    <row r="1" spans="1:23" ht="18.75" customHeight="1">
      <c r="A1" s="1"/>
      <c r="B1" s="1"/>
      <c r="C1" s="1"/>
      <c r="D1" s="1"/>
      <c r="E1" s="1"/>
      <c r="F1" s="2" t="s">
        <v>0</v>
      </c>
      <c r="G1" s="3">
        <v>14000</v>
      </c>
      <c r="H1" s="1"/>
      <c r="I1" s="1"/>
      <c r="J1" s="171" t="s">
        <v>1</v>
      </c>
      <c r="K1" s="171"/>
      <c r="L1" s="171"/>
      <c r="M1" s="171"/>
      <c r="N1" s="171"/>
      <c r="O1" s="1"/>
      <c r="P1" s="4" t="s">
        <v>2</v>
      </c>
      <c r="Q1" s="4" t="s">
        <v>3</v>
      </c>
      <c r="R1" s="4" t="s">
        <v>4</v>
      </c>
    </row>
    <row r="2" spans="1:23" ht="18.75" customHeight="1">
      <c r="A2" s="168" t="s">
        <v>5</v>
      </c>
      <c r="B2" s="169"/>
      <c r="C2" s="170"/>
      <c r="D2" s="168"/>
      <c r="E2" s="170"/>
      <c r="F2" s="5" t="s">
        <v>6</v>
      </c>
      <c r="G2" s="6">
        <v>345</v>
      </c>
      <c r="H2" s="6"/>
      <c r="I2" s="1"/>
      <c r="J2" s="171"/>
      <c r="K2" s="171"/>
      <c r="L2" s="171"/>
      <c r="M2" s="171"/>
      <c r="N2" s="171"/>
      <c r="O2" s="1"/>
      <c r="P2" s="167"/>
      <c r="Q2" s="167"/>
      <c r="R2" s="167"/>
    </row>
    <row r="3" spans="1:23" ht="17.649999999999999">
      <c r="A3" s="168" t="s">
        <v>7</v>
      </c>
      <c r="B3" s="169"/>
      <c r="C3" s="170"/>
      <c r="D3" s="168"/>
      <c r="E3" s="170"/>
      <c r="F3" s="5" t="s">
        <v>8</v>
      </c>
      <c r="G3" s="7">
        <v>73</v>
      </c>
      <c r="H3" s="7" t="s">
        <v>36</v>
      </c>
      <c r="I3" s="1">
        <v>0.5</v>
      </c>
      <c r="J3" s="1"/>
      <c r="K3" s="8" t="s">
        <v>28</v>
      </c>
      <c r="L3" s="1"/>
      <c r="M3" s="1"/>
      <c r="N3" s="1"/>
      <c r="O3" s="1"/>
      <c r="P3" s="167"/>
      <c r="Q3" s="167"/>
      <c r="R3" s="167"/>
    </row>
    <row r="4" spans="1:23" ht="17.649999999999999">
      <c r="A4" s="1"/>
      <c r="B4" s="1"/>
      <c r="C4" s="1"/>
      <c r="D4" s="1"/>
      <c r="E4" s="1"/>
      <c r="F4" s="1"/>
      <c r="G4" s="1"/>
      <c r="H4" s="1"/>
      <c r="I4" s="1"/>
      <c r="J4" s="9"/>
      <c r="K4" s="9"/>
      <c r="L4" s="9"/>
      <c r="M4" s="9"/>
      <c r="N4" s="9"/>
      <c r="O4" s="1"/>
      <c r="P4" s="1"/>
      <c r="Q4" s="1"/>
      <c r="R4" s="1"/>
    </row>
    <row r="5" spans="1:23">
      <c r="A5" s="172" t="s">
        <v>9</v>
      </c>
      <c r="B5" s="173"/>
      <c r="C5" s="174"/>
      <c r="D5" s="168"/>
      <c r="E5" s="169"/>
      <c r="F5" s="169"/>
      <c r="G5" s="169"/>
      <c r="H5" s="169"/>
      <c r="I5" s="169"/>
      <c r="J5" s="170"/>
      <c r="K5" s="10" t="s">
        <v>10</v>
      </c>
      <c r="L5" s="4" t="s">
        <v>11</v>
      </c>
      <c r="M5" s="35" t="s">
        <v>12</v>
      </c>
      <c r="N5" s="11"/>
      <c r="O5" s="35" t="s">
        <v>13</v>
      </c>
      <c r="P5" s="12"/>
      <c r="Q5" s="35" t="s">
        <v>14</v>
      </c>
      <c r="R5" s="13"/>
    </row>
    <row r="6" spans="1:23">
      <c r="A6" s="4" t="s">
        <v>15</v>
      </c>
      <c r="B6" s="168" t="s">
        <v>16</v>
      </c>
      <c r="C6" s="169"/>
      <c r="D6" s="169"/>
      <c r="E6" s="169"/>
      <c r="F6" s="170"/>
      <c r="G6" s="36" t="s">
        <v>17</v>
      </c>
      <c r="H6" s="36" t="s">
        <v>34</v>
      </c>
      <c r="I6" s="4" t="s">
        <v>18</v>
      </c>
      <c r="J6" s="4" t="s">
        <v>35</v>
      </c>
      <c r="K6" s="4" t="s">
        <v>19</v>
      </c>
      <c r="L6" s="175" t="s">
        <v>20</v>
      </c>
      <c r="M6" s="176"/>
      <c r="N6" s="26"/>
      <c r="O6" s="27" t="s">
        <v>21</v>
      </c>
      <c r="P6" s="27"/>
      <c r="Q6" s="27" t="s">
        <v>22</v>
      </c>
      <c r="R6" s="28"/>
    </row>
    <row r="7" spans="1:23">
      <c r="A7" s="14"/>
      <c r="B7" s="161" t="s">
        <v>111</v>
      </c>
      <c r="C7" s="162"/>
      <c r="D7" s="162"/>
      <c r="E7" s="162"/>
      <c r="F7" s="163"/>
      <c r="G7" s="15"/>
      <c r="H7" s="15">
        <f>G7/$I$3</f>
        <v>0</v>
      </c>
      <c r="I7" s="16"/>
      <c r="J7" s="17">
        <f>IFERROR(VLOOKUP(B7,計算用!$B$2:$C$5,2,FALSE),0)</f>
        <v>0</v>
      </c>
      <c r="K7" s="18"/>
      <c r="L7" s="177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9"/>
    </row>
    <row r="8" spans="1:23">
      <c r="A8" s="14"/>
      <c r="B8" s="164" t="s">
        <v>25</v>
      </c>
      <c r="C8" s="165"/>
      <c r="D8" s="165"/>
      <c r="E8" s="165"/>
      <c r="F8" s="166"/>
      <c r="G8" s="19"/>
      <c r="H8" s="15">
        <f t="shared" ref="H8:H108" si="0">G8/$I$3</f>
        <v>0</v>
      </c>
      <c r="I8" s="20"/>
      <c r="J8" s="17">
        <f>IFERROR(VLOOKUP(B8,計算用!$B$2:$C$5,2,FALSE),0)</f>
        <v>0</v>
      </c>
      <c r="K8" s="18"/>
      <c r="L8" s="180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2"/>
    </row>
    <row r="9" spans="1:23">
      <c r="A9" s="14"/>
      <c r="B9" s="161" t="s">
        <v>24</v>
      </c>
      <c r="C9" s="162"/>
      <c r="D9" s="162"/>
      <c r="E9" s="162"/>
      <c r="F9" s="163"/>
      <c r="G9" s="19"/>
      <c r="H9" s="15">
        <f t="shared" si="0"/>
        <v>0</v>
      </c>
      <c r="I9" s="20"/>
      <c r="J9" s="17">
        <f>IFERROR(VLOOKUP(B9,計算用!$B$2:$C$5,2,FALSE),0)</f>
        <v>4.5</v>
      </c>
      <c r="K9" s="18"/>
      <c r="L9" s="180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/>
    </row>
    <row r="10" spans="1:23">
      <c r="A10" s="14"/>
      <c r="B10" s="161" t="s">
        <v>25</v>
      </c>
      <c r="C10" s="162"/>
      <c r="D10" s="162"/>
      <c r="E10" s="162"/>
      <c r="F10" s="163"/>
      <c r="G10" s="19"/>
      <c r="H10" s="15">
        <f t="shared" si="0"/>
        <v>0</v>
      </c>
      <c r="I10" s="20"/>
      <c r="J10" s="17">
        <f>IFERROR(VLOOKUP(B10,計算用!$B$2:$C$5,2,FALSE),0)</f>
        <v>0</v>
      </c>
      <c r="K10" s="18"/>
      <c r="L10" s="180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2"/>
    </row>
    <row r="11" spans="1:23">
      <c r="A11" s="14"/>
      <c r="B11" s="161" t="s">
        <v>24</v>
      </c>
      <c r="C11" s="162"/>
      <c r="D11" s="162"/>
      <c r="E11" s="162"/>
      <c r="F11" s="163"/>
      <c r="G11" s="19"/>
      <c r="H11" s="15">
        <f t="shared" si="0"/>
        <v>0</v>
      </c>
      <c r="I11" s="20"/>
      <c r="J11" s="17">
        <f>IFERROR(VLOOKUP(B11,計算用!$B$2:$C$5,2,FALSE),0)</f>
        <v>4.5</v>
      </c>
      <c r="K11" s="18"/>
      <c r="L11" s="180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2"/>
    </row>
    <row r="12" spans="1:23">
      <c r="A12" s="14"/>
      <c r="B12" s="161" t="s">
        <v>25</v>
      </c>
      <c r="C12" s="162"/>
      <c r="D12" s="162"/>
      <c r="E12" s="162"/>
      <c r="F12" s="163"/>
      <c r="G12" s="19"/>
      <c r="H12" s="15">
        <f t="shared" si="0"/>
        <v>0</v>
      </c>
      <c r="I12" s="20"/>
      <c r="J12" s="17">
        <f>IFERROR(VLOOKUP(B12,計算用!$B$2:$C$5,2,FALSE),0)</f>
        <v>0</v>
      </c>
      <c r="K12" s="18"/>
      <c r="L12" s="180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2"/>
    </row>
    <row r="13" spans="1:23">
      <c r="A13" s="14"/>
      <c r="B13" s="161" t="s">
        <v>24</v>
      </c>
      <c r="C13" s="162"/>
      <c r="D13" s="162"/>
      <c r="E13" s="162"/>
      <c r="F13" s="163"/>
      <c r="G13" s="19"/>
      <c r="H13" s="15">
        <f t="shared" si="0"/>
        <v>0</v>
      </c>
      <c r="I13" s="13"/>
      <c r="J13" s="17">
        <f>IFERROR(VLOOKUP(B13,計算用!$B$2:$C$5,2,FALSE),0)</f>
        <v>4.5</v>
      </c>
      <c r="K13" s="18"/>
      <c r="L13" s="180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2"/>
    </row>
    <row r="14" spans="1:23">
      <c r="A14" s="14"/>
      <c r="B14" s="164" t="s">
        <v>24</v>
      </c>
      <c r="C14" s="165"/>
      <c r="D14" s="165"/>
      <c r="E14" s="165"/>
      <c r="F14" s="166"/>
      <c r="G14" s="19"/>
      <c r="H14" s="15">
        <f t="shared" si="0"/>
        <v>0</v>
      </c>
      <c r="I14" s="20"/>
      <c r="J14" s="17">
        <f>IFERROR(VLOOKUP(B14,計算用!$B$2:$C$5,2,FALSE),0)</f>
        <v>4.5</v>
      </c>
      <c r="K14" s="18"/>
      <c r="L14" s="180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2"/>
    </row>
    <row r="15" spans="1:23">
      <c r="A15" s="14"/>
      <c r="B15" s="161" t="s">
        <v>111</v>
      </c>
      <c r="C15" s="162"/>
      <c r="D15" s="162"/>
      <c r="E15" s="162"/>
      <c r="F15" s="163"/>
      <c r="G15" s="19"/>
      <c r="H15" s="96">
        <f t="shared" si="0"/>
        <v>0</v>
      </c>
      <c r="I15" s="97"/>
      <c r="J15" s="97">
        <f>IFERROR(VLOOKUP(B15,計算用!$B$2:$C$5,2,FALSE),0)</f>
        <v>0</v>
      </c>
      <c r="K15" s="18"/>
      <c r="L15" s="180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2"/>
    </row>
    <row r="16" spans="1:23">
      <c r="A16" s="14"/>
      <c r="B16" s="161" t="s">
        <v>32</v>
      </c>
      <c r="C16" s="162"/>
      <c r="D16" s="162"/>
      <c r="E16" s="162"/>
      <c r="F16" s="163"/>
      <c r="G16" s="19"/>
      <c r="H16" s="96">
        <f t="shared" si="0"/>
        <v>0</v>
      </c>
      <c r="I16" s="98"/>
      <c r="J16" s="97">
        <f>IFERROR(VLOOKUP(B16,計算用!$B$2:$C$5,2,FALSE),0)</f>
        <v>5.5</v>
      </c>
      <c r="K16" s="18"/>
      <c r="L16" s="180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2"/>
    </row>
    <row r="17" spans="1:23">
      <c r="A17" s="14"/>
      <c r="B17" s="161" t="s">
        <v>25</v>
      </c>
      <c r="C17" s="162"/>
      <c r="D17" s="162"/>
      <c r="E17" s="162"/>
      <c r="F17" s="163"/>
      <c r="G17" s="19">
        <v>1</v>
      </c>
      <c r="H17" s="96">
        <f t="shared" si="0"/>
        <v>2</v>
      </c>
      <c r="I17" s="97"/>
      <c r="J17" s="97">
        <f>IFERROR(VLOOKUP(B17,計算用!$B$2:$C$5,2,FALSE),0)</f>
        <v>0</v>
      </c>
      <c r="K17" s="18"/>
      <c r="L17" s="180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2"/>
    </row>
    <row r="18" spans="1:23">
      <c r="A18" s="14"/>
      <c r="B18" s="161" t="s">
        <v>33</v>
      </c>
      <c r="C18" s="162"/>
      <c r="D18" s="162"/>
      <c r="E18" s="162"/>
      <c r="F18" s="163"/>
      <c r="G18" s="19"/>
      <c r="H18" s="96">
        <f t="shared" si="0"/>
        <v>0</v>
      </c>
      <c r="I18" s="97"/>
      <c r="J18" s="97">
        <f>IFERROR(VLOOKUP(B18,計算用!$B$2:$C$5,2,FALSE),0)</f>
        <v>5.5</v>
      </c>
      <c r="K18" s="18"/>
      <c r="L18" s="180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2"/>
    </row>
    <row r="19" spans="1:23">
      <c r="A19" s="14"/>
      <c r="B19" s="161" t="s">
        <v>24</v>
      </c>
      <c r="C19" s="162"/>
      <c r="D19" s="162"/>
      <c r="E19" s="162"/>
      <c r="F19" s="163"/>
      <c r="G19" s="19"/>
      <c r="H19" s="96">
        <f t="shared" si="0"/>
        <v>0</v>
      </c>
      <c r="I19" s="97"/>
      <c r="J19" s="97">
        <f>IFERROR(VLOOKUP(B19,計算用!$B$2:$C$5,2,FALSE),0)</f>
        <v>4.5</v>
      </c>
      <c r="K19" s="18"/>
      <c r="L19" s="180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2"/>
    </row>
    <row r="20" spans="1:23">
      <c r="A20" s="14"/>
      <c r="B20" s="161" t="s">
        <v>25</v>
      </c>
      <c r="C20" s="162"/>
      <c r="D20" s="162"/>
      <c r="E20" s="162"/>
      <c r="F20" s="163"/>
      <c r="G20" s="19">
        <v>2.6</v>
      </c>
      <c r="H20" s="96">
        <f t="shared" si="0"/>
        <v>5.2</v>
      </c>
      <c r="I20" s="98"/>
      <c r="J20" s="97">
        <f>IFERROR(VLOOKUP(B20,計算用!$B$2:$C$5,2,FALSE),0)</f>
        <v>0</v>
      </c>
      <c r="K20" s="18"/>
      <c r="L20" s="180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2"/>
    </row>
    <row r="21" spans="1:23">
      <c r="A21" s="14"/>
      <c r="B21" s="161" t="s">
        <v>24</v>
      </c>
      <c r="C21" s="162"/>
      <c r="D21" s="162"/>
      <c r="E21" s="162"/>
      <c r="F21" s="163"/>
      <c r="G21" s="19"/>
      <c r="H21" s="96">
        <f t="shared" si="0"/>
        <v>0</v>
      </c>
      <c r="I21" s="97"/>
      <c r="J21" s="97">
        <f>IFERROR(VLOOKUP(B21,計算用!$B$2:$C$5,2,FALSE),0)</f>
        <v>4.5</v>
      </c>
      <c r="K21" s="18"/>
      <c r="L21" s="180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2"/>
    </row>
    <row r="22" spans="1:23">
      <c r="A22" s="14"/>
      <c r="B22" s="161" t="s">
        <v>25</v>
      </c>
      <c r="C22" s="162"/>
      <c r="D22" s="162"/>
      <c r="E22" s="162"/>
      <c r="F22" s="163"/>
      <c r="G22" s="19">
        <v>32.299999999999997</v>
      </c>
      <c r="H22" s="96">
        <f t="shared" si="0"/>
        <v>64.599999999999994</v>
      </c>
      <c r="I22" s="97"/>
      <c r="J22" s="97">
        <f>IFERROR(VLOOKUP(B22,計算用!$B$2:$C$5,2,FALSE),0)</f>
        <v>0</v>
      </c>
      <c r="K22" s="18"/>
      <c r="L22" s="180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2"/>
    </row>
    <row r="23" spans="1:23">
      <c r="A23" s="14"/>
      <c r="B23" s="161" t="s">
        <v>24</v>
      </c>
      <c r="C23" s="162"/>
      <c r="D23" s="162"/>
      <c r="E23" s="162"/>
      <c r="F23" s="163"/>
      <c r="G23" s="19"/>
      <c r="H23" s="96">
        <f t="shared" si="0"/>
        <v>0</v>
      </c>
      <c r="I23" s="98"/>
      <c r="J23" s="97">
        <f>IFERROR(VLOOKUP(B23,計算用!$B$2:$C$5,2,FALSE),0)</f>
        <v>4.5</v>
      </c>
      <c r="K23" s="18"/>
      <c r="L23" s="180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2"/>
    </row>
    <row r="24" spans="1:23">
      <c r="A24" s="14"/>
      <c r="B24" s="161" t="s">
        <v>25</v>
      </c>
      <c r="C24" s="162"/>
      <c r="D24" s="162"/>
      <c r="E24" s="162"/>
      <c r="F24" s="163"/>
      <c r="G24" s="19">
        <v>10.5</v>
      </c>
      <c r="H24" s="96">
        <f t="shared" si="0"/>
        <v>21</v>
      </c>
      <c r="I24" s="97"/>
      <c r="J24" s="97">
        <f>IFERROR(VLOOKUP(B24,計算用!$B$2:$C$5,2,FALSE),0)</f>
        <v>0</v>
      </c>
      <c r="K24" s="18"/>
      <c r="L24" s="180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2"/>
    </row>
    <row r="25" spans="1:23">
      <c r="A25" s="14"/>
      <c r="B25" s="161" t="s">
        <v>127</v>
      </c>
      <c r="C25" s="162"/>
      <c r="D25" s="162"/>
      <c r="E25" s="162"/>
      <c r="F25" s="163"/>
      <c r="G25" s="19"/>
      <c r="H25" s="96">
        <f t="shared" si="0"/>
        <v>0</v>
      </c>
      <c r="I25" s="97">
        <v>20</v>
      </c>
      <c r="J25" s="97">
        <f>IFERROR(VLOOKUP(B25,計算用!$B$2:$C$5,2,FALSE),0)</f>
        <v>0</v>
      </c>
      <c r="K25" s="18"/>
      <c r="L25" s="180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2"/>
    </row>
    <row r="26" spans="1:23">
      <c r="A26" s="14"/>
      <c r="B26" s="161" t="s">
        <v>128</v>
      </c>
      <c r="C26" s="162"/>
      <c r="D26" s="162"/>
      <c r="E26" s="162"/>
      <c r="F26" s="163"/>
      <c r="G26" s="19">
        <v>2.2999999999999998</v>
      </c>
      <c r="H26" s="96">
        <f t="shared" si="0"/>
        <v>4.5999999999999996</v>
      </c>
      <c r="I26" s="98"/>
      <c r="J26" s="97">
        <f>IFERROR(VLOOKUP(B26,計算用!$B$2:$C$5,2,FALSE),0)</f>
        <v>0</v>
      </c>
      <c r="K26" s="18"/>
      <c r="L26" s="180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2"/>
    </row>
    <row r="27" spans="1:23">
      <c r="A27" s="14"/>
      <c r="B27" s="161" t="s">
        <v>129</v>
      </c>
      <c r="C27" s="162"/>
      <c r="D27" s="162"/>
      <c r="E27" s="162"/>
      <c r="F27" s="163"/>
      <c r="G27" s="19"/>
      <c r="H27" s="96">
        <f t="shared" si="0"/>
        <v>0</v>
      </c>
      <c r="I27" s="97">
        <v>2.5</v>
      </c>
      <c r="J27" s="97">
        <f>IFERROR(VLOOKUP(B27,計算用!$B$2:$C$5,2,FALSE),0)</f>
        <v>0</v>
      </c>
      <c r="K27" s="18"/>
      <c r="L27" s="180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2"/>
    </row>
    <row r="28" spans="1:23">
      <c r="A28" s="14"/>
      <c r="B28" s="161" t="s">
        <v>128</v>
      </c>
      <c r="C28" s="162"/>
      <c r="D28" s="162"/>
      <c r="E28" s="162"/>
      <c r="F28" s="163"/>
      <c r="G28" s="19">
        <v>1.6</v>
      </c>
      <c r="H28" s="96">
        <f t="shared" si="0"/>
        <v>3.2</v>
      </c>
      <c r="I28" s="97"/>
      <c r="J28" s="97">
        <f>IFERROR(VLOOKUP(B28,計算用!$B$2:$C$5,2,FALSE),0)</f>
        <v>0</v>
      </c>
      <c r="K28" s="18"/>
      <c r="L28" s="180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2"/>
    </row>
    <row r="29" spans="1:23">
      <c r="A29" s="14"/>
      <c r="B29" s="161" t="s">
        <v>130</v>
      </c>
      <c r="C29" s="162"/>
      <c r="D29" s="162"/>
      <c r="E29" s="162"/>
      <c r="F29" s="163"/>
      <c r="G29" s="19"/>
      <c r="H29" s="96">
        <f t="shared" si="0"/>
        <v>0</v>
      </c>
      <c r="I29" s="97"/>
      <c r="J29" s="97">
        <f>IFERROR(VLOOKUP(B29,計算用!$B$2:$C$5,2,FALSE),0)</f>
        <v>4.5</v>
      </c>
      <c r="K29" s="18"/>
      <c r="L29" s="180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2"/>
    </row>
    <row r="30" spans="1:23">
      <c r="A30" s="14"/>
      <c r="B30" s="161" t="s">
        <v>128</v>
      </c>
      <c r="C30" s="162"/>
      <c r="D30" s="162"/>
      <c r="E30" s="162"/>
      <c r="F30" s="163"/>
      <c r="G30" s="19">
        <v>3.7</v>
      </c>
      <c r="H30" s="96">
        <f t="shared" si="0"/>
        <v>7.4</v>
      </c>
      <c r="I30" s="98"/>
      <c r="J30" s="97">
        <f>IFERROR(VLOOKUP(B30,計算用!$B$2:$C$5,2,FALSE),0)</f>
        <v>0</v>
      </c>
      <c r="K30" s="18"/>
      <c r="L30" s="180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2"/>
    </row>
    <row r="31" spans="1:23">
      <c r="A31" s="14"/>
      <c r="B31" s="161" t="s">
        <v>130</v>
      </c>
      <c r="C31" s="162"/>
      <c r="D31" s="162"/>
      <c r="E31" s="162"/>
      <c r="F31" s="163"/>
      <c r="G31" s="21"/>
      <c r="H31" s="96">
        <f t="shared" si="0"/>
        <v>0</v>
      </c>
      <c r="I31" s="97"/>
      <c r="J31" s="97">
        <f>IFERROR(VLOOKUP(B31,計算用!$B$2:$C$5,2,FALSE),0)</f>
        <v>4.5</v>
      </c>
      <c r="K31" s="18"/>
      <c r="L31" s="180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2"/>
    </row>
    <row r="32" spans="1:23">
      <c r="A32" s="14"/>
      <c r="B32" s="161" t="s">
        <v>128</v>
      </c>
      <c r="C32" s="162"/>
      <c r="D32" s="162"/>
      <c r="E32" s="162"/>
      <c r="F32" s="163"/>
      <c r="G32" s="22">
        <v>1.5</v>
      </c>
      <c r="H32" s="96">
        <f t="shared" si="0"/>
        <v>3</v>
      </c>
      <c r="I32" s="98"/>
      <c r="J32" s="97">
        <f>IFERROR(VLOOKUP(B32,計算用!$B$2:$C$5,2,FALSE),0)</f>
        <v>0</v>
      </c>
      <c r="K32" s="18">
        <f>SUM(H15:J32)</f>
        <v>167</v>
      </c>
      <c r="L32" s="180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2"/>
    </row>
    <row r="33" spans="1:23">
      <c r="A33" s="14"/>
      <c r="B33" s="161" t="s">
        <v>33</v>
      </c>
      <c r="C33" s="162"/>
      <c r="D33" s="162"/>
      <c r="E33" s="162"/>
      <c r="F33" s="163"/>
      <c r="G33" s="22"/>
      <c r="H33" s="72">
        <f t="shared" si="0"/>
        <v>0</v>
      </c>
      <c r="I33" s="73"/>
      <c r="J33" s="74">
        <f>IFERROR(VLOOKUP(B33,計算用!$B$2:$C$5,2,FALSE),0)</f>
        <v>5.5</v>
      </c>
      <c r="K33" s="18"/>
      <c r="L33" s="180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2"/>
    </row>
    <row r="34" spans="1:23">
      <c r="A34" s="14"/>
      <c r="B34" s="161" t="s">
        <v>111</v>
      </c>
      <c r="C34" s="162"/>
      <c r="D34" s="162"/>
      <c r="E34" s="162"/>
      <c r="F34" s="163"/>
      <c r="G34" s="22"/>
      <c r="H34" s="72">
        <f t="shared" si="0"/>
        <v>0</v>
      </c>
      <c r="I34" s="99"/>
      <c r="J34" s="74">
        <f>IFERROR(VLOOKUP(B34,計算用!$B$2:$C$5,2,FALSE),0)</f>
        <v>0</v>
      </c>
      <c r="K34" s="18"/>
      <c r="L34" s="180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2"/>
    </row>
    <row r="35" spans="1:23">
      <c r="A35" s="14"/>
      <c r="B35" s="161" t="s">
        <v>24</v>
      </c>
      <c r="C35" s="162"/>
      <c r="D35" s="162"/>
      <c r="E35" s="162"/>
      <c r="F35" s="163"/>
      <c r="G35" s="22"/>
      <c r="H35" s="72">
        <f t="shared" si="0"/>
        <v>0</v>
      </c>
      <c r="I35" s="73"/>
      <c r="J35" s="74">
        <f>IFERROR(VLOOKUP(B35,計算用!$B$2:$C$5,2,FALSE),0)</f>
        <v>4.5</v>
      </c>
      <c r="K35" s="18"/>
      <c r="L35" s="180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2"/>
    </row>
    <row r="36" spans="1:23">
      <c r="A36" s="14"/>
      <c r="B36" s="161" t="s">
        <v>25</v>
      </c>
      <c r="C36" s="162"/>
      <c r="D36" s="162"/>
      <c r="E36" s="162"/>
      <c r="F36" s="163"/>
      <c r="G36" s="22">
        <v>1.5</v>
      </c>
      <c r="H36" s="72">
        <f t="shared" si="0"/>
        <v>3</v>
      </c>
      <c r="I36" s="99"/>
      <c r="J36" s="74">
        <f>IFERROR(VLOOKUP(B36,計算用!$B$2:$C$5,2,FALSE),0)</f>
        <v>0</v>
      </c>
      <c r="K36" s="18"/>
      <c r="L36" s="180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2"/>
    </row>
    <row r="37" spans="1:23">
      <c r="A37" s="14"/>
      <c r="B37" s="161" t="s">
        <v>24</v>
      </c>
      <c r="C37" s="162"/>
      <c r="D37" s="162"/>
      <c r="E37" s="162"/>
      <c r="F37" s="163"/>
      <c r="G37" s="22"/>
      <c r="H37" s="72">
        <f t="shared" si="0"/>
        <v>0</v>
      </c>
      <c r="I37" s="73"/>
      <c r="J37" s="74">
        <f>IFERROR(VLOOKUP(B37,計算用!$B$2:$C$5,2,FALSE),0)</f>
        <v>4.5</v>
      </c>
      <c r="K37" s="18"/>
      <c r="L37" s="180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2"/>
    </row>
    <row r="38" spans="1:23">
      <c r="A38" s="14"/>
      <c r="B38" s="161" t="s">
        <v>131</v>
      </c>
      <c r="C38" s="162"/>
      <c r="D38" s="162"/>
      <c r="E38" s="162"/>
      <c r="F38" s="163"/>
      <c r="G38" s="22"/>
      <c r="H38" s="72">
        <f t="shared" si="0"/>
        <v>0</v>
      </c>
      <c r="I38" s="73"/>
      <c r="J38" s="74">
        <f>IFERROR(VLOOKUP(B38,計算用!$B$2:$C$5,2,FALSE),0)</f>
        <v>0</v>
      </c>
      <c r="K38" s="18"/>
      <c r="L38" s="180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2"/>
    </row>
    <row r="39" spans="1:23">
      <c r="A39" s="14"/>
      <c r="B39" s="161" t="s">
        <v>128</v>
      </c>
      <c r="C39" s="162"/>
      <c r="D39" s="162"/>
      <c r="E39" s="162"/>
      <c r="F39" s="163"/>
      <c r="G39" s="22">
        <v>1.5</v>
      </c>
      <c r="H39" s="72">
        <f t="shared" si="0"/>
        <v>3</v>
      </c>
      <c r="I39" s="73"/>
      <c r="J39" s="74">
        <f>IFERROR(VLOOKUP(B39,計算用!$B$2:$C$5,2,FALSE),0)</f>
        <v>0</v>
      </c>
      <c r="K39" s="18"/>
      <c r="L39" s="180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2"/>
    </row>
    <row r="40" spans="1:23">
      <c r="A40" s="14"/>
      <c r="B40" s="161" t="s">
        <v>130</v>
      </c>
      <c r="C40" s="162"/>
      <c r="D40" s="162"/>
      <c r="E40" s="162"/>
      <c r="F40" s="163"/>
      <c r="G40" s="22"/>
      <c r="H40" s="72">
        <f t="shared" si="0"/>
        <v>0</v>
      </c>
      <c r="I40" s="99"/>
      <c r="J40" s="74">
        <f>IFERROR(VLOOKUP(B40,計算用!$B$2:$C$5,2,FALSE),0)</f>
        <v>4.5</v>
      </c>
      <c r="K40" s="18"/>
      <c r="L40" s="180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2"/>
    </row>
    <row r="41" spans="1:23">
      <c r="A41" s="14"/>
      <c r="B41" s="161" t="s">
        <v>128</v>
      </c>
      <c r="C41" s="162"/>
      <c r="D41" s="162"/>
      <c r="E41" s="162"/>
      <c r="F41" s="163"/>
      <c r="G41" s="22">
        <v>3.7</v>
      </c>
      <c r="H41" s="72">
        <f t="shared" si="0"/>
        <v>7.4</v>
      </c>
      <c r="I41" s="73"/>
      <c r="J41" s="74">
        <f>IFERROR(VLOOKUP(B41,計算用!$B$2:$C$5,2,FALSE),0)</f>
        <v>0</v>
      </c>
      <c r="K41" s="18"/>
      <c r="L41" s="180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2"/>
    </row>
    <row r="42" spans="1:23">
      <c r="A42" s="14"/>
      <c r="B42" s="161" t="s">
        <v>130</v>
      </c>
      <c r="C42" s="162"/>
      <c r="D42" s="162"/>
      <c r="E42" s="162"/>
      <c r="F42" s="163"/>
      <c r="G42" s="22"/>
      <c r="H42" s="72">
        <f t="shared" si="0"/>
        <v>0</v>
      </c>
      <c r="I42" s="73"/>
      <c r="J42" s="74">
        <f>IFERROR(VLOOKUP(B42,計算用!$B$2:$C$5,2,FALSE),0)</f>
        <v>4.5</v>
      </c>
      <c r="K42" s="18"/>
      <c r="L42" s="180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2"/>
    </row>
    <row r="43" spans="1:23">
      <c r="A43" s="14"/>
      <c r="B43" s="161" t="s">
        <v>128</v>
      </c>
      <c r="C43" s="162"/>
      <c r="D43" s="162"/>
      <c r="E43" s="162"/>
      <c r="F43" s="163"/>
      <c r="G43" s="22">
        <v>1.6</v>
      </c>
      <c r="H43" s="72">
        <f t="shared" si="0"/>
        <v>3.2</v>
      </c>
      <c r="I43" s="73"/>
      <c r="J43" s="74">
        <f>IFERROR(VLOOKUP(B43,計算用!$B$2:$C$5,2,FALSE),0)</f>
        <v>0</v>
      </c>
      <c r="K43" s="18"/>
      <c r="L43" s="180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2"/>
    </row>
    <row r="44" spans="1:23">
      <c r="A44" s="14"/>
      <c r="B44" s="161" t="s">
        <v>129</v>
      </c>
      <c r="C44" s="162"/>
      <c r="D44" s="162"/>
      <c r="E44" s="162"/>
      <c r="F44" s="163"/>
      <c r="G44" s="22"/>
      <c r="H44" s="72">
        <f t="shared" si="0"/>
        <v>0</v>
      </c>
      <c r="I44" s="99">
        <v>20</v>
      </c>
      <c r="J44" s="74">
        <f>IFERROR(VLOOKUP(B44,計算用!$B$2:$C$5,2,FALSE),0)</f>
        <v>0</v>
      </c>
      <c r="K44" s="18"/>
      <c r="L44" s="180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2"/>
    </row>
    <row r="45" spans="1:23">
      <c r="A45" s="14"/>
      <c r="B45" s="161" t="s">
        <v>128</v>
      </c>
      <c r="C45" s="162"/>
      <c r="D45" s="162"/>
      <c r="E45" s="162"/>
      <c r="F45" s="163"/>
      <c r="G45" s="22">
        <v>2.2999999999999998</v>
      </c>
      <c r="H45" s="72">
        <f t="shared" si="0"/>
        <v>4.5999999999999996</v>
      </c>
      <c r="I45" s="73"/>
      <c r="J45" s="74">
        <f>IFERROR(VLOOKUP(B45,計算用!$B$2:$C$5,2,FALSE),0)</f>
        <v>0</v>
      </c>
      <c r="K45" s="18"/>
      <c r="L45" s="180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2"/>
    </row>
    <row r="46" spans="1:23">
      <c r="A46" s="14"/>
      <c r="B46" s="161" t="s">
        <v>129</v>
      </c>
      <c r="C46" s="162"/>
      <c r="D46" s="162"/>
      <c r="E46" s="162"/>
      <c r="F46" s="163"/>
      <c r="G46" s="22"/>
      <c r="H46" s="72">
        <f t="shared" si="0"/>
        <v>0</v>
      </c>
      <c r="I46" s="99">
        <v>2.5</v>
      </c>
      <c r="J46" s="74">
        <f>IFERROR(VLOOKUP(B46,計算用!$B$2:$C$5,2,FALSE),0)</f>
        <v>0</v>
      </c>
      <c r="K46" s="18"/>
      <c r="L46" s="180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2"/>
    </row>
    <row r="47" spans="1:23">
      <c r="A47" s="14"/>
      <c r="B47" s="161" t="s">
        <v>25</v>
      </c>
      <c r="C47" s="162"/>
      <c r="D47" s="162"/>
      <c r="E47" s="162"/>
      <c r="F47" s="163"/>
      <c r="G47" s="22">
        <v>9</v>
      </c>
      <c r="H47" s="72">
        <f t="shared" si="0"/>
        <v>18</v>
      </c>
      <c r="I47" s="73"/>
      <c r="J47" s="74">
        <f>IFERROR(VLOOKUP(B47,計算用!$B$2:$C$5,2,FALSE),0)</f>
        <v>0</v>
      </c>
      <c r="K47" s="18"/>
      <c r="L47" s="180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2"/>
    </row>
    <row r="48" spans="1:23">
      <c r="A48" s="14"/>
      <c r="B48" s="161" t="s">
        <v>24</v>
      </c>
      <c r="C48" s="162"/>
      <c r="D48" s="162"/>
      <c r="E48" s="162"/>
      <c r="F48" s="163"/>
      <c r="G48" s="22"/>
      <c r="H48" s="72">
        <f t="shared" si="0"/>
        <v>0</v>
      </c>
      <c r="I48" s="99"/>
      <c r="J48" s="74">
        <f>IFERROR(VLOOKUP(B48,計算用!$B$2:$C$5,2,FALSE),0)</f>
        <v>4.5</v>
      </c>
      <c r="K48" s="18"/>
      <c r="L48" s="180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2"/>
    </row>
    <row r="49" spans="1:23">
      <c r="A49" s="14"/>
      <c r="B49" s="161" t="s">
        <v>25</v>
      </c>
      <c r="C49" s="162"/>
      <c r="D49" s="162"/>
      <c r="E49" s="162"/>
      <c r="F49" s="163"/>
      <c r="G49" s="22">
        <v>75</v>
      </c>
      <c r="H49" s="72">
        <f t="shared" si="0"/>
        <v>150</v>
      </c>
      <c r="I49" s="73"/>
      <c r="J49" s="74">
        <f>IFERROR(VLOOKUP(B49,計算用!$B$2:$C$5,2,FALSE),0)</f>
        <v>0</v>
      </c>
      <c r="K49" s="18"/>
      <c r="L49" s="180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2"/>
    </row>
    <row r="50" spans="1:23">
      <c r="A50" s="14"/>
      <c r="B50" s="161" t="s">
        <v>24</v>
      </c>
      <c r="C50" s="162"/>
      <c r="D50" s="162"/>
      <c r="E50" s="162"/>
      <c r="F50" s="163"/>
      <c r="G50" s="22"/>
      <c r="H50" s="72">
        <f t="shared" si="0"/>
        <v>0</v>
      </c>
      <c r="I50" s="99"/>
      <c r="J50" s="74">
        <f>IFERROR(VLOOKUP(B50,計算用!$B$2:$C$5,2,FALSE),0)</f>
        <v>4.5</v>
      </c>
      <c r="K50" s="18"/>
      <c r="L50" s="180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2"/>
    </row>
    <row r="51" spans="1:23">
      <c r="A51" s="14"/>
      <c r="B51" s="161" t="s">
        <v>25</v>
      </c>
      <c r="C51" s="162"/>
      <c r="D51" s="162"/>
      <c r="E51" s="162"/>
      <c r="F51" s="163"/>
      <c r="G51" s="22">
        <v>0.5</v>
      </c>
      <c r="H51" s="72">
        <f t="shared" si="0"/>
        <v>1</v>
      </c>
      <c r="I51" s="73"/>
      <c r="J51" s="74">
        <f>IFERROR(VLOOKUP(B51,計算用!$B$2:$C$5,2,FALSE),0)</f>
        <v>0</v>
      </c>
      <c r="K51" s="18"/>
      <c r="L51" s="180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2"/>
    </row>
    <row r="52" spans="1:23">
      <c r="A52" s="14"/>
      <c r="B52" s="161" t="s">
        <v>24</v>
      </c>
      <c r="C52" s="162"/>
      <c r="D52" s="162"/>
      <c r="E52" s="162"/>
      <c r="F52" s="163"/>
      <c r="G52" s="22"/>
      <c r="H52" s="72">
        <f t="shared" si="0"/>
        <v>0</v>
      </c>
      <c r="I52" s="73"/>
      <c r="J52" s="74">
        <f>IFERROR(VLOOKUP(B52,計算用!$B$2:$C$5,2,FALSE),0)</f>
        <v>4.5</v>
      </c>
      <c r="K52" s="18"/>
      <c r="L52" s="180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2"/>
    </row>
    <row r="53" spans="1:23">
      <c r="A53" s="14"/>
      <c r="B53" s="161" t="s">
        <v>25</v>
      </c>
      <c r="C53" s="162"/>
      <c r="D53" s="162"/>
      <c r="E53" s="162"/>
      <c r="F53" s="163"/>
      <c r="G53" s="22">
        <v>1.5</v>
      </c>
      <c r="H53" s="72">
        <f t="shared" si="0"/>
        <v>3</v>
      </c>
      <c r="I53" s="73"/>
      <c r="J53" s="74">
        <f>IFERROR(VLOOKUP(B53,計算用!$B$2:$C$5,2,FALSE),0)</f>
        <v>0</v>
      </c>
      <c r="K53" s="18"/>
      <c r="L53" s="180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2"/>
    </row>
    <row r="54" spans="1:23">
      <c r="A54" s="14"/>
      <c r="B54" s="161" t="s">
        <v>33</v>
      </c>
      <c r="C54" s="162"/>
      <c r="D54" s="162"/>
      <c r="E54" s="162"/>
      <c r="F54" s="163"/>
      <c r="G54" s="22"/>
      <c r="H54" s="72">
        <f t="shared" si="0"/>
        <v>0</v>
      </c>
      <c r="I54" s="73"/>
      <c r="J54" s="74">
        <f>IFERROR(VLOOKUP(B54,計算用!$B$2:$C$5,2,FALSE),0)</f>
        <v>5.5</v>
      </c>
      <c r="K54" s="18"/>
      <c r="L54" s="180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2"/>
    </row>
    <row r="55" spans="1:23">
      <c r="A55" s="14"/>
      <c r="B55" s="161" t="s">
        <v>111</v>
      </c>
      <c r="C55" s="162"/>
      <c r="D55" s="162"/>
      <c r="E55" s="162"/>
      <c r="F55" s="163"/>
      <c r="G55" s="22"/>
      <c r="H55" s="72">
        <f t="shared" si="0"/>
        <v>0</v>
      </c>
      <c r="I55" s="99">
        <v>80</v>
      </c>
      <c r="J55" s="74">
        <f>IFERROR(VLOOKUP(B55,計算用!$B$2:$C$5,2,FALSE),0)</f>
        <v>0</v>
      </c>
      <c r="K55" s="18"/>
      <c r="L55" s="180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2"/>
    </row>
    <row r="56" spans="1:23">
      <c r="A56" s="14"/>
      <c r="B56" s="161" t="s">
        <v>27</v>
      </c>
      <c r="C56" s="162"/>
      <c r="D56" s="162"/>
      <c r="E56" s="162"/>
      <c r="F56" s="163"/>
      <c r="G56" s="22"/>
      <c r="H56" s="72">
        <f t="shared" si="0"/>
        <v>0</v>
      </c>
      <c r="I56" s="73"/>
      <c r="J56" s="74">
        <f>IFERROR(VLOOKUP(B56,計算用!$B$2:$C$5,2,FALSE),0)</f>
        <v>5.5</v>
      </c>
      <c r="K56" s="18"/>
      <c r="L56" s="180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2"/>
    </row>
    <row r="57" spans="1:23">
      <c r="A57" s="14"/>
      <c r="B57" s="161" t="s">
        <v>25</v>
      </c>
      <c r="C57" s="162"/>
      <c r="D57" s="162"/>
      <c r="E57" s="162"/>
      <c r="F57" s="163"/>
      <c r="G57" s="22">
        <v>1.5</v>
      </c>
      <c r="H57" s="72">
        <f t="shared" si="0"/>
        <v>3</v>
      </c>
      <c r="I57" s="99"/>
      <c r="J57" s="74">
        <f>IFERROR(VLOOKUP(B57,計算用!$B$2:$C$5,2,FALSE),0)</f>
        <v>0</v>
      </c>
      <c r="K57" s="18"/>
      <c r="L57" s="180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2"/>
    </row>
    <row r="58" spans="1:23">
      <c r="A58" s="14"/>
      <c r="B58" s="161" t="s">
        <v>24</v>
      </c>
      <c r="C58" s="162"/>
      <c r="D58" s="162"/>
      <c r="E58" s="162"/>
      <c r="F58" s="163"/>
      <c r="G58" s="22"/>
      <c r="H58" s="72">
        <f t="shared" si="0"/>
        <v>0</v>
      </c>
      <c r="I58" s="73"/>
      <c r="J58" s="74">
        <f>IFERROR(VLOOKUP(B58,計算用!$B$2:$C$5,2,FALSE),0)</f>
        <v>4.5</v>
      </c>
      <c r="K58" s="18"/>
      <c r="L58" s="180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2"/>
    </row>
    <row r="59" spans="1:23">
      <c r="A59" s="14"/>
      <c r="B59" s="161" t="s">
        <v>25</v>
      </c>
      <c r="C59" s="162"/>
      <c r="D59" s="162"/>
      <c r="E59" s="162"/>
      <c r="F59" s="163"/>
      <c r="G59" s="22">
        <v>6.9</v>
      </c>
      <c r="H59" s="72">
        <f t="shared" si="0"/>
        <v>13.8</v>
      </c>
      <c r="I59" s="99"/>
      <c r="J59" s="74">
        <f>IFERROR(VLOOKUP(B59,計算用!$B$2:$C$5,2,FALSE),0)</f>
        <v>0</v>
      </c>
      <c r="K59" s="18"/>
      <c r="L59" s="180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2"/>
    </row>
    <row r="60" spans="1:23">
      <c r="A60" s="14"/>
      <c r="B60" s="164" t="s">
        <v>24</v>
      </c>
      <c r="C60" s="165"/>
      <c r="D60" s="165"/>
      <c r="E60" s="165"/>
      <c r="F60" s="166"/>
      <c r="G60" s="22"/>
      <c r="H60" s="72">
        <f t="shared" si="0"/>
        <v>0</v>
      </c>
      <c r="I60" s="73"/>
      <c r="J60" s="74">
        <f>IFERROR(VLOOKUP(B60,計算用!$B$2:$C$5,2,FALSE),0)</f>
        <v>4.5</v>
      </c>
      <c r="K60" s="18"/>
      <c r="L60" s="180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2"/>
    </row>
    <row r="61" spans="1:23">
      <c r="A61" s="14"/>
      <c r="B61" s="161" t="s">
        <v>25</v>
      </c>
      <c r="C61" s="162"/>
      <c r="D61" s="162"/>
      <c r="E61" s="162"/>
      <c r="F61" s="163"/>
      <c r="G61" s="22">
        <v>2.2000000000000002</v>
      </c>
      <c r="H61" s="72">
        <f t="shared" si="0"/>
        <v>4.4000000000000004</v>
      </c>
      <c r="I61" s="73"/>
      <c r="J61" s="74">
        <f>IFERROR(VLOOKUP(B61,計算用!$B$2:$C$5,2,FALSE),0)</f>
        <v>0</v>
      </c>
      <c r="K61" s="18"/>
      <c r="L61" s="180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2"/>
    </row>
    <row r="62" spans="1:23">
      <c r="A62" s="14"/>
      <c r="B62" s="161" t="s">
        <v>24</v>
      </c>
      <c r="C62" s="162"/>
      <c r="D62" s="162"/>
      <c r="E62" s="162"/>
      <c r="F62" s="163"/>
      <c r="G62" s="22"/>
      <c r="H62" s="72">
        <f t="shared" si="0"/>
        <v>0</v>
      </c>
      <c r="I62" s="73"/>
      <c r="J62" s="74">
        <f>IFERROR(VLOOKUP(B62,計算用!$B$2:$C$5,2,FALSE),0)</f>
        <v>4.5</v>
      </c>
      <c r="K62" s="18"/>
      <c r="L62" s="180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2"/>
    </row>
    <row r="63" spans="1:23">
      <c r="A63" s="14"/>
      <c r="B63" s="161" t="s">
        <v>25</v>
      </c>
      <c r="C63" s="162"/>
      <c r="D63" s="162"/>
      <c r="E63" s="162"/>
      <c r="F63" s="163"/>
      <c r="G63" s="22">
        <v>5.7</v>
      </c>
      <c r="H63" s="72">
        <f t="shared" si="0"/>
        <v>11.4</v>
      </c>
      <c r="I63" s="73"/>
      <c r="J63" s="74">
        <f>IFERROR(VLOOKUP(B63,計算用!$B$2:$C$5,2,FALSE),0)</f>
        <v>0</v>
      </c>
      <c r="K63" s="18"/>
      <c r="L63" s="180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</row>
    <row r="64" spans="1:23">
      <c r="A64" s="14"/>
      <c r="B64" s="161" t="s">
        <v>24</v>
      </c>
      <c r="C64" s="162"/>
      <c r="D64" s="162"/>
      <c r="E64" s="162"/>
      <c r="F64" s="163"/>
      <c r="G64" s="22"/>
      <c r="H64" s="72">
        <f t="shared" si="0"/>
        <v>0</v>
      </c>
      <c r="I64" s="99"/>
      <c r="J64" s="74">
        <f>IFERROR(VLOOKUP(B64,計算用!$B$2:$C$5,2,FALSE),0)</f>
        <v>4.5</v>
      </c>
      <c r="K64" s="18"/>
      <c r="L64" s="180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2"/>
    </row>
    <row r="65" spans="1:23">
      <c r="A65" s="14"/>
      <c r="B65" s="161" t="s">
        <v>25</v>
      </c>
      <c r="C65" s="162"/>
      <c r="D65" s="162"/>
      <c r="E65" s="162"/>
      <c r="F65" s="163"/>
      <c r="G65" s="22">
        <v>27.6</v>
      </c>
      <c r="H65" s="72">
        <f t="shared" si="0"/>
        <v>55.2</v>
      </c>
      <c r="I65" s="73"/>
      <c r="J65" s="74">
        <f>IFERROR(VLOOKUP(B65,計算用!$B$2:$C$5,2,FALSE),0)</f>
        <v>0</v>
      </c>
      <c r="K65" s="18"/>
      <c r="L65" s="180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2"/>
    </row>
    <row r="66" spans="1:23">
      <c r="A66" s="14"/>
      <c r="B66" s="161" t="s">
        <v>24</v>
      </c>
      <c r="C66" s="162"/>
      <c r="D66" s="162"/>
      <c r="E66" s="162"/>
      <c r="F66" s="163"/>
      <c r="G66" s="24"/>
      <c r="H66" s="72">
        <f t="shared" si="0"/>
        <v>0</v>
      </c>
      <c r="I66" s="73"/>
      <c r="J66" s="74">
        <f>IFERROR(VLOOKUP(B66,計算用!$B$2:$C$5,2,FALSE),0)</f>
        <v>4.5</v>
      </c>
      <c r="K66" s="18"/>
      <c r="L66" s="180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2"/>
    </row>
    <row r="67" spans="1:23">
      <c r="A67" s="14"/>
      <c r="B67" s="161" t="s">
        <v>25</v>
      </c>
      <c r="C67" s="162"/>
      <c r="D67" s="162"/>
      <c r="E67" s="162"/>
      <c r="F67" s="163"/>
      <c r="G67" s="22">
        <v>1.8</v>
      </c>
      <c r="H67" s="72">
        <f t="shared" si="0"/>
        <v>3.6</v>
      </c>
      <c r="I67" s="73"/>
      <c r="J67" s="74">
        <f>IFERROR(VLOOKUP(B67,計算用!$B$2:$C$5,2,FALSE),0)</f>
        <v>0</v>
      </c>
      <c r="K67" s="18"/>
      <c r="L67" s="180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2"/>
    </row>
    <row r="68" spans="1:23">
      <c r="A68" s="14"/>
      <c r="B68" s="161" t="s">
        <v>33</v>
      </c>
      <c r="C68" s="162"/>
      <c r="D68" s="162"/>
      <c r="E68" s="162"/>
      <c r="F68" s="163"/>
      <c r="G68" s="24"/>
      <c r="H68" s="72">
        <f t="shared" si="0"/>
        <v>0</v>
      </c>
      <c r="I68" s="73"/>
      <c r="J68" s="74">
        <f>IFERROR(VLOOKUP(B68,計算用!$B$2:$C$5,2,FALSE),0)</f>
        <v>5.5</v>
      </c>
      <c r="K68" s="18"/>
      <c r="L68" s="180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2"/>
    </row>
    <row r="69" spans="1:23">
      <c r="A69" s="14"/>
      <c r="B69" s="161" t="s">
        <v>24</v>
      </c>
      <c r="C69" s="162"/>
      <c r="D69" s="162"/>
      <c r="E69" s="162"/>
      <c r="F69" s="163"/>
      <c r="G69" s="22"/>
      <c r="H69" s="72">
        <f t="shared" si="0"/>
        <v>0</v>
      </c>
      <c r="I69" s="73"/>
      <c r="J69" s="74">
        <f>IFERROR(VLOOKUP(B69,計算用!$B$2:$C$5,2,FALSE),0)</f>
        <v>4.5</v>
      </c>
      <c r="K69" s="18"/>
      <c r="L69" s="180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2"/>
    </row>
    <row r="70" spans="1:23">
      <c r="A70" s="14"/>
      <c r="B70" s="161" t="s">
        <v>27</v>
      </c>
      <c r="C70" s="162"/>
      <c r="D70" s="162"/>
      <c r="E70" s="162"/>
      <c r="F70" s="163"/>
      <c r="G70" s="22"/>
      <c r="H70" s="72">
        <f t="shared" si="0"/>
        <v>0</v>
      </c>
      <c r="I70" s="99"/>
      <c r="J70" s="74">
        <f>IFERROR(VLOOKUP(B70,計算用!$B$2:$C$5,2,FALSE),0)</f>
        <v>5.5</v>
      </c>
      <c r="K70" s="18"/>
      <c r="L70" s="180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2"/>
    </row>
    <row r="71" spans="1:23">
      <c r="A71" s="14"/>
      <c r="B71" s="161" t="s">
        <v>25</v>
      </c>
      <c r="C71" s="162"/>
      <c r="D71" s="162"/>
      <c r="E71" s="162"/>
      <c r="F71" s="163"/>
      <c r="G71" s="22">
        <v>2.1</v>
      </c>
      <c r="H71" s="72">
        <f t="shared" si="0"/>
        <v>4.2</v>
      </c>
      <c r="I71" s="73"/>
      <c r="J71" s="74">
        <f>IFERROR(VLOOKUP(B71,計算用!$B$2:$C$5,2,FALSE),0)</f>
        <v>0</v>
      </c>
      <c r="K71" s="18"/>
      <c r="L71" s="180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2"/>
    </row>
    <row r="72" spans="1:23">
      <c r="A72" s="14"/>
      <c r="B72" s="161" t="s">
        <v>33</v>
      </c>
      <c r="C72" s="162"/>
      <c r="D72" s="162"/>
      <c r="E72" s="162"/>
      <c r="F72" s="163"/>
      <c r="G72" s="22"/>
      <c r="H72" s="72">
        <f t="shared" si="0"/>
        <v>0</v>
      </c>
      <c r="I72" s="99"/>
      <c r="J72" s="74">
        <f>IFERROR(VLOOKUP(B72,計算用!$B$2:$C$5,2,FALSE),0)</f>
        <v>5.5</v>
      </c>
      <c r="K72" s="18"/>
      <c r="L72" s="180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2"/>
    </row>
    <row r="73" spans="1:23">
      <c r="A73" s="14"/>
      <c r="B73" s="158" t="s">
        <v>111</v>
      </c>
      <c r="C73" s="159"/>
      <c r="D73" s="159"/>
      <c r="E73" s="159"/>
      <c r="F73" s="160"/>
      <c r="G73" s="22"/>
      <c r="H73" s="72">
        <f t="shared" si="0"/>
        <v>0</v>
      </c>
      <c r="I73" s="73"/>
      <c r="J73" s="74">
        <f>IFERROR(VLOOKUP(B73,計算用!$B$2:$C$5,2,FALSE),0)</f>
        <v>0</v>
      </c>
      <c r="K73" s="18"/>
      <c r="L73" s="180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2"/>
    </row>
    <row r="74" spans="1:23">
      <c r="A74" s="14"/>
      <c r="B74" s="158" t="s">
        <v>27</v>
      </c>
      <c r="C74" s="159"/>
      <c r="D74" s="159"/>
      <c r="E74" s="159"/>
      <c r="F74" s="160"/>
      <c r="G74" s="22"/>
      <c r="H74" s="72">
        <f t="shared" si="0"/>
        <v>0</v>
      </c>
      <c r="I74" s="99"/>
      <c r="J74" s="74">
        <f>IFERROR(VLOOKUP(B74,計算用!$B$2:$C$5,2,FALSE),0)</f>
        <v>5.5</v>
      </c>
      <c r="K74" s="18"/>
      <c r="L74" s="180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2"/>
    </row>
    <row r="75" spans="1:23">
      <c r="A75" s="14"/>
      <c r="B75" s="161" t="s">
        <v>25</v>
      </c>
      <c r="C75" s="162"/>
      <c r="D75" s="162"/>
      <c r="E75" s="162"/>
      <c r="F75" s="163"/>
      <c r="G75" s="22">
        <v>1.4</v>
      </c>
      <c r="H75" s="72">
        <f t="shared" si="0"/>
        <v>2.8</v>
      </c>
      <c r="I75" s="73"/>
      <c r="J75" s="74">
        <f>IFERROR(VLOOKUP(B75,計算用!$B$2:$C$5,2,FALSE),0)</f>
        <v>0</v>
      </c>
      <c r="K75" s="18"/>
      <c r="L75" s="180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2"/>
    </row>
    <row r="76" spans="1:23">
      <c r="A76" s="14"/>
      <c r="B76" s="161" t="s">
        <v>33</v>
      </c>
      <c r="C76" s="162"/>
      <c r="D76" s="162"/>
      <c r="E76" s="162"/>
      <c r="F76" s="163"/>
      <c r="G76" s="22"/>
      <c r="H76" s="72">
        <f t="shared" si="0"/>
        <v>0</v>
      </c>
      <c r="I76" s="99"/>
      <c r="J76" s="74">
        <f>IFERROR(VLOOKUP(B76,計算用!$B$2:$C$5,2,FALSE),0)</f>
        <v>5.5</v>
      </c>
      <c r="K76" s="18"/>
      <c r="L76" s="180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2"/>
    </row>
    <row r="77" spans="1:23">
      <c r="A77" s="4"/>
      <c r="B77" s="161" t="s">
        <v>24</v>
      </c>
      <c r="C77" s="162"/>
      <c r="D77" s="162"/>
      <c r="E77" s="162"/>
      <c r="F77" s="163"/>
      <c r="G77" s="22"/>
      <c r="H77" s="72">
        <f t="shared" si="0"/>
        <v>0</v>
      </c>
      <c r="I77" s="73"/>
      <c r="J77" s="74">
        <f>IFERROR(VLOOKUP(B77,計算用!$B$2:$C$5,2,FALSE),0)</f>
        <v>4.5</v>
      </c>
      <c r="K77" s="18"/>
      <c r="L77" s="180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2"/>
    </row>
    <row r="78" spans="1:23">
      <c r="A78" s="4"/>
      <c r="B78" s="161" t="s">
        <v>27</v>
      </c>
      <c r="C78" s="162"/>
      <c r="D78" s="162"/>
      <c r="E78" s="162"/>
      <c r="F78" s="163"/>
      <c r="G78" s="22"/>
      <c r="H78" s="72">
        <f t="shared" si="0"/>
        <v>0</v>
      </c>
      <c r="I78" s="73"/>
      <c r="J78" s="74">
        <f>IFERROR(VLOOKUP(B78,計算用!$B$2:$C$5,2,FALSE),0)</f>
        <v>5.5</v>
      </c>
      <c r="K78" s="18"/>
      <c r="L78" s="180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2"/>
    </row>
    <row r="79" spans="1:23">
      <c r="A79" s="14"/>
      <c r="B79" s="158" t="s">
        <v>25</v>
      </c>
      <c r="C79" s="159"/>
      <c r="D79" s="159"/>
      <c r="E79" s="159"/>
      <c r="F79" s="160"/>
      <c r="G79" s="22">
        <v>10.6</v>
      </c>
      <c r="H79" s="72">
        <f t="shared" si="0"/>
        <v>21.2</v>
      </c>
      <c r="I79" s="73"/>
      <c r="J79" s="74">
        <f>IFERROR(VLOOKUP(B79,計算用!$B$2:$C$5,2,FALSE),0)</f>
        <v>0</v>
      </c>
      <c r="K79" s="18"/>
      <c r="L79" s="183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5"/>
    </row>
    <row r="80" spans="1:23">
      <c r="A80" s="4"/>
      <c r="B80" s="158" t="s">
        <v>33</v>
      </c>
      <c r="C80" s="159"/>
      <c r="D80" s="159"/>
      <c r="E80" s="159"/>
      <c r="F80" s="160"/>
      <c r="G80" s="22"/>
      <c r="H80" s="72">
        <f t="shared" si="0"/>
        <v>0</v>
      </c>
      <c r="I80" s="73"/>
      <c r="J80" s="74">
        <f>IFERROR(VLOOKUP(B80,計算用!$B$2:$C$5,2,FALSE),0)</f>
        <v>5.5</v>
      </c>
      <c r="K80" s="18"/>
    </row>
    <row r="81" spans="1:11">
      <c r="A81" s="4"/>
      <c r="B81" s="158" t="s">
        <v>24</v>
      </c>
      <c r="C81" s="159"/>
      <c r="D81" s="159"/>
      <c r="E81" s="159"/>
      <c r="F81" s="160"/>
      <c r="G81" s="24"/>
      <c r="H81" s="72">
        <f t="shared" si="0"/>
        <v>0</v>
      </c>
      <c r="I81" s="73"/>
      <c r="J81" s="74">
        <f>IFERROR(VLOOKUP(B81,計算用!$B$2:$C$5,2,FALSE),0)</f>
        <v>4.5</v>
      </c>
      <c r="K81" s="18"/>
    </row>
    <row r="82" spans="1:11">
      <c r="A82" s="14"/>
      <c r="B82" s="158" t="s">
        <v>27</v>
      </c>
      <c r="C82" s="159"/>
      <c r="D82" s="159"/>
      <c r="E82" s="159"/>
      <c r="F82" s="160"/>
      <c r="G82" s="22"/>
      <c r="H82" s="72">
        <f t="shared" si="0"/>
        <v>0</v>
      </c>
      <c r="I82" s="99"/>
      <c r="J82" s="74">
        <f>IFERROR(VLOOKUP(B82,計算用!$B$2:$C$5,2,FALSE),0)</f>
        <v>5.5</v>
      </c>
      <c r="K82" s="18"/>
    </row>
    <row r="83" spans="1:11">
      <c r="A83" s="4"/>
      <c r="B83" s="158" t="s">
        <v>25</v>
      </c>
      <c r="C83" s="159"/>
      <c r="D83" s="159"/>
      <c r="E83" s="159"/>
      <c r="F83" s="160"/>
      <c r="G83" s="22">
        <v>1.2</v>
      </c>
      <c r="H83" s="72">
        <f t="shared" si="0"/>
        <v>2.4</v>
      </c>
      <c r="I83" s="73"/>
      <c r="J83" s="74">
        <f>IFERROR(VLOOKUP(B83,計算用!$B$2:$C$5,2,FALSE),0)</f>
        <v>0</v>
      </c>
      <c r="K83" s="18"/>
    </row>
    <row r="84" spans="1:11">
      <c r="A84" s="4"/>
      <c r="B84" s="158" t="s">
        <v>33</v>
      </c>
      <c r="C84" s="159"/>
      <c r="D84" s="159"/>
      <c r="E84" s="159"/>
      <c r="F84" s="160"/>
      <c r="G84" s="24"/>
      <c r="H84" s="72">
        <f t="shared" si="0"/>
        <v>0</v>
      </c>
      <c r="I84" s="73"/>
      <c r="J84" s="74">
        <f>IFERROR(VLOOKUP(B84,計算用!$B$2:$C$5,2,FALSE),0)</f>
        <v>5.5</v>
      </c>
      <c r="K84" s="18"/>
    </row>
    <row r="85" spans="1:11">
      <c r="A85" s="4"/>
      <c r="B85" s="158" t="s">
        <v>24</v>
      </c>
      <c r="C85" s="159"/>
      <c r="D85" s="159"/>
      <c r="E85" s="159"/>
      <c r="F85" s="160"/>
      <c r="G85" s="22"/>
      <c r="H85" s="72">
        <f t="shared" si="0"/>
        <v>0</v>
      </c>
      <c r="I85" s="73"/>
      <c r="J85" s="74">
        <f>IFERROR(VLOOKUP(B85,計算用!$B$2:$C$5,2,FALSE),0)</f>
        <v>4.5</v>
      </c>
      <c r="K85" s="18"/>
    </row>
    <row r="86" spans="1:11">
      <c r="A86" s="4"/>
      <c r="B86" s="158" t="s">
        <v>27</v>
      </c>
      <c r="C86" s="159"/>
      <c r="D86" s="159"/>
      <c r="E86" s="159"/>
      <c r="F86" s="160"/>
      <c r="G86" s="24"/>
      <c r="H86" s="72">
        <f t="shared" si="0"/>
        <v>0</v>
      </c>
      <c r="I86" s="73"/>
      <c r="J86" s="74">
        <f>IFERROR(VLOOKUP(B86,計算用!$B$2:$C$5,2,FALSE),0)</f>
        <v>5.5</v>
      </c>
      <c r="K86" s="18"/>
    </row>
    <row r="87" spans="1:11">
      <c r="A87" s="4"/>
      <c r="B87" s="158" t="s">
        <v>25</v>
      </c>
      <c r="C87" s="159"/>
      <c r="D87" s="159"/>
      <c r="E87" s="159"/>
      <c r="F87" s="160"/>
      <c r="G87" s="24">
        <v>1.5</v>
      </c>
      <c r="H87" s="72">
        <f t="shared" si="0"/>
        <v>3</v>
      </c>
      <c r="I87" s="73"/>
      <c r="J87" s="74">
        <f>IFERROR(VLOOKUP(B87,計算用!$B$2:$C$5,2,FALSE),0)</f>
        <v>0</v>
      </c>
      <c r="K87" s="18"/>
    </row>
    <row r="88" spans="1:11">
      <c r="A88" s="4"/>
      <c r="B88" s="158" t="s">
        <v>33</v>
      </c>
      <c r="C88" s="159"/>
      <c r="D88" s="159"/>
      <c r="E88" s="159"/>
      <c r="F88" s="160"/>
      <c r="G88" s="24"/>
      <c r="H88" s="72">
        <f t="shared" si="0"/>
        <v>0</v>
      </c>
      <c r="I88" s="73"/>
      <c r="J88" s="74">
        <f>IFERROR(VLOOKUP(B88,計算用!$B$2:$C$5,2,FALSE),0)</f>
        <v>5.5</v>
      </c>
      <c r="K88" s="18">
        <f>SUM(H33:J88)</f>
        <v>569.69999999999993</v>
      </c>
    </row>
    <row r="89" spans="1:11">
      <c r="A89" s="4"/>
      <c r="B89" s="158" t="s">
        <v>111</v>
      </c>
      <c r="C89" s="159"/>
      <c r="D89" s="159"/>
      <c r="E89" s="159"/>
      <c r="F89" s="160"/>
      <c r="G89" s="24"/>
      <c r="H89" s="69">
        <f t="shared" si="0"/>
        <v>0</v>
      </c>
      <c r="I89" s="84">
        <v>184</v>
      </c>
      <c r="J89" s="70">
        <f>IFERROR(VLOOKUP(B89,計算用!$B$2:$C$5,2,FALSE),0)</f>
        <v>0</v>
      </c>
      <c r="K89" s="18"/>
    </row>
    <row r="90" spans="1:11">
      <c r="A90" s="4"/>
      <c r="B90" s="158" t="s">
        <v>27</v>
      </c>
      <c r="C90" s="159"/>
      <c r="D90" s="159"/>
      <c r="E90" s="159"/>
      <c r="F90" s="160"/>
      <c r="G90" s="24"/>
      <c r="H90" s="69">
        <f t="shared" si="0"/>
        <v>0</v>
      </c>
      <c r="I90" s="84"/>
      <c r="J90" s="70">
        <f>IFERROR(VLOOKUP(B90,計算用!$B$2:$C$5,2,FALSE),0)</f>
        <v>5.5</v>
      </c>
      <c r="K90" s="18"/>
    </row>
    <row r="91" spans="1:11">
      <c r="A91" s="4"/>
      <c r="B91" s="158" t="s">
        <v>25</v>
      </c>
      <c r="C91" s="159"/>
      <c r="D91" s="159"/>
      <c r="E91" s="159"/>
      <c r="F91" s="160"/>
      <c r="G91" s="24">
        <v>1.5</v>
      </c>
      <c r="H91" s="69">
        <f t="shared" si="0"/>
        <v>3</v>
      </c>
      <c r="I91" s="84"/>
      <c r="J91" s="70">
        <f>IFERROR(VLOOKUP(B91,計算用!$B$2:$C$5,2,FALSE),0)</f>
        <v>0</v>
      </c>
      <c r="K91" s="18"/>
    </row>
    <row r="92" spans="1:11">
      <c r="A92" s="4"/>
      <c r="B92" s="158" t="s">
        <v>33</v>
      </c>
      <c r="C92" s="159"/>
      <c r="D92" s="159"/>
      <c r="E92" s="159"/>
      <c r="F92" s="160"/>
      <c r="G92" s="24"/>
      <c r="H92" s="69">
        <f t="shared" si="0"/>
        <v>0</v>
      </c>
      <c r="I92" s="84"/>
      <c r="J92" s="70">
        <f>IFERROR(VLOOKUP(B92,計算用!$B$2:$C$5,2,FALSE),0)</f>
        <v>5.5</v>
      </c>
      <c r="K92" s="18"/>
    </row>
    <row r="93" spans="1:11">
      <c r="A93" s="4"/>
      <c r="B93" s="158" t="s">
        <v>24</v>
      </c>
      <c r="C93" s="159"/>
      <c r="D93" s="159"/>
      <c r="E93" s="159"/>
      <c r="F93" s="160"/>
      <c r="G93" s="24"/>
      <c r="H93" s="69">
        <f t="shared" si="0"/>
        <v>0</v>
      </c>
      <c r="I93" s="84"/>
      <c r="J93" s="70">
        <f>IFERROR(VLOOKUP(B93,計算用!$B$2:$C$5,2,FALSE),0)</f>
        <v>4.5</v>
      </c>
      <c r="K93" s="18"/>
    </row>
    <row r="94" spans="1:11">
      <c r="A94" s="4"/>
      <c r="B94" s="158" t="s">
        <v>27</v>
      </c>
      <c r="C94" s="159"/>
      <c r="D94" s="159"/>
      <c r="E94" s="159"/>
      <c r="F94" s="160"/>
      <c r="G94" s="24"/>
      <c r="H94" s="69">
        <f t="shared" si="0"/>
        <v>0</v>
      </c>
      <c r="I94" s="84"/>
      <c r="J94" s="70">
        <f>IFERROR(VLOOKUP(B94,計算用!$B$2:$C$5,2,FALSE),0)</f>
        <v>5.5</v>
      </c>
      <c r="K94" s="18"/>
    </row>
    <row r="95" spans="1:11">
      <c r="A95" s="4"/>
      <c r="B95" s="158" t="s">
        <v>25</v>
      </c>
      <c r="C95" s="159"/>
      <c r="D95" s="159"/>
      <c r="E95" s="159"/>
      <c r="F95" s="160"/>
      <c r="G95" s="24">
        <v>1.2</v>
      </c>
      <c r="H95" s="69">
        <f t="shared" si="0"/>
        <v>2.4</v>
      </c>
      <c r="I95" s="84"/>
      <c r="J95" s="70">
        <f>IFERROR(VLOOKUP(B95,計算用!$B$2:$C$5,2,FALSE),0)</f>
        <v>0</v>
      </c>
      <c r="K95" s="18"/>
    </row>
    <row r="96" spans="1:11">
      <c r="A96" s="4"/>
      <c r="B96" s="158" t="s">
        <v>33</v>
      </c>
      <c r="C96" s="159"/>
      <c r="D96" s="159"/>
      <c r="E96" s="159"/>
      <c r="F96" s="160"/>
      <c r="G96" s="24"/>
      <c r="H96" s="69">
        <f t="shared" si="0"/>
        <v>0</v>
      </c>
      <c r="I96" s="84"/>
      <c r="J96" s="70">
        <f>IFERROR(VLOOKUP(B96,計算用!$B$2:$C$5,2,FALSE),0)</f>
        <v>5.5</v>
      </c>
      <c r="K96" s="18"/>
    </row>
    <row r="97" spans="1:12">
      <c r="A97" s="4"/>
      <c r="B97" s="158" t="s">
        <v>24</v>
      </c>
      <c r="C97" s="159"/>
      <c r="D97" s="159"/>
      <c r="E97" s="159"/>
      <c r="F97" s="160"/>
      <c r="G97" s="24"/>
      <c r="H97" s="69">
        <f t="shared" si="0"/>
        <v>0</v>
      </c>
      <c r="I97" s="84"/>
      <c r="J97" s="70">
        <f>IFERROR(VLOOKUP(B97,計算用!$B$2:$C$5,2,FALSE),0)</f>
        <v>4.5</v>
      </c>
      <c r="K97" s="18"/>
    </row>
    <row r="98" spans="1:12">
      <c r="A98" s="4"/>
      <c r="B98" s="158" t="s">
        <v>25</v>
      </c>
      <c r="C98" s="159"/>
      <c r="D98" s="159"/>
      <c r="E98" s="159"/>
      <c r="F98" s="160"/>
      <c r="G98" s="24">
        <v>6.4</v>
      </c>
      <c r="H98" s="69">
        <f t="shared" si="0"/>
        <v>12.8</v>
      </c>
      <c r="I98" s="84"/>
      <c r="J98" s="70">
        <f>IFERROR(VLOOKUP(B98,計算用!$B$2:$C$5,2,FALSE),0)</f>
        <v>0</v>
      </c>
      <c r="K98" s="18"/>
    </row>
    <row r="99" spans="1:12">
      <c r="A99" s="4"/>
      <c r="B99" s="158" t="s">
        <v>33</v>
      </c>
      <c r="C99" s="159"/>
      <c r="D99" s="159"/>
      <c r="E99" s="159"/>
      <c r="F99" s="160"/>
      <c r="G99" s="24"/>
      <c r="H99" s="69">
        <f t="shared" si="0"/>
        <v>0</v>
      </c>
      <c r="I99" s="84"/>
      <c r="J99" s="70">
        <f>IFERROR(VLOOKUP(B99,計算用!$B$2:$C$5,2,FALSE),0)</f>
        <v>5.5</v>
      </c>
      <c r="K99" s="18"/>
    </row>
    <row r="100" spans="1:12">
      <c r="A100" s="4"/>
      <c r="B100" s="158" t="s">
        <v>24</v>
      </c>
      <c r="C100" s="159"/>
      <c r="D100" s="159"/>
      <c r="E100" s="159"/>
      <c r="F100" s="160"/>
      <c r="G100" s="24"/>
      <c r="H100" s="69">
        <f t="shared" si="0"/>
        <v>0</v>
      </c>
      <c r="I100" s="84"/>
      <c r="J100" s="70">
        <f>IFERROR(VLOOKUP(B100,計算用!$B$2:$C$5,2,FALSE),0)</f>
        <v>4.5</v>
      </c>
      <c r="K100" s="18"/>
    </row>
    <row r="101" spans="1:12">
      <c r="A101" s="4"/>
      <c r="B101" s="158" t="s">
        <v>25</v>
      </c>
      <c r="C101" s="159"/>
      <c r="D101" s="159"/>
      <c r="E101" s="159"/>
      <c r="F101" s="160"/>
      <c r="G101" s="24">
        <v>1.2</v>
      </c>
      <c r="H101" s="69">
        <f t="shared" si="0"/>
        <v>2.4</v>
      </c>
      <c r="I101" s="84"/>
      <c r="J101" s="70">
        <f>IFERROR(VLOOKUP(B101,計算用!$B$2:$C$5,2,FALSE),0)</f>
        <v>0</v>
      </c>
      <c r="K101" s="18"/>
    </row>
    <row r="102" spans="1:12">
      <c r="A102" s="4"/>
      <c r="B102" s="158" t="s">
        <v>33</v>
      </c>
      <c r="C102" s="159"/>
      <c r="D102" s="159"/>
      <c r="E102" s="159"/>
      <c r="F102" s="160"/>
      <c r="G102" s="24"/>
      <c r="H102" s="69">
        <f t="shared" si="0"/>
        <v>0</v>
      </c>
      <c r="I102" s="84"/>
      <c r="J102" s="70">
        <f>IFERROR(VLOOKUP(B102,計算用!$B$2:$C$5,2,FALSE),0)</f>
        <v>5.5</v>
      </c>
      <c r="K102" s="18"/>
    </row>
    <row r="103" spans="1:12">
      <c r="A103" s="4"/>
      <c r="B103" s="158" t="s">
        <v>24</v>
      </c>
      <c r="C103" s="159"/>
      <c r="D103" s="159"/>
      <c r="E103" s="159"/>
      <c r="F103" s="160"/>
      <c r="G103" s="24"/>
      <c r="H103" s="69">
        <f t="shared" si="0"/>
        <v>0</v>
      </c>
      <c r="I103" s="84"/>
      <c r="J103" s="70">
        <f>IFERROR(VLOOKUP(B103,計算用!$B$2:$C$5,2,FALSE),0)</f>
        <v>4.5</v>
      </c>
      <c r="K103" s="18"/>
    </row>
    <row r="104" spans="1:12">
      <c r="A104" s="4"/>
      <c r="B104" s="158" t="s">
        <v>25</v>
      </c>
      <c r="C104" s="159"/>
      <c r="D104" s="159"/>
      <c r="E104" s="159"/>
      <c r="F104" s="160"/>
      <c r="G104" s="24">
        <v>13.3</v>
      </c>
      <c r="H104" s="69">
        <f t="shared" si="0"/>
        <v>26.6</v>
      </c>
      <c r="I104" s="84"/>
      <c r="J104" s="70">
        <f>IFERROR(VLOOKUP(B104,計算用!$B$2:$C$5,2,FALSE),0)</f>
        <v>0</v>
      </c>
      <c r="K104" s="18"/>
    </row>
    <row r="105" spans="1:12">
      <c r="A105" s="4"/>
      <c r="B105" s="158" t="s">
        <v>33</v>
      </c>
      <c r="C105" s="159"/>
      <c r="D105" s="159"/>
      <c r="E105" s="159"/>
      <c r="F105" s="160"/>
      <c r="G105" s="24"/>
      <c r="H105" s="69">
        <f t="shared" si="0"/>
        <v>0</v>
      </c>
      <c r="I105" s="84"/>
      <c r="J105" s="70">
        <f>IFERROR(VLOOKUP(B105,計算用!$B$2:$C$5,2,FALSE),0)</f>
        <v>5.5</v>
      </c>
      <c r="K105" s="18"/>
    </row>
    <row r="106" spans="1:12">
      <c r="A106" s="4"/>
      <c r="B106" s="158" t="s">
        <v>24</v>
      </c>
      <c r="C106" s="159"/>
      <c r="D106" s="159"/>
      <c r="E106" s="159"/>
      <c r="F106" s="160"/>
      <c r="G106" s="24"/>
      <c r="H106" s="69">
        <f t="shared" si="0"/>
        <v>0</v>
      </c>
      <c r="I106" s="84"/>
      <c r="J106" s="70">
        <f>IFERROR(VLOOKUP(B106,計算用!$B$2:$C$5,2,FALSE),0)</f>
        <v>4.5</v>
      </c>
      <c r="K106" s="18"/>
    </row>
    <row r="107" spans="1:12">
      <c r="A107" s="4"/>
      <c r="B107" s="158" t="s">
        <v>143</v>
      </c>
      <c r="C107" s="159"/>
      <c r="D107" s="159"/>
      <c r="E107" s="159"/>
      <c r="F107" s="160"/>
      <c r="G107" s="24"/>
      <c r="H107" s="69">
        <f t="shared" si="0"/>
        <v>0</v>
      </c>
      <c r="I107" s="84"/>
      <c r="J107" s="70">
        <f>IFERROR(VLOOKUP(B107,計算用!$B$2:$C$5,2,FALSE),0)</f>
        <v>5.5</v>
      </c>
      <c r="K107" s="18"/>
    </row>
    <row r="108" spans="1:12">
      <c r="A108" s="4"/>
      <c r="B108" s="158" t="s">
        <v>25</v>
      </c>
      <c r="C108" s="159"/>
      <c r="D108" s="159"/>
      <c r="E108" s="159"/>
      <c r="F108" s="160"/>
      <c r="G108" s="24">
        <v>1.2</v>
      </c>
      <c r="H108" s="69">
        <f t="shared" si="0"/>
        <v>2.4</v>
      </c>
      <c r="I108" s="84"/>
      <c r="J108" s="70">
        <f>IFERROR(VLOOKUP(B108,計算用!$B$2:$C$5,2,FALSE),0)</f>
        <v>0</v>
      </c>
      <c r="K108" s="18"/>
    </row>
    <row r="109" spans="1:12">
      <c r="A109" s="4"/>
      <c r="B109" s="158" t="s">
        <v>134</v>
      </c>
      <c r="C109" s="159"/>
      <c r="D109" s="159"/>
      <c r="E109" s="159"/>
      <c r="F109" s="160"/>
      <c r="G109" s="24"/>
      <c r="H109" s="69">
        <f t="shared" ref="H109" si="1">G109/$I$3</f>
        <v>0</v>
      </c>
      <c r="I109" s="84"/>
      <c r="J109" s="70">
        <f>IFERROR(VLOOKUP(B109,計算用!$B$2:$C$5,2,FALSE),0)</f>
        <v>5.5</v>
      </c>
      <c r="K109" s="18">
        <f>SUM(H89:J109)</f>
        <v>305.60000000000002</v>
      </c>
    </row>
    <row r="110" spans="1:12">
      <c r="A110" s="60" t="s">
        <v>23</v>
      </c>
      <c r="B110" s="158"/>
      <c r="C110" s="159"/>
      <c r="D110" s="159"/>
      <c r="E110" s="159"/>
      <c r="F110" s="160"/>
      <c r="G110" s="61"/>
      <c r="H110" s="61">
        <f>SUM(H7:H109)</f>
        <v>478.79999999999995</v>
      </c>
      <c r="I110" s="25">
        <f>SUM(I7:I109)</f>
        <v>309</v>
      </c>
      <c r="J110" s="17">
        <f>SUM(J7:J109)</f>
        <v>272.5</v>
      </c>
      <c r="K110" s="18"/>
    </row>
    <row r="111" spans="1:12">
      <c r="K111" s="62">
        <f>H110+I110+J110</f>
        <v>1060.3</v>
      </c>
    </row>
    <row r="112" spans="1:12">
      <c r="K112">
        <f>K111/60</f>
        <v>17.671666666666667</v>
      </c>
      <c r="L112" t="s">
        <v>187</v>
      </c>
    </row>
    <row r="113" spans="11:12">
      <c r="K113">
        <f>K111/3600</f>
        <v>0.29452777777777778</v>
      </c>
      <c r="L113" t="s">
        <v>188</v>
      </c>
    </row>
    <row r="114" spans="11:12">
      <c r="K114">
        <f>K113/19.5</f>
        <v>1.5103988603988604E-2</v>
      </c>
      <c r="L114" t="s">
        <v>189</v>
      </c>
    </row>
  </sheetData>
  <mergeCells count="117">
    <mergeCell ref="R2:R3"/>
    <mergeCell ref="A3:C3"/>
    <mergeCell ref="D3:E3"/>
    <mergeCell ref="J1:N2"/>
    <mergeCell ref="A2:C2"/>
    <mergeCell ref="D2:E2"/>
    <mergeCell ref="P2:P3"/>
    <mergeCell ref="Q2:Q3"/>
    <mergeCell ref="B17:F17"/>
    <mergeCell ref="B18:F18"/>
    <mergeCell ref="B19:F19"/>
    <mergeCell ref="B20:F20"/>
    <mergeCell ref="B21:F21"/>
    <mergeCell ref="A5:C5"/>
    <mergeCell ref="D5:J5"/>
    <mergeCell ref="B6:F6"/>
    <mergeCell ref="L6:M6"/>
    <mergeCell ref="B7:F7"/>
    <mergeCell ref="L7:W79"/>
    <mergeCell ref="B8:F8"/>
    <mergeCell ref="B9:F9"/>
    <mergeCell ref="B10:F10"/>
    <mergeCell ref="B11:F11"/>
    <mergeCell ref="B23:F23"/>
    <mergeCell ref="B12:F12"/>
    <mergeCell ref="B13:F13"/>
    <mergeCell ref="B14:F14"/>
    <mergeCell ref="B15:F15"/>
    <mergeCell ref="B16:F16"/>
    <mergeCell ref="B22:F22"/>
    <mergeCell ref="B35:F35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47:F47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69:F69"/>
    <mergeCell ref="B70:F70"/>
    <mergeCell ref="B59:F5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78:F78"/>
    <mergeCell ref="B79:F79"/>
    <mergeCell ref="B72:F72"/>
    <mergeCell ref="B73:F73"/>
    <mergeCell ref="B74:F74"/>
    <mergeCell ref="B75:F75"/>
    <mergeCell ref="B76:F76"/>
    <mergeCell ref="B77:F77"/>
    <mergeCell ref="B71:F71"/>
    <mergeCell ref="B85:F85"/>
    <mergeCell ref="B86:F86"/>
    <mergeCell ref="B87:F87"/>
    <mergeCell ref="B88:F88"/>
    <mergeCell ref="B89:F89"/>
    <mergeCell ref="B80:F80"/>
    <mergeCell ref="B81:F81"/>
    <mergeCell ref="B82:F82"/>
    <mergeCell ref="B83:F83"/>
    <mergeCell ref="B84:F84"/>
    <mergeCell ref="B95:F95"/>
    <mergeCell ref="B96:F96"/>
    <mergeCell ref="B97:F97"/>
    <mergeCell ref="B98:F98"/>
    <mergeCell ref="B99:F99"/>
    <mergeCell ref="B90:F90"/>
    <mergeCell ref="B91:F91"/>
    <mergeCell ref="B92:F92"/>
    <mergeCell ref="B93:F93"/>
    <mergeCell ref="B94:F94"/>
    <mergeCell ref="B110:F110"/>
    <mergeCell ref="B105:F105"/>
    <mergeCell ref="B106:F106"/>
    <mergeCell ref="B107:F107"/>
    <mergeCell ref="B108:F108"/>
    <mergeCell ref="B109:F109"/>
    <mergeCell ref="B100:F100"/>
    <mergeCell ref="B101:F101"/>
    <mergeCell ref="B102:F102"/>
    <mergeCell ref="B103:F103"/>
    <mergeCell ref="B104:F104"/>
  </mergeCells>
  <phoneticPr fontId="6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27</vt:i4>
      </vt:variant>
    </vt:vector>
  </HeadingPairs>
  <TitlesOfParts>
    <vt:vector size="27" baseType="lpstr">
      <vt:lpstr>基準在庫枚数適正</vt:lpstr>
      <vt:lpstr>搬送LT（0705）</vt:lpstr>
      <vt:lpstr>AGV台数</vt:lpstr>
      <vt:lpstr>台車情報</vt:lpstr>
      <vt:lpstr>進度(ファイナル①) </vt:lpstr>
      <vt:lpstr>進度(ファイナル②) </vt:lpstr>
      <vt:lpstr>進度(メイン) </vt:lpstr>
      <vt:lpstr>進度(大物G3種)</vt:lpstr>
      <vt:lpstr>進度(大物ギヤサブ) </vt:lpstr>
      <vt:lpstr>進度(MGケース)</vt:lpstr>
      <vt:lpstr>鉄パレ（MG①）</vt:lpstr>
      <vt:lpstr>鉄パレ（MG②）</vt:lpstr>
      <vt:lpstr>鉄パレ（TA①）</vt:lpstr>
      <vt:lpstr>鉄パレ（TA②）</vt:lpstr>
      <vt:lpstr>鉄パレ（ステータ）</vt:lpstr>
      <vt:lpstr>鉄パレ（ロータ）</vt:lpstr>
      <vt:lpstr>Frカバー</vt:lpstr>
      <vt:lpstr>VB完成品</vt:lpstr>
      <vt:lpstr>進度（洗浄品）</vt:lpstr>
      <vt:lpstr>進度（VB単品）</vt:lpstr>
      <vt:lpstr>進度(サブ①) </vt:lpstr>
      <vt:lpstr>進度(サブ②)</vt:lpstr>
      <vt:lpstr>進度(メイン①)</vt:lpstr>
      <vt:lpstr>進度(メイン②) </vt:lpstr>
      <vt:lpstr>原紙</vt:lpstr>
      <vt:lpstr>レイアウト</vt:lpstr>
      <vt:lpstr>計算用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Nozawa Toya／野澤　東弥／AW</dc:creator>
  <cp:lastModifiedBy>Tanaka Yuta／田中　優太／AI</cp:lastModifiedBy>
  <cp:lastPrinted>2021-06-11T02:16:41Z</cp:lastPrinted>
  <dcterms:created xsi:type="dcterms:W3CDTF">2021-04-15T04:24:56Z</dcterms:created>
  <dcterms:modified xsi:type="dcterms:W3CDTF">2023-10-19T06:30:24Z</dcterms:modified>
</cp:coreProperties>
</file>