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82794-Z100\Desktop\zaiko\data\"/>
    </mc:Choice>
  </mc:AlternateContent>
  <xr:revisionPtr revIDLastSave="0" documentId="13_ncr:1_{9EA2A9FB-D8A0-4098-817D-3C39764FF0F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品番別基準在庫リスト" sheetId="2" r:id="rId1"/>
    <sheet name="考え方" sheetId="1" r:id="rId2"/>
    <sheet name="搬送L.T算出シート" sheetId="6" r:id="rId3"/>
    <sheet name="不等ピッチ係数算出 (BK)" sheetId="10" r:id="rId4"/>
    <sheet name="不等ピッチ係数算出" sheetId="3" r:id="rId5"/>
    <sheet name="Sheet1" sheetId="9" r:id="rId6"/>
    <sheet name="Sheet2" sheetId="8" r:id="rId7"/>
  </sheets>
  <definedNames>
    <definedName name="_xlnm._FilterDatabase" localSheetId="6" hidden="1">Sheet2!$A$11:$Z$766</definedName>
    <definedName name="_xlnm._FilterDatabase" localSheetId="2" hidden="1">搬送L.T算出シート!$R$20:$AH$384</definedName>
    <definedName name="_xlnm._FilterDatabase" localSheetId="0" hidden="1">品番別基準在庫リスト!$A$4:$AE$368</definedName>
    <definedName name="_xlnm._FilterDatabase" localSheetId="4" hidden="1">不等ピッチ係数算出!$A$7:$AN$97</definedName>
    <definedName name="_xlnm._FilterDatabase" localSheetId="3" hidden="1">'不等ピッチ係数算出 (BK)'!$A$7:$AN$97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2" l="1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5" i="2"/>
  <c r="L31" i="3" l="1"/>
  <c r="J31" i="3"/>
  <c r="I31" i="3"/>
  <c r="K47" i="3"/>
  <c r="J47" i="3"/>
  <c r="K49" i="3"/>
  <c r="AJ106" i="10"/>
  <c r="AH106" i="10"/>
  <c r="AK106" i="10" s="1"/>
  <c r="AL106" i="10" s="1"/>
  <c r="AM106" i="10" s="1"/>
  <c r="AJ105" i="10"/>
  <c r="AH105" i="10"/>
  <c r="AK105" i="10" s="1"/>
  <c r="AL105" i="10" s="1"/>
  <c r="AM105" i="10" s="1"/>
  <c r="AI96" i="10"/>
  <c r="AG96" i="10"/>
  <c r="AH96" i="10" s="1"/>
  <c r="A96" i="10"/>
  <c r="AI94" i="10"/>
  <c r="AH94" i="10"/>
  <c r="AG94" i="10"/>
  <c r="A94" i="10"/>
  <c r="AI92" i="10"/>
  <c r="AG92" i="10"/>
  <c r="AH92" i="10" s="1"/>
  <c r="A92" i="10"/>
  <c r="AI90" i="10"/>
  <c r="AH90" i="10"/>
  <c r="AG90" i="10"/>
  <c r="A90" i="10"/>
  <c r="AI88" i="10"/>
  <c r="AG88" i="10"/>
  <c r="AH88" i="10" s="1"/>
  <c r="A88" i="10"/>
  <c r="AI86" i="10"/>
  <c r="AH86" i="10"/>
  <c r="AG86" i="10"/>
  <c r="A86" i="10"/>
  <c r="AI84" i="10"/>
  <c r="AG84" i="10"/>
  <c r="AH84" i="10" s="1"/>
  <c r="A84" i="10"/>
  <c r="AI82" i="10"/>
  <c r="AH82" i="10"/>
  <c r="AG82" i="10"/>
  <c r="A82" i="10"/>
  <c r="O81" i="10"/>
  <c r="N81" i="10"/>
  <c r="M81" i="10"/>
  <c r="L81" i="10"/>
  <c r="K81" i="10"/>
  <c r="J81" i="10"/>
  <c r="I81" i="10"/>
  <c r="AJ80" i="10"/>
  <c r="AI80" i="10"/>
  <c r="A80" i="10"/>
  <c r="AI78" i="10"/>
  <c r="AJ78" i="10" s="1"/>
  <c r="AH78" i="10"/>
  <c r="AG78" i="10"/>
  <c r="A78" i="10"/>
  <c r="J77" i="10"/>
  <c r="I77" i="10"/>
  <c r="AI76" i="10"/>
  <c r="AJ76" i="10" s="1"/>
  <c r="AG76" i="10"/>
  <c r="AH76" i="10" s="1"/>
  <c r="A76" i="10"/>
  <c r="AJ74" i="10"/>
  <c r="AI74" i="10"/>
  <c r="AG74" i="10"/>
  <c r="AH74" i="10" s="1"/>
  <c r="AK74" i="10" s="1"/>
  <c r="A74" i="10"/>
  <c r="M73" i="10"/>
  <c r="K73" i="10"/>
  <c r="J73" i="10"/>
  <c r="I73" i="10"/>
  <c r="AJ72" i="10"/>
  <c r="AI72" i="10"/>
  <c r="A72" i="10"/>
  <c r="P71" i="10"/>
  <c r="O71" i="10"/>
  <c r="N71" i="10"/>
  <c r="M71" i="10"/>
  <c r="L71" i="10"/>
  <c r="K71" i="10"/>
  <c r="J71" i="10"/>
  <c r="I71" i="10"/>
  <c r="AI70" i="10"/>
  <c r="AJ70" i="10" s="1"/>
  <c r="A70" i="10"/>
  <c r="AJ68" i="10"/>
  <c r="AI68" i="10"/>
  <c r="AG68" i="10"/>
  <c r="AH68" i="10" s="1"/>
  <c r="A68" i="10"/>
  <c r="AJ66" i="10"/>
  <c r="AI66" i="10"/>
  <c r="AG66" i="10"/>
  <c r="AH66" i="10" s="1"/>
  <c r="A66" i="10"/>
  <c r="AI64" i="10"/>
  <c r="AJ64" i="10" s="1"/>
  <c r="AG64" i="10"/>
  <c r="AH64" i="10" s="1"/>
  <c r="A64" i="10"/>
  <c r="AI62" i="10"/>
  <c r="AJ62" i="10" s="1"/>
  <c r="AG62" i="10"/>
  <c r="AH62" i="10" s="1"/>
  <c r="A62" i="10"/>
  <c r="AI60" i="10"/>
  <c r="AJ60" i="10" s="1"/>
  <c r="AG60" i="10"/>
  <c r="AH60" i="10" s="1"/>
  <c r="A60" i="10"/>
  <c r="AI58" i="10"/>
  <c r="AJ58" i="10" s="1"/>
  <c r="AG58" i="10"/>
  <c r="AH58" i="10" s="1"/>
  <c r="A58" i="10"/>
  <c r="AI56" i="10"/>
  <c r="AJ56" i="10" s="1"/>
  <c r="AG56" i="10"/>
  <c r="AH56" i="10" s="1"/>
  <c r="A56" i="10"/>
  <c r="J55" i="10"/>
  <c r="I55" i="10"/>
  <c r="AG54" i="10" s="1"/>
  <c r="AH54" i="10" s="1"/>
  <c r="AI54" i="10"/>
  <c r="A54" i="10"/>
  <c r="J53" i="10"/>
  <c r="I53" i="10"/>
  <c r="AG52" i="10" s="1"/>
  <c r="AH52" i="10" s="1"/>
  <c r="AK52" i="10" s="1"/>
  <c r="AI52" i="10"/>
  <c r="AJ52" i="10" s="1"/>
  <c r="A52" i="10"/>
  <c r="AI50" i="10"/>
  <c r="AJ50" i="10" s="1"/>
  <c r="AG50" i="10"/>
  <c r="AH50" i="10" s="1"/>
  <c r="A50" i="10"/>
  <c r="L49" i="10"/>
  <c r="K49" i="10"/>
  <c r="J49" i="10"/>
  <c r="I49" i="10"/>
  <c r="AI48" i="10"/>
  <c r="A48" i="10"/>
  <c r="L47" i="10"/>
  <c r="K47" i="10"/>
  <c r="J47" i="10"/>
  <c r="I47" i="10"/>
  <c r="AJ46" i="10"/>
  <c r="AI46" i="10"/>
  <c r="A46" i="10"/>
  <c r="AJ44" i="10"/>
  <c r="AI44" i="10"/>
  <c r="AG44" i="10"/>
  <c r="AH44" i="10" s="1"/>
  <c r="A44" i="10"/>
  <c r="AJ42" i="10"/>
  <c r="AI42" i="10"/>
  <c r="AL42" i="10" s="1"/>
  <c r="AM42" i="10" s="1"/>
  <c r="AG42" i="10"/>
  <c r="AH42" i="10" s="1"/>
  <c r="A42" i="10"/>
  <c r="AJ40" i="10"/>
  <c r="AI40" i="10"/>
  <c r="AG40" i="10"/>
  <c r="AH40" i="10" s="1"/>
  <c r="A40" i="10"/>
  <c r="AJ38" i="10"/>
  <c r="AI38" i="10"/>
  <c r="AL38" i="10" s="1"/>
  <c r="AM38" i="10" s="1"/>
  <c r="AG38" i="10"/>
  <c r="AH38" i="10" s="1"/>
  <c r="A38" i="10"/>
  <c r="AJ36" i="10"/>
  <c r="AI36" i="10"/>
  <c r="AG36" i="10"/>
  <c r="AH36" i="10" s="1"/>
  <c r="A36" i="10"/>
  <c r="AJ34" i="10"/>
  <c r="AI34" i="10"/>
  <c r="AG34" i="10"/>
  <c r="AH34" i="10" s="1"/>
  <c r="A34" i="10"/>
  <c r="J33" i="10"/>
  <c r="I33" i="10"/>
  <c r="AI32" i="10"/>
  <c r="AJ32" i="10" s="1"/>
  <c r="AG32" i="10"/>
  <c r="AH32" i="10" s="1"/>
  <c r="A32" i="10"/>
  <c r="L31" i="10"/>
  <c r="K31" i="10"/>
  <c r="J31" i="10"/>
  <c r="I31" i="10"/>
  <c r="AI30" i="10"/>
  <c r="AJ30" i="10" s="1"/>
  <c r="A30" i="10"/>
  <c r="J29" i="10"/>
  <c r="AG28" i="10" s="1"/>
  <c r="AH28" i="10" s="1"/>
  <c r="I29" i="10"/>
  <c r="AI28" i="10"/>
  <c r="AJ28" i="10" s="1"/>
  <c r="A28" i="10"/>
  <c r="AI26" i="10"/>
  <c r="AJ26" i="10" s="1"/>
  <c r="AG26" i="10"/>
  <c r="AH26" i="10" s="1"/>
  <c r="A26" i="10"/>
  <c r="AI24" i="10"/>
  <c r="AJ24" i="10" s="1"/>
  <c r="AG24" i="10"/>
  <c r="AH24" i="10" s="1"/>
  <c r="A24" i="10"/>
  <c r="AI22" i="10"/>
  <c r="AJ22" i="10" s="1"/>
  <c r="AG22" i="10"/>
  <c r="AH22" i="10" s="1"/>
  <c r="A22" i="10"/>
  <c r="AI20" i="10"/>
  <c r="AJ20" i="10" s="1"/>
  <c r="AG20" i="10"/>
  <c r="AH20" i="10" s="1"/>
  <c r="A20" i="10"/>
  <c r="J19" i="10"/>
  <c r="I19" i="10"/>
  <c r="AG18" i="10" s="1"/>
  <c r="AH18" i="10" s="1"/>
  <c r="AI18" i="10"/>
  <c r="AJ18" i="10" s="1"/>
  <c r="A18" i="10"/>
  <c r="AI16" i="10"/>
  <c r="AJ16" i="10" s="1"/>
  <c r="AG16" i="10"/>
  <c r="AH16" i="10" s="1"/>
  <c r="A16" i="10"/>
  <c r="AL14" i="10"/>
  <c r="AM14" i="10" s="1"/>
  <c r="AI14" i="10"/>
  <c r="AJ14" i="10" s="1"/>
  <c r="AK14" i="10" s="1"/>
  <c r="AH14" i="10"/>
  <c r="AG14" i="10"/>
  <c r="A14" i="10"/>
  <c r="L13" i="10"/>
  <c r="K13" i="10"/>
  <c r="J13" i="10"/>
  <c r="I13" i="10"/>
  <c r="AJ12" i="10"/>
  <c r="AI12" i="10"/>
  <c r="A12" i="10"/>
  <c r="M11" i="10"/>
  <c r="L11" i="10"/>
  <c r="K11" i="10"/>
  <c r="J11" i="10"/>
  <c r="AG10" i="10" s="1"/>
  <c r="AH10" i="10" s="1"/>
  <c r="AI10" i="10"/>
  <c r="AJ10" i="10" s="1"/>
  <c r="A10" i="10"/>
  <c r="L9" i="10"/>
  <c r="K9" i="10"/>
  <c r="J9" i="10"/>
  <c r="I9" i="10"/>
  <c r="AI8" i="10"/>
  <c r="AJ8" i="10" s="1"/>
  <c r="A8" i="10"/>
  <c r="AK28" i="10" l="1"/>
  <c r="AG12" i="10"/>
  <c r="AH12" i="10" s="1"/>
  <c r="AK12" i="10" s="1"/>
  <c r="AL12" i="10" s="1"/>
  <c r="AM12" i="10" s="1"/>
  <c r="AK32" i="10"/>
  <c r="AL32" i="10" s="1"/>
  <c r="AM32" i="10" s="1"/>
  <c r="AK36" i="10"/>
  <c r="AK40" i="10"/>
  <c r="AK44" i="10"/>
  <c r="AK66" i="10"/>
  <c r="AL66" i="10" s="1"/>
  <c r="AM66" i="10" s="1"/>
  <c r="AK20" i="10"/>
  <c r="AK24" i="10"/>
  <c r="AL36" i="10"/>
  <c r="AM36" i="10" s="1"/>
  <c r="AL40" i="10"/>
  <c r="AM40" i="10" s="1"/>
  <c r="AL44" i="10"/>
  <c r="AM44" i="10" s="1"/>
  <c r="AG46" i="10"/>
  <c r="AH46" i="10" s="1"/>
  <c r="AK46" i="10" s="1"/>
  <c r="AK50" i="10"/>
  <c r="AL84" i="10"/>
  <c r="AM84" i="10" s="1"/>
  <c r="AL88" i="10"/>
  <c r="AM88" i="10" s="1"/>
  <c r="AL92" i="10"/>
  <c r="AM92" i="10" s="1"/>
  <c r="AL96" i="10"/>
  <c r="AM96" i="10" s="1"/>
  <c r="AG70" i="10"/>
  <c r="AH70" i="10" s="1"/>
  <c r="AK70" i="10" s="1"/>
  <c r="AL70" i="10" s="1"/>
  <c r="AM70" i="10" s="1"/>
  <c r="AG8" i="10"/>
  <c r="AH8" i="10" s="1"/>
  <c r="AK8" i="10" s="1"/>
  <c r="AL8" i="10" s="1"/>
  <c r="AM8" i="10" s="1"/>
  <c r="AL16" i="10"/>
  <c r="AM16" i="10" s="1"/>
  <c r="AG30" i="10"/>
  <c r="AH30" i="10" s="1"/>
  <c r="AK30" i="10" s="1"/>
  <c r="AL30" i="10" s="1"/>
  <c r="AM30" i="10" s="1"/>
  <c r="AK76" i="10"/>
  <c r="AL76" i="10" s="1"/>
  <c r="AM76" i="10" s="1"/>
  <c r="AK16" i="10"/>
  <c r="AK34" i="10"/>
  <c r="AK38" i="10"/>
  <c r="AK42" i="10"/>
  <c r="AG48" i="10"/>
  <c r="AH48" i="10" s="1"/>
  <c r="AK22" i="10"/>
  <c r="AK26" i="10"/>
  <c r="AL34" i="10"/>
  <c r="AM34" i="10" s="1"/>
  <c r="AG72" i="10"/>
  <c r="AH72" i="10" s="1"/>
  <c r="AK72" i="10" s="1"/>
  <c r="AL72" i="10" s="1"/>
  <c r="AM72" i="10" s="1"/>
  <c r="AK78" i="10"/>
  <c r="AG80" i="10"/>
  <c r="AH80" i="10" s="1"/>
  <c r="AK80" i="10" s="1"/>
  <c r="AL80" i="10" s="1"/>
  <c r="AM80" i="10" s="1"/>
  <c r="AL82" i="10"/>
  <c r="AM82" i="10" s="1"/>
  <c r="AL86" i="10"/>
  <c r="AM86" i="10" s="1"/>
  <c r="AL90" i="10"/>
  <c r="AM90" i="10" s="1"/>
  <c r="AL94" i="10"/>
  <c r="AM94" i="10" s="1"/>
  <c r="AL28" i="10"/>
  <c r="AM28" i="10" s="1"/>
  <c r="AL62" i="10"/>
  <c r="AM62" i="10" s="1"/>
  <c r="AK62" i="10"/>
  <c r="AL24" i="10"/>
  <c r="AM24" i="10" s="1"/>
  <c r="AL50" i="10"/>
  <c r="AM50" i="10" s="1"/>
  <c r="AL74" i="10"/>
  <c r="AM74" i="10" s="1"/>
  <c r="AL20" i="10"/>
  <c r="AM20" i="10" s="1"/>
  <c r="AL46" i="10"/>
  <c r="AM46" i="10" s="1"/>
  <c r="AL58" i="10"/>
  <c r="AM58" i="10" s="1"/>
  <c r="AK58" i="10"/>
  <c r="AL68" i="10"/>
  <c r="AM68" i="10" s="1"/>
  <c r="AK68" i="10"/>
  <c r="AK94" i="10"/>
  <c r="AL22" i="10"/>
  <c r="AM22" i="10" s="1"/>
  <c r="AL78" i="10"/>
  <c r="AM78" i="10" s="1"/>
  <c r="AL56" i="10"/>
  <c r="AM56" i="10" s="1"/>
  <c r="AK56" i="10"/>
  <c r="AL64" i="10"/>
  <c r="AM64" i="10" s="1"/>
  <c r="AK64" i="10"/>
  <c r="AK18" i="10"/>
  <c r="AL18" i="10" s="1"/>
  <c r="AM18" i="10" s="1"/>
  <c r="AL26" i="10"/>
  <c r="AM26" i="10" s="1"/>
  <c r="AL52" i="10"/>
  <c r="AM52" i="10" s="1"/>
  <c r="AK10" i="10"/>
  <c r="AL10" i="10" s="1"/>
  <c r="AM10" i="10" s="1"/>
  <c r="AL60" i="10"/>
  <c r="AM60" i="10" s="1"/>
  <c r="AK60" i="10"/>
  <c r="AJ82" i="10"/>
  <c r="AK82" i="10" s="1"/>
  <c r="AJ84" i="10"/>
  <c r="AK84" i="10" s="1"/>
  <c r="AJ86" i="10"/>
  <c r="AK86" i="10" s="1"/>
  <c r="AJ88" i="10"/>
  <c r="AK88" i="10" s="1"/>
  <c r="AJ90" i="10"/>
  <c r="AK90" i="10" s="1"/>
  <c r="AJ92" i="10"/>
  <c r="AK92" i="10" s="1"/>
  <c r="AJ94" i="10"/>
  <c r="AJ96" i="10"/>
  <c r="AK96" i="10" s="1"/>
  <c r="AJ54" i="10"/>
  <c r="AK54" i="10" s="1"/>
  <c r="AL54" i="10" s="1"/>
  <c r="AM54" i="10" s="1"/>
  <c r="AJ48" i="10"/>
  <c r="AK48" i="10" s="1"/>
  <c r="AL48" i="10" s="1"/>
  <c r="AM48" i="10" s="1"/>
  <c r="AJ106" i="3"/>
  <c r="AK106" i="3"/>
  <c r="AL106" i="3" s="1"/>
  <c r="AM106" i="3" s="1"/>
  <c r="AH106" i="3"/>
  <c r="AH105" i="3" l="1"/>
  <c r="AJ105" i="3"/>
  <c r="AK105" i="3" l="1"/>
  <c r="AL105" i="3" s="1"/>
  <c r="AM105" i="3" s="1"/>
  <c r="AB6" i="2" l="1"/>
  <c r="A119" i="2" l="1"/>
  <c r="M73" i="3" l="1"/>
  <c r="I73" i="3" l="1"/>
  <c r="K73" i="3" l="1"/>
  <c r="J73" i="3"/>
  <c r="U117" i="2"/>
  <c r="T117" i="2"/>
  <c r="R117" i="2"/>
  <c r="X368" i="2" l="1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5" i="2"/>
  <c r="AA22" i="6" l="1"/>
  <c r="AB22" i="6" s="1"/>
  <c r="AA23" i="6"/>
  <c r="AB23" i="6" s="1"/>
  <c r="AA24" i="6"/>
  <c r="AB24" i="6" s="1"/>
  <c r="AA25" i="6"/>
  <c r="AB25" i="6" s="1"/>
  <c r="AA26" i="6"/>
  <c r="AB26" i="6" s="1"/>
  <c r="AA27" i="6"/>
  <c r="AB27" i="6" s="1"/>
  <c r="AA28" i="6"/>
  <c r="AB28" i="6" s="1"/>
  <c r="AA29" i="6"/>
  <c r="AB29" i="6" s="1"/>
  <c r="AA30" i="6"/>
  <c r="AB30" i="6" s="1"/>
  <c r="AA31" i="6"/>
  <c r="AB31" i="6" s="1"/>
  <c r="AA32" i="6"/>
  <c r="AB32" i="6" s="1"/>
  <c r="AA33" i="6"/>
  <c r="AB33" i="6" s="1"/>
  <c r="AA34" i="6"/>
  <c r="AB34" i="6" s="1"/>
  <c r="AA35" i="6"/>
  <c r="AB35" i="6" s="1"/>
  <c r="AA36" i="6"/>
  <c r="AB36" i="6" s="1"/>
  <c r="AA37" i="6"/>
  <c r="AB37" i="6" s="1"/>
  <c r="AA38" i="6"/>
  <c r="AB38" i="6" s="1"/>
  <c r="AA39" i="6"/>
  <c r="AB39" i="6" s="1"/>
  <c r="AA40" i="6"/>
  <c r="AB40" i="6" s="1"/>
  <c r="AA41" i="6"/>
  <c r="AB41" i="6" s="1"/>
  <c r="AA42" i="6"/>
  <c r="AB42" i="6" s="1"/>
  <c r="AA43" i="6"/>
  <c r="AB43" i="6" s="1"/>
  <c r="AA44" i="6"/>
  <c r="AB44" i="6" s="1"/>
  <c r="AA45" i="6"/>
  <c r="AB45" i="6" s="1"/>
  <c r="AA46" i="6"/>
  <c r="AB46" i="6" s="1"/>
  <c r="AA47" i="6"/>
  <c r="AB47" i="6" s="1"/>
  <c r="AA48" i="6"/>
  <c r="AB48" i="6" s="1"/>
  <c r="AA49" i="6"/>
  <c r="AB49" i="6" s="1"/>
  <c r="AA50" i="6"/>
  <c r="AB50" i="6" s="1"/>
  <c r="AA51" i="6"/>
  <c r="AB51" i="6" s="1"/>
  <c r="AA52" i="6"/>
  <c r="AB52" i="6" s="1"/>
  <c r="AA53" i="6"/>
  <c r="AB53" i="6" s="1"/>
  <c r="AA54" i="6"/>
  <c r="AB54" i="6" s="1"/>
  <c r="AA55" i="6"/>
  <c r="AB55" i="6" s="1"/>
  <c r="AA56" i="6"/>
  <c r="AB56" i="6" s="1"/>
  <c r="AA57" i="6"/>
  <c r="AB57" i="6" s="1"/>
  <c r="AA58" i="6"/>
  <c r="AB58" i="6" s="1"/>
  <c r="AA59" i="6"/>
  <c r="AB59" i="6" s="1"/>
  <c r="AA60" i="6"/>
  <c r="AB60" i="6" s="1"/>
  <c r="AA61" i="6"/>
  <c r="AB61" i="6" s="1"/>
  <c r="AA62" i="6"/>
  <c r="AB62" i="6" s="1"/>
  <c r="AA63" i="6"/>
  <c r="AB63" i="6" s="1"/>
  <c r="AA64" i="6"/>
  <c r="AB64" i="6" s="1"/>
  <c r="AA65" i="6"/>
  <c r="AB65" i="6" s="1"/>
  <c r="AA66" i="6"/>
  <c r="AB66" i="6" s="1"/>
  <c r="AA67" i="6"/>
  <c r="AB67" i="6" s="1"/>
  <c r="AA68" i="6"/>
  <c r="AB68" i="6" s="1"/>
  <c r="AA69" i="6"/>
  <c r="AB69" i="6" s="1"/>
  <c r="AA70" i="6"/>
  <c r="AB70" i="6" s="1"/>
  <c r="AA71" i="6"/>
  <c r="AB71" i="6" s="1"/>
  <c r="AA72" i="6"/>
  <c r="AB72" i="6" s="1"/>
  <c r="AA73" i="6"/>
  <c r="AB73" i="6" s="1"/>
  <c r="AA74" i="6"/>
  <c r="AB74" i="6" s="1"/>
  <c r="AA75" i="6"/>
  <c r="AB75" i="6" s="1"/>
  <c r="AA76" i="6"/>
  <c r="AB76" i="6" s="1"/>
  <c r="AA77" i="6"/>
  <c r="AB77" i="6" s="1"/>
  <c r="AA78" i="6"/>
  <c r="AB78" i="6" s="1"/>
  <c r="AA79" i="6"/>
  <c r="AB79" i="6" s="1"/>
  <c r="AA80" i="6"/>
  <c r="AB80" i="6" s="1"/>
  <c r="AA81" i="6"/>
  <c r="AB81" i="6" s="1"/>
  <c r="AA82" i="6"/>
  <c r="AB82" i="6" s="1"/>
  <c r="AA83" i="6"/>
  <c r="AB83" i="6" s="1"/>
  <c r="AA84" i="6"/>
  <c r="AB84" i="6" s="1"/>
  <c r="AA85" i="6"/>
  <c r="AB85" i="6" s="1"/>
  <c r="AA86" i="6"/>
  <c r="AB86" i="6" s="1"/>
  <c r="AA87" i="6"/>
  <c r="AB87" i="6" s="1"/>
  <c r="AA88" i="6"/>
  <c r="AB88" i="6" s="1"/>
  <c r="AA89" i="6"/>
  <c r="AB89" i="6" s="1"/>
  <c r="AA90" i="6"/>
  <c r="AB90" i="6" s="1"/>
  <c r="AA91" i="6"/>
  <c r="AB91" i="6" s="1"/>
  <c r="AA92" i="6"/>
  <c r="AB92" i="6" s="1"/>
  <c r="AA93" i="6"/>
  <c r="AB93" i="6" s="1"/>
  <c r="AA94" i="6"/>
  <c r="AB94" i="6" s="1"/>
  <c r="AA95" i="6"/>
  <c r="AB95" i="6" s="1"/>
  <c r="AA96" i="6"/>
  <c r="AB96" i="6" s="1"/>
  <c r="AA97" i="6"/>
  <c r="AB97" i="6" s="1"/>
  <c r="AA98" i="6"/>
  <c r="AB98" i="6" s="1"/>
  <c r="AA99" i="6"/>
  <c r="AB99" i="6" s="1"/>
  <c r="AA100" i="6"/>
  <c r="AB100" i="6" s="1"/>
  <c r="AA101" i="6"/>
  <c r="AB101" i="6" s="1"/>
  <c r="AA102" i="6"/>
  <c r="AB102" i="6" s="1"/>
  <c r="AA103" i="6"/>
  <c r="AB103" i="6" s="1"/>
  <c r="AA104" i="6"/>
  <c r="AB104" i="6" s="1"/>
  <c r="AA105" i="6"/>
  <c r="AB105" i="6" s="1"/>
  <c r="AA106" i="6"/>
  <c r="AB106" i="6" s="1"/>
  <c r="AA107" i="6"/>
  <c r="AB107" i="6" s="1"/>
  <c r="AA108" i="6"/>
  <c r="AB108" i="6" s="1"/>
  <c r="AA109" i="6"/>
  <c r="AB109" i="6" s="1"/>
  <c r="AA110" i="6"/>
  <c r="AB110" i="6" s="1"/>
  <c r="AA111" i="6"/>
  <c r="AB111" i="6" s="1"/>
  <c r="AA112" i="6"/>
  <c r="AB112" i="6" s="1"/>
  <c r="AA113" i="6"/>
  <c r="AB113" i="6" s="1"/>
  <c r="AA114" i="6"/>
  <c r="AB114" i="6" s="1"/>
  <c r="AA115" i="6"/>
  <c r="AB115" i="6" s="1"/>
  <c r="AA116" i="6"/>
  <c r="AB116" i="6" s="1"/>
  <c r="AA117" i="6"/>
  <c r="AB117" i="6" s="1"/>
  <c r="AA118" i="6"/>
  <c r="AB118" i="6" s="1"/>
  <c r="AA119" i="6"/>
  <c r="AB119" i="6" s="1"/>
  <c r="AA120" i="6"/>
  <c r="AB120" i="6" s="1"/>
  <c r="AA121" i="6"/>
  <c r="AB121" i="6" s="1"/>
  <c r="AA122" i="6"/>
  <c r="AB122" i="6" s="1"/>
  <c r="AA123" i="6"/>
  <c r="AB123" i="6" s="1"/>
  <c r="AA124" i="6"/>
  <c r="AB124" i="6" s="1"/>
  <c r="AA125" i="6"/>
  <c r="AB125" i="6" s="1"/>
  <c r="AA126" i="6"/>
  <c r="AB126" i="6" s="1"/>
  <c r="AA127" i="6"/>
  <c r="AB127" i="6" s="1"/>
  <c r="AA128" i="6"/>
  <c r="AB128" i="6" s="1"/>
  <c r="AA129" i="6"/>
  <c r="AB129" i="6" s="1"/>
  <c r="AA130" i="6"/>
  <c r="AB130" i="6" s="1"/>
  <c r="AA131" i="6"/>
  <c r="AB131" i="6" s="1"/>
  <c r="AA132" i="6"/>
  <c r="AB132" i="6" s="1"/>
  <c r="AA133" i="6"/>
  <c r="AB133" i="6" s="1"/>
  <c r="AA134" i="6"/>
  <c r="AB134" i="6" s="1"/>
  <c r="AA135" i="6"/>
  <c r="AB135" i="6" s="1"/>
  <c r="AA136" i="6"/>
  <c r="AB136" i="6" s="1"/>
  <c r="AA137" i="6"/>
  <c r="AB137" i="6" s="1"/>
  <c r="AA138" i="6"/>
  <c r="AB138" i="6" s="1"/>
  <c r="AA139" i="6"/>
  <c r="AB139" i="6" s="1"/>
  <c r="AA140" i="6"/>
  <c r="AB140" i="6" s="1"/>
  <c r="AA141" i="6"/>
  <c r="AB141" i="6" s="1"/>
  <c r="AA142" i="6"/>
  <c r="AB142" i="6" s="1"/>
  <c r="AA143" i="6"/>
  <c r="AB143" i="6" s="1"/>
  <c r="AA144" i="6"/>
  <c r="AB144" i="6" s="1"/>
  <c r="AA145" i="6"/>
  <c r="AB145" i="6" s="1"/>
  <c r="AA146" i="6"/>
  <c r="AB146" i="6" s="1"/>
  <c r="AA147" i="6"/>
  <c r="AB147" i="6" s="1"/>
  <c r="AA148" i="6"/>
  <c r="AB148" i="6" s="1"/>
  <c r="AA149" i="6"/>
  <c r="AB149" i="6" s="1"/>
  <c r="AA150" i="6"/>
  <c r="AB150" i="6" s="1"/>
  <c r="AA151" i="6"/>
  <c r="AB151" i="6" s="1"/>
  <c r="AA152" i="6"/>
  <c r="AB152" i="6" s="1"/>
  <c r="AA153" i="6"/>
  <c r="AB153" i="6" s="1"/>
  <c r="AA154" i="6"/>
  <c r="AB154" i="6" s="1"/>
  <c r="AA155" i="6"/>
  <c r="AB155" i="6" s="1"/>
  <c r="AA156" i="6"/>
  <c r="AB156" i="6" s="1"/>
  <c r="AA157" i="6"/>
  <c r="AB157" i="6" s="1"/>
  <c r="AA158" i="6"/>
  <c r="AB158" i="6" s="1"/>
  <c r="AA159" i="6"/>
  <c r="AB159" i="6" s="1"/>
  <c r="AA160" i="6"/>
  <c r="AB160" i="6" s="1"/>
  <c r="AA161" i="6"/>
  <c r="AB161" i="6" s="1"/>
  <c r="AA162" i="6"/>
  <c r="AB162" i="6" s="1"/>
  <c r="AA163" i="6"/>
  <c r="AB163" i="6" s="1"/>
  <c r="AA164" i="6"/>
  <c r="AB164" i="6" s="1"/>
  <c r="AA165" i="6"/>
  <c r="AB165" i="6" s="1"/>
  <c r="AA166" i="6"/>
  <c r="AB166" i="6" s="1"/>
  <c r="AA167" i="6"/>
  <c r="AB167" i="6" s="1"/>
  <c r="AA168" i="6"/>
  <c r="AB168" i="6" s="1"/>
  <c r="AA169" i="6"/>
  <c r="AB169" i="6" s="1"/>
  <c r="AA170" i="6"/>
  <c r="AB170" i="6" s="1"/>
  <c r="AA171" i="6"/>
  <c r="AB171" i="6" s="1"/>
  <c r="AA172" i="6"/>
  <c r="AB172" i="6" s="1"/>
  <c r="AA173" i="6"/>
  <c r="AB173" i="6" s="1"/>
  <c r="AA174" i="6"/>
  <c r="AB174" i="6" s="1"/>
  <c r="AA175" i="6"/>
  <c r="AB175" i="6" s="1"/>
  <c r="AA176" i="6"/>
  <c r="AB176" i="6" s="1"/>
  <c r="AA177" i="6"/>
  <c r="AB177" i="6" s="1"/>
  <c r="AA178" i="6"/>
  <c r="AB178" i="6" s="1"/>
  <c r="AA179" i="6"/>
  <c r="AB179" i="6" s="1"/>
  <c r="AA180" i="6"/>
  <c r="AB180" i="6" s="1"/>
  <c r="AA181" i="6"/>
  <c r="AB181" i="6" s="1"/>
  <c r="AA182" i="6"/>
  <c r="AB182" i="6" s="1"/>
  <c r="AA183" i="6"/>
  <c r="AB183" i="6" s="1"/>
  <c r="AA184" i="6"/>
  <c r="AB184" i="6" s="1"/>
  <c r="AA185" i="6"/>
  <c r="AB185" i="6" s="1"/>
  <c r="AA186" i="6"/>
  <c r="AB186" i="6" s="1"/>
  <c r="AA187" i="6"/>
  <c r="AB187" i="6" s="1"/>
  <c r="AA188" i="6"/>
  <c r="AB188" i="6" s="1"/>
  <c r="AA189" i="6"/>
  <c r="AB189" i="6" s="1"/>
  <c r="AA190" i="6"/>
  <c r="AB190" i="6" s="1"/>
  <c r="AA191" i="6"/>
  <c r="AB191" i="6" s="1"/>
  <c r="AA192" i="6"/>
  <c r="AB192" i="6" s="1"/>
  <c r="AA193" i="6"/>
  <c r="AB193" i="6" s="1"/>
  <c r="AA194" i="6"/>
  <c r="AB194" i="6" s="1"/>
  <c r="AA195" i="6"/>
  <c r="AB195" i="6" s="1"/>
  <c r="AA196" i="6"/>
  <c r="AB196" i="6" s="1"/>
  <c r="AA197" i="6"/>
  <c r="AB197" i="6" s="1"/>
  <c r="AA198" i="6"/>
  <c r="AB198" i="6" s="1"/>
  <c r="AA199" i="6"/>
  <c r="AB199" i="6" s="1"/>
  <c r="AA200" i="6"/>
  <c r="AB200" i="6" s="1"/>
  <c r="AA201" i="6"/>
  <c r="AB201" i="6" s="1"/>
  <c r="AA202" i="6"/>
  <c r="AB202" i="6" s="1"/>
  <c r="AA203" i="6"/>
  <c r="AB203" i="6" s="1"/>
  <c r="AA204" i="6"/>
  <c r="AB204" i="6" s="1"/>
  <c r="AA205" i="6"/>
  <c r="AB205" i="6" s="1"/>
  <c r="AA206" i="6"/>
  <c r="AB206" i="6" s="1"/>
  <c r="AA207" i="6"/>
  <c r="AB207" i="6" s="1"/>
  <c r="AA208" i="6"/>
  <c r="AB208" i="6" s="1"/>
  <c r="AA209" i="6"/>
  <c r="AB209" i="6" s="1"/>
  <c r="AA210" i="6"/>
  <c r="AB210" i="6" s="1"/>
  <c r="AA211" i="6"/>
  <c r="AB211" i="6" s="1"/>
  <c r="AA212" i="6"/>
  <c r="AB212" i="6" s="1"/>
  <c r="AA213" i="6"/>
  <c r="AB213" i="6" s="1"/>
  <c r="AA214" i="6"/>
  <c r="AB214" i="6" s="1"/>
  <c r="AA215" i="6"/>
  <c r="AB215" i="6" s="1"/>
  <c r="AA216" i="6"/>
  <c r="AB216" i="6" s="1"/>
  <c r="AA217" i="6"/>
  <c r="AB217" i="6" s="1"/>
  <c r="AA218" i="6"/>
  <c r="AB218" i="6" s="1"/>
  <c r="AA219" i="6"/>
  <c r="AB219" i="6" s="1"/>
  <c r="AA220" i="6"/>
  <c r="AB220" i="6" s="1"/>
  <c r="AA221" i="6"/>
  <c r="AB221" i="6" s="1"/>
  <c r="AA222" i="6"/>
  <c r="AB222" i="6" s="1"/>
  <c r="AA223" i="6"/>
  <c r="AB223" i="6" s="1"/>
  <c r="AA224" i="6"/>
  <c r="AB224" i="6" s="1"/>
  <c r="AA225" i="6"/>
  <c r="AB225" i="6" s="1"/>
  <c r="AA226" i="6"/>
  <c r="AB226" i="6" s="1"/>
  <c r="AA227" i="6"/>
  <c r="AB227" i="6" s="1"/>
  <c r="AA228" i="6"/>
  <c r="AB228" i="6" s="1"/>
  <c r="AA229" i="6"/>
  <c r="AB229" i="6" s="1"/>
  <c r="AA230" i="6"/>
  <c r="AB230" i="6" s="1"/>
  <c r="AA231" i="6"/>
  <c r="AB231" i="6" s="1"/>
  <c r="AA232" i="6"/>
  <c r="AB232" i="6" s="1"/>
  <c r="AA233" i="6"/>
  <c r="AB233" i="6" s="1"/>
  <c r="AA234" i="6"/>
  <c r="AB234" i="6" s="1"/>
  <c r="AA235" i="6"/>
  <c r="AB235" i="6" s="1"/>
  <c r="AA236" i="6"/>
  <c r="AB236" i="6" s="1"/>
  <c r="AA237" i="6"/>
  <c r="AB237" i="6" s="1"/>
  <c r="AA238" i="6"/>
  <c r="AB238" i="6" s="1"/>
  <c r="AA239" i="6"/>
  <c r="AB239" i="6" s="1"/>
  <c r="AA240" i="6"/>
  <c r="AB240" i="6" s="1"/>
  <c r="AA241" i="6"/>
  <c r="AB241" i="6" s="1"/>
  <c r="AA242" i="6"/>
  <c r="AB242" i="6" s="1"/>
  <c r="AA243" i="6"/>
  <c r="AB243" i="6" s="1"/>
  <c r="AA244" i="6"/>
  <c r="AB244" i="6" s="1"/>
  <c r="AA245" i="6"/>
  <c r="AB245" i="6" s="1"/>
  <c r="AA246" i="6"/>
  <c r="AB246" i="6" s="1"/>
  <c r="AA247" i="6"/>
  <c r="AB247" i="6" s="1"/>
  <c r="AA248" i="6"/>
  <c r="AB248" i="6" s="1"/>
  <c r="AA249" i="6"/>
  <c r="AB249" i="6" s="1"/>
  <c r="AA250" i="6"/>
  <c r="AB250" i="6" s="1"/>
  <c r="AA251" i="6"/>
  <c r="AB251" i="6" s="1"/>
  <c r="AA252" i="6"/>
  <c r="AB252" i="6" s="1"/>
  <c r="AA253" i="6"/>
  <c r="AB253" i="6" s="1"/>
  <c r="AA254" i="6"/>
  <c r="AB254" i="6" s="1"/>
  <c r="AA255" i="6"/>
  <c r="AB255" i="6" s="1"/>
  <c r="AA256" i="6"/>
  <c r="AB256" i="6" s="1"/>
  <c r="AA257" i="6"/>
  <c r="AB257" i="6" s="1"/>
  <c r="AA258" i="6"/>
  <c r="AB258" i="6" s="1"/>
  <c r="AA259" i="6"/>
  <c r="AB259" i="6" s="1"/>
  <c r="AA260" i="6"/>
  <c r="AB260" i="6" s="1"/>
  <c r="AA261" i="6"/>
  <c r="AB261" i="6" s="1"/>
  <c r="AA262" i="6"/>
  <c r="AB262" i="6" s="1"/>
  <c r="AA263" i="6"/>
  <c r="AB263" i="6" s="1"/>
  <c r="AA264" i="6"/>
  <c r="AB264" i="6" s="1"/>
  <c r="AA265" i="6"/>
  <c r="AB265" i="6" s="1"/>
  <c r="AA266" i="6"/>
  <c r="AB266" i="6" s="1"/>
  <c r="AA267" i="6"/>
  <c r="AB267" i="6" s="1"/>
  <c r="AA268" i="6"/>
  <c r="AB268" i="6" s="1"/>
  <c r="AA269" i="6"/>
  <c r="AB269" i="6" s="1"/>
  <c r="AA270" i="6"/>
  <c r="AB270" i="6" s="1"/>
  <c r="AA271" i="6"/>
  <c r="AB271" i="6" s="1"/>
  <c r="AA272" i="6"/>
  <c r="AB272" i="6" s="1"/>
  <c r="AA273" i="6"/>
  <c r="AB273" i="6" s="1"/>
  <c r="AA274" i="6"/>
  <c r="AB274" i="6" s="1"/>
  <c r="AA275" i="6"/>
  <c r="AB275" i="6" s="1"/>
  <c r="AA276" i="6"/>
  <c r="AB276" i="6" s="1"/>
  <c r="AA277" i="6"/>
  <c r="AB277" i="6" s="1"/>
  <c r="AA278" i="6"/>
  <c r="AB278" i="6" s="1"/>
  <c r="AA279" i="6"/>
  <c r="AB279" i="6" s="1"/>
  <c r="AA280" i="6"/>
  <c r="AB280" i="6" s="1"/>
  <c r="AA281" i="6"/>
  <c r="AB281" i="6" s="1"/>
  <c r="AA282" i="6"/>
  <c r="AB282" i="6" s="1"/>
  <c r="AA283" i="6"/>
  <c r="AB283" i="6" s="1"/>
  <c r="AA284" i="6"/>
  <c r="AB284" i="6" s="1"/>
  <c r="AA285" i="6"/>
  <c r="AB285" i="6" s="1"/>
  <c r="AA286" i="6"/>
  <c r="AB286" i="6" s="1"/>
  <c r="AA287" i="6"/>
  <c r="AB287" i="6" s="1"/>
  <c r="AA288" i="6"/>
  <c r="AB288" i="6" s="1"/>
  <c r="AA289" i="6"/>
  <c r="AB289" i="6" s="1"/>
  <c r="AA290" i="6"/>
  <c r="AB290" i="6" s="1"/>
  <c r="AA291" i="6"/>
  <c r="AB291" i="6" s="1"/>
  <c r="AA292" i="6"/>
  <c r="AB292" i="6" s="1"/>
  <c r="AA293" i="6"/>
  <c r="AB293" i="6" s="1"/>
  <c r="AA294" i="6"/>
  <c r="AB294" i="6" s="1"/>
  <c r="AA295" i="6"/>
  <c r="AB295" i="6" s="1"/>
  <c r="AA296" i="6"/>
  <c r="AB296" i="6" s="1"/>
  <c r="AA297" i="6"/>
  <c r="AB297" i="6" s="1"/>
  <c r="AA298" i="6"/>
  <c r="AB298" i="6" s="1"/>
  <c r="AA299" i="6"/>
  <c r="AB299" i="6" s="1"/>
  <c r="AA300" i="6"/>
  <c r="AB300" i="6" s="1"/>
  <c r="AA301" i="6"/>
  <c r="AB301" i="6" s="1"/>
  <c r="AA302" i="6"/>
  <c r="AB302" i="6" s="1"/>
  <c r="AA303" i="6"/>
  <c r="AB303" i="6" s="1"/>
  <c r="AA304" i="6"/>
  <c r="AB304" i="6" s="1"/>
  <c r="AA305" i="6"/>
  <c r="AB305" i="6" s="1"/>
  <c r="AA306" i="6"/>
  <c r="AB306" i="6" s="1"/>
  <c r="AA307" i="6"/>
  <c r="AB307" i="6" s="1"/>
  <c r="AA308" i="6"/>
  <c r="AB308" i="6" s="1"/>
  <c r="AA309" i="6"/>
  <c r="AB309" i="6" s="1"/>
  <c r="AA310" i="6"/>
  <c r="AB310" i="6" s="1"/>
  <c r="AA311" i="6"/>
  <c r="AB311" i="6" s="1"/>
  <c r="AA312" i="6"/>
  <c r="AB312" i="6" s="1"/>
  <c r="AA313" i="6"/>
  <c r="AB313" i="6" s="1"/>
  <c r="AA314" i="6"/>
  <c r="AB314" i="6" s="1"/>
  <c r="AA315" i="6"/>
  <c r="AB315" i="6" s="1"/>
  <c r="AA316" i="6"/>
  <c r="AB316" i="6" s="1"/>
  <c r="AA317" i="6"/>
  <c r="AB317" i="6" s="1"/>
  <c r="AA318" i="6"/>
  <c r="AB318" i="6" s="1"/>
  <c r="AA319" i="6"/>
  <c r="AB319" i="6" s="1"/>
  <c r="AA320" i="6"/>
  <c r="AB320" i="6" s="1"/>
  <c r="AA321" i="6"/>
  <c r="AB321" i="6" s="1"/>
  <c r="AA322" i="6"/>
  <c r="AB322" i="6" s="1"/>
  <c r="AA323" i="6"/>
  <c r="AB323" i="6" s="1"/>
  <c r="AA324" i="6"/>
  <c r="AB324" i="6" s="1"/>
  <c r="AA325" i="6"/>
  <c r="AB325" i="6" s="1"/>
  <c r="AA326" i="6"/>
  <c r="AB326" i="6" s="1"/>
  <c r="AA327" i="6"/>
  <c r="AB327" i="6" s="1"/>
  <c r="AA328" i="6"/>
  <c r="AB328" i="6" s="1"/>
  <c r="AA329" i="6"/>
  <c r="AB329" i="6" s="1"/>
  <c r="AA330" i="6"/>
  <c r="AB330" i="6" s="1"/>
  <c r="AA331" i="6"/>
  <c r="AB331" i="6" s="1"/>
  <c r="AA332" i="6"/>
  <c r="AB332" i="6" s="1"/>
  <c r="AA333" i="6"/>
  <c r="AB333" i="6" s="1"/>
  <c r="AA334" i="6"/>
  <c r="AB334" i="6" s="1"/>
  <c r="AA335" i="6"/>
  <c r="AB335" i="6" s="1"/>
  <c r="AA336" i="6"/>
  <c r="AB336" i="6" s="1"/>
  <c r="AA337" i="6"/>
  <c r="AB337" i="6" s="1"/>
  <c r="AA338" i="6"/>
  <c r="AB338" i="6" s="1"/>
  <c r="AA339" i="6"/>
  <c r="AB339" i="6" s="1"/>
  <c r="AA340" i="6"/>
  <c r="AB340" i="6" s="1"/>
  <c r="AA341" i="6"/>
  <c r="AB341" i="6" s="1"/>
  <c r="AA342" i="6"/>
  <c r="AB342" i="6" s="1"/>
  <c r="AA343" i="6"/>
  <c r="AB343" i="6" s="1"/>
  <c r="AA344" i="6"/>
  <c r="AB344" i="6" s="1"/>
  <c r="AA345" i="6"/>
  <c r="AB345" i="6" s="1"/>
  <c r="AA346" i="6"/>
  <c r="AB346" i="6" s="1"/>
  <c r="AA347" i="6"/>
  <c r="AB347" i="6" s="1"/>
  <c r="AA348" i="6"/>
  <c r="AB348" i="6" s="1"/>
  <c r="AA349" i="6"/>
  <c r="AB349" i="6" s="1"/>
  <c r="AA350" i="6"/>
  <c r="AB350" i="6" s="1"/>
  <c r="AA351" i="6"/>
  <c r="AB351" i="6" s="1"/>
  <c r="AA352" i="6"/>
  <c r="AB352" i="6" s="1"/>
  <c r="AA353" i="6"/>
  <c r="AB353" i="6" s="1"/>
  <c r="AA354" i="6"/>
  <c r="AB354" i="6" s="1"/>
  <c r="AA355" i="6"/>
  <c r="AB355" i="6" s="1"/>
  <c r="AA356" i="6"/>
  <c r="AB356" i="6" s="1"/>
  <c r="AA357" i="6"/>
  <c r="AB357" i="6" s="1"/>
  <c r="AA358" i="6"/>
  <c r="AB358" i="6" s="1"/>
  <c r="AA359" i="6"/>
  <c r="AB359" i="6" s="1"/>
  <c r="AA360" i="6"/>
  <c r="AB360" i="6" s="1"/>
  <c r="AA361" i="6"/>
  <c r="AB361" i="6" s="1"/>
  <c r="AA362" i="6"/>
  <c r="AB362" i="6" s="1"/>
  <c r="AA363" i="6"/>
  <c r="AB363" i="6" s="1"/>
  <c r="AA364" i="6"/>
  <c r="AB364" i="6" s="1"/>
  <c r="AA365" i="6"/>
  <c r="AB365" i="6" s="1"/>
  <c r="AA366" i="6"/>
  <c r="AB366" i="6" s="1"/>
  <c r="AA367" i="6"/>
  <c r="AB367" i="6" s="1"/>
  <c r="AA368" i="6"/>
  <c r="AB368" i="6" s="1"/>
  <c r="AA369" i="6"/>
  <c r="AB369" i="6" s="1"/>
  <c r="AA370" i="6"/>
  <c r="AB370" i="6" s="1"/>
  <c r="AA371" i="6"/>
  <c r="AB371" i="6" s="1"/>
  <c r="AA372" i="6"/>
  <c r="AB372" i="6" s="1"/>
  <c r="AA373" i="6"/>
  <c r="AB373" i="6" s="1"/>
  <c r="AA374" i="6"/>
  <c r="AB374" i="6" s="1"/>
  <c r="AA375" i="6"/>
  <c r="AB375" i="6" s="1"/>
  <c r="AA376" i="6"/>
  <c r="AB376" i="6" s="1"/>
  <c r="AA377" i="6"/>
  <c r="AB377" i="6" s="1"/>
  <c r="AA378" i="6"/>
  <c r="AB378" i="6" s="1"/>
  <c r="AA379" i="6"/>
  <c r="AB379" i="6" s="1"/>
  <c r="AA380" i="6"/>
  <c r="AB380" i="6" s="1"/>
  <c r="AA381" i="6"/>
  <c r="AB381" i="6" s="1"/>
  <c r="AA382" i="6"/>
  <c r="AB382" i="6" s="1"/>
  <c r="AA383" i="6"/>
  <c r="AB383" i="6" s="1"/>
  <c r="AA384" i="6"/>
  <c r="AB384" i="6" s="1"/>
  <c r="AA21" i="6"/>
  <c r="AB21" i="6" s="1"/>
  <c r="A13" i="8" l="1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9" i="8"/>
  <c r="A135" i="8"/>
  <c r="A136" i="8"/>
  <c r="A137" i="8"/>
  <c r="A140" i="8"/>
  <c r="A138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12" i="8"/>
  <c r="B763" i="8" l="1"/>
  <c r="B755" i="8"/>
  <c r="B747" i="8"/>
  <c r="B715" i="8"/>
  <c r="B675" i="8"/>
  <c r="B635" i="8"/>
  <c r="B595" i="8"/>
  <c r="B555" i="8"/>
  <c r="B531" i="8"/>
  <c r="B523" i="8"/>
  <c r="B515" i="8"/>
  <c r="B507" i="8"/>
  <c r="B499" i="8"/>
  <c r="B491" i="8"/>
  <c r="B483" i="8"/>
  <c r="B475" i="8"/>
  <c r="B467" i="8"/>
  <c r="B459" i="8"/>
  <c r="B707" i="8"/>
  <c r="B667" i="8"/>
  <c r="B627" i="8"/>
  <c r="B587" i="8"/>
  <c r="B547" i="8"/>
  <c r="B746" i="8"/>
  <c r="B722" i="8"/>
  <c r="B690" i="8"/>
  <c r="B650" i="8"/>
  <c r="B618" i="8"/>
  <c r="B586" i="8"/>
  <c r="B554" i="8"/>
  <c r="B538" i="8"/>
  <c r="B506" i="8"/>
  <c r="B498" i="8"/>
  <c r="B739" i="8"/>
  <c r="B691" i="8"/>
  <c r="B651" i="8"/>
  <c r="B611" i="8"/>
  <c r="B571" i="8"/>
  <c r="B762" i="8"/>
  <c r="B738" i="8"/>
  <c r="B706" i="8"/>
  <c r="B674" i="8"/>
  <c r="B642" i="8"/>
  <c r="B610" i="8"/>
  <c r="B578" i="8"/>
  <c r="B546" i="8"/>
  <c r="B514" i="8"/>
  <c r="B730" i="8"/>
  <c r="B698" i="8"/>
  <c r="B666" i="8"/>
  <c r="B634" i="8"/>
  <c r="B602" i="8"/>
  <c r="B570" i="8"/>
  <c r="B522" i="8"/>
  <c r="B723" i="8"/>
  <c r="B683" i="8"/>
  <c r="B643" i="8"/>
  <c r="B603" i="8"/>
  <c r="B563" i="8"/>
  <c r="B754" i="8"/>
  <c r="B714" i="8"/>
  <c r="B682" i="8"/>
  <c r="B658" i="8"/>
  <c r="B626" i="8"/>
  <c r="B594" i="8"/>
  <c r="B562" i="8"/>
  <c r="B530" i="8"/>
  <c r="B478" i="8"/>
  <c r="B731" i="8"/>
  <c r="B699" i="8"/>
  <c r="B659" i="8"/>
  <c r="B619" i="8"/>
  <c r="B579" i="8"/>
  <c r="B539" i="8"/>
  <c r="B526" i="8"/>
  <c r="B518" i="8"/>
  <c r="B510" i="8"/>
  <c r="B502" i="8"/>
  <c r="B494" i="8"/>
  <c r="B486" i="8"/>
  <c r="B766" i="8"/>
  <c r="B742" i="8"/>
  <c r="B718" i="8"/>
  <c r="B694" i="8"/>
  <c r="B670" i="8"/>
  <c r="B765" i="8"/>
  <c r="B757" i="8"/>
  <c r="B749" i="8"/>
  <c r="B741" i="8"/>
  <c r="B733" i="8"/>
  <c r="B725" i="8"/>
  <c r="B717" i="8"/>
  <c r="B709" i="8"/>
  <c r="B701" i="8"/>
  <c r="B693" i="8"/>
  <c r="B685" i="8"/>
  <c r="B677" i="8"/>
  <c r="B669" i="8"/>
  <c r="B661" i="8"/>
  <c r="B653" i="8"/>
  <c r="B645" i="8"/>
  <c r="B637" i="8"/>
  <c r="B764" i="8"/>
  <c r="B756" i="8"/>
  <c r="B748" i="8"/>
  <c r="B740" i="8"/>
  <c r="B732" i="8"/>
  <c r="B724" i="8"/>
  <c r="B716" i="8"/>
  <c r="B708" i="8"/>
  <c r="B700" i="8"/>
  <c r="B451" i="8"/>
  <c r="B443" i="8"/>
  <c r="B435" i="8"/>
  <c r="B427" i="8"/>
  <c r="B419" i="8"/>
  <c r="B411" i="8"/>
  <c r="B403" i="8"/>
  <c r="B395" i="8"/>
  <c r="B387" i="8"/>
  <c r="B379" i="8"/>
  <c r="B371" i="8"/>
  <c r="B363" i="8"/>
  <c r="B355" i="8"/>
  <c r="B347" i="8"/>
  <c r="B339" i="8"/>
  <c r="B331" i="8"/>
  <c r="B323" i="8"/>
  <c r="B315" i="8"/>
  <c r="B307" i="8"/>
  <c r="B299" i="8"/>
  <c r="B291" i="8"/>
  <c r="B283" i="8"/>
  <c r="B275" i="8"/>
  <c r="B267" i="8"/>
  <c r="B259" i="8"/>
  <c r="B251" i="8"/>
  <c r="B243" i="8"/>
  <c r="B235" i="8"/>
  <c r="B227" i="8"/>
  <c r="B219" i="8"/>
  <c r="B211" i="8"/>
  <c r="B203" i="8"/>
  <c r="B195" i="8"/>
  <c r="B187" i="8"/>
  <c r="B179" i="8"/>
  <c r="B171" i="8"/>
  <c r="B163" i="8"/>
  <c r="B155" i="8"/>
  <c r="B147" i="8"/>
  <c r="B131" i="8"/>
  <c r="B123" i="8"/>
  <c r="B115" i="8"/>
  <c r="B107" i="8"/>
  <c r="B99" i="8"/>
  <c r="B83" i="8"/>
  <c r="B75" i="8"/>
  <c r="B67" i="8"/>
  <c r="B59" i="8"/>
  <c r="B51" i="8"/>
  <c r="B43" i="8"/>
  <c r="B35" i="8"/>
  <c r="B19" i="8"/>
  <c r="B753" i="8"/>
  <c r="B713" i="8"/>
  <c r="B697" i="8"/>
  <c r="B673" i="8"/>
  <c r="B649" i="8"/>
  <c r="B625" i="8"/>
  <c r="B601" i="8"/>
  <c r="B569" i="8"/>
  <c r="B553" i="8"/>
  <c r="B521" i="8"/>
  <c r="B737" i="8"/>
  <c r="B729" i="8"/>
  <c r="B681" i="8"/>
  <c r="B657" i="8"/>
  <c r="B633" i="8"/>
  <c r="B617" i="8"/>
  <c r="B593" i="8"/>
  <c r="B577" i="8"/>
  <c r="B537" i="8"/>
  <c r="B760" i="8"/>
  <c r="B752" i="8"/>
  <c r="B744" i="8"/>
  <c r="B736" i="8"/>
  <c r="B728" i="8"/>
  <c r="B720" i="8"/>
  <c r="B712" i="8"/>
  <c r="B704" i="8"/>
  <c r="B696" i="8"/>
  <c r="B688" i="8"/>
  <c r="B680" i="8"/>
  <c r="B672" i="8"/>
  <c r="B664" i="8"/>
  <c r="B656" i="8"/>
  <c r="B648" i="8"/>
  <c r="B640" i="8"/>
  <c r="B632" i="8"/>
  <c r="B624" i="8"/>
  <c r="B616" i="8"/>
  <c r="B608" i="8"/>
  <c r="B600" i="8"/>
  <c r="B592" i="8"/>
  <c r="B584" i="8"/>
  <c r="B576" i="8"/>
  <c r="B568" i="8"/>
  <c r="B560" i="8"/>
  <c r="B552" i="8"/>
  <c r="B544" i="8"/>
  <c r="B536" i="8"/>
  <c r="B528" i="8"/>
  <c r="B520" i="8"/>
  <c r="B761" i="8"/>
  <c r="B745" i="8"/>
  <c r="B721" i="8"/>
  <c r="B705" i="8"/>
  <c r="B689" i="8"/>
  <c r="B665" i="8"/>
  <c r="B641" i="8"/>
  <c r="B609" i="8"/>
  <c r="B585" i="8"/>
  <c r="B561" i="8"/>
  <c r="B545" i="8"/>
  <c r="B529" i="8"/>
  <c r="B27" i="8"/>
  <c r="B91" i="8"/>
  <c r="B12" i="8"/>
  <c r="B759" i="8"/>
  <c r="B751" i="8"/>
  <c r="B743" i="8"/>
  <c r="B735" i="8"/>
  <c r="B727" i="8"/>
  <c r="B719" i="8"/>
  <c r="B711" i="8"/>
  <c r="B703" i="8"/>
  <c r="B695" i="8"/>
  <c r="B687" i="8"/>
  <c r="B679" i="8"/>
  <c r="B671" i="8"/>
  <c r="B663" i="8"/>
  <c r="B655" i="8"/>
  <c r="B647" i="8"/>
  <c r="B639" i="8"/>
  <c r="B631" i="8"/>
  <c r="B623" i="8"/>
  <c r="B615" i="8"/>
  <c r="B607" i="8"/>
  <c r="B599" i="8"/>
  <c r="B591" i="8"/>
  <c r="B583" i="8"/>
  <c r="B575" i="8"/>
  <c r="B567" i="8"/>
  <c r="B559" i="8"/>
  <c r="B551" i="8"/>
  <c r="B543" i="8"/>
  <c r="B139" i="8"/>
  <c r="B750" i="8"/>
  <c r="B726" i="8"/>
  <c r="B702" i="8"/>
  <c r="B678" i="8"/>
  <c r="B654" i="8"/>
  <c r="B630" i="8"/>
  <c r="B606" i="8"/>
  <c r="B590" i="8"/>
  <c r="B574" i="8"/>
  <c r="B558" i="8"/>
  <c r="B542" i="8"/>
  <c r="B758" i="8"/>
  <c r="B734" i="8"/>
  <c r="B710" i="8"/>
  <c r="B686" i="8"/>
  <c r="B662" i="8"/>
  <c r="B646" i="8"/>
  <c r="B638" i="8"/>
  <c r="B622" i="8"/>
  <c r="B614" i="8"/>
  <c r="B598" i="8"/>
  <c r="B582" i="8"/>
  <c r="B566" i="8"/>
  <c r="B550" i="8"/>
  <c r="B534" i="8"/>
  <c r="B613" i="8"/>
  <c r="B589" i="8"/>
  <c r="B565" i="8"/>
  <c r="B541" i="8"/>
  <c r="B525" i="8"/>
  <c r="B501" i="8"/>
  <c r="B477" i="8"/>
  <c r="B684" i="8"/>
  <c r="B668" i="8"/>
  <c r="B652" i="8"/>
  <c r="B636" i="8"/>
  <c r="B620" i="8"/>
  <c r="B604" i="8"/>
  <c r="B588" i="8"/>
  <c r="B572" i="8"/>
  <c r="B556" i="8"/>
  <c r="B540" i="8"/>
  <c r="B524" i="8"/>
  <c r="B508" i="8"/>
  <c r="B492" i="8"/>
  <c r="B476" i="8"/>
  <c r="B460" i="8"/>
  <c r="B444" i="8"/>
  <c r="B428" i="8"/>
  <c r="B412" i="8"/>
  <c r="B396" i="8"/>
  <c r="B380" i="8"/>
  <c r="B364" i="8"/>
  <c r="B348" i="8"/>
  <c r="B332" i="8"/>
  <c r="B316" i="8"/>
  <c r="B300" i="8"/>
  <c r="B284" i="8"/>
  <c r="B268" i="8"/>
  <c r="B252" i="8"/>
  <c r="B236" i="8"/>
  <c r="B220" i="8"/>
  <c r="B204" i="8"/>
  <c r="B188" i="8"/>
  <c r="B180" i="8"/>
  <c r="B172" i="8"/>
  <c r="B164" i="8"/>
  <c r="B156" i="8"/>
  <c r="B148" i="8"/>
  <c r="B138" i="8"/>
  <c r="B132" i="8"/>
  <c r="B124" i="8"/>
  <c r="B116" i="8"/>
  <c r="B108" i="8"/>
  <c r="B100" i="8"/>
  <c r="B92" i="8"/>
  <c r="B84" i="8"/>
  <c r="B76" i="8"/>
  <c r="B68" i="8"/>
  <c r="B60" i="8"/>
  <c r="B52" i="8"/>
  <c r="B44" i="8"/>
  <c r="B36" i="8"/>
  <c r="B28" i="8"/>
  <c r="B20" i="8"/>
  <c r="B621" i="8"/>
  <c r="B605" i="8"/>
  <c r="B573" i="8"/>
  <c r="B549" i="8"/>
  <c r="B517" i="8"/>
  <c r="B493" i="8"/>
  <c r="B469" i="8"/>
  <c r="B692" i="8"/>
  <c r="B676" i="8"/>
  <c r="B660" i="8"/>
  <c r="B644" i="8"/>
  <c r="B628" i="8"/>
  <c r="B612" i="8"/>
  <c r="B596" i="8"/>
  <c r="B580" i="8"/>
  <c r="B564" i="8"/>
  <c r="B548" i="8"/>
  <c r="B532" i="8"/>
  <c r="B516" i="8"/>
  <c r="B500" i="8"/>
  <c r="B484" i="8"/>
  <c r="B468" i="8"/>
  <c r="B452" i="8"/>
  <c r="B436" i="8"/>
  <c r="B420" i="8"/>
  <c r="B404" i="8"/>
  <c r="B388" i="8"/>
  <c r="B372" i="8"/>
  <c r="B356" i="8"/>
  <c r="B340" i="8"/>
  <c r="B324" i="8"/>
  <c r="B308" i="8"/>
  <c r="B292" i="8"/>
  <c r="B276" i="8"/>
  <c r="B260" i="8"/>
  <c r="B244" i="8"/>
  <c r="B228" i="8"/>
  <c r="B212" i="8"/>
  <c r="B196" i="8"/>
  <c r="B140" i="8"/>
  <c r="B490" i="8"/>
  <c r="B482" i="8"/>
  <c r="B474" i="8"/>
  <c r="B466" i="8"/>
  <c r="B458" i="8"/>
  <c r="B450" i="8"/>
  <c r="B442" i="8"/>
  <c r="B434" i="8"/>
  <c r="B426" i="8"/>
  <c r="B418" i="8"/>
  <c r="B410" i="8"/>
  <c r="B402" i="8"/>
  <c r="B394" i="8"/>
  <c r="B386" i="8"/>
  <c r="B378" i="8"/>
  <c r="B370" i="8"/>
  <c r="B362" i="8"/>
  <c r="B354" i="8"/>
  <c r="B346" i="8"/>
  <c r="B338" i="8"/>
  <c r="B330" i="8"/>
  <c r="B322" i="8"/>
  <c r="B314" i="8"/>
  <c r="B306" i="8"/>
  <c r="B298" i="8"/>
  <c r="B290" i="8"/>
  <c r="B282" i="8"/>
  <c r="B274" i="8"/>
  <c r="B266" i="8"/>
  <c r="B258" i="8"/>
  <c r="B250" i="8"/>
  <c r="B242" i="8"/>
  <c r="B234" i="8"/>
  <c r="B226" i="8"/>
  <c r="B218" i="8"/>
  <c r="B210" i="8"/>
  <c r="B202" i="8"/>
  <c r="B194" i="8"/>
  <c r="B186" i="8"/>
  <c r="B178" i="8"/>
  <c r="B170" i="8"/>
  <c r="B162" i="8"/>
  <c r="B154" i="8"/>
  <c r="B146" i="8"/>
  <c r="B137" i="8"/>
  <c r="B130" i="8"/>
  <c r="B122" i="8"/>
  <c r="B114" i="8"/>
  <c r="B106" i="8"/>
  <c r="B98" i="8"/>
  <c r="B90" i="8"/>
  <c r="B82" i="8"/>
  <c r="B74" i="8"/>
  <c r="B66" i="8"/>
  <c r="B58" i="8"/>
  <c r="B50" i="8"/>
  <c r="B42" i="8"/>
  <c r="B34" i="8"/>
  <c r="B26" i="8"/>
  <c r="B18" i="8"/>
  <c r="B513" i="8"/>
  <c r="B505" i="8"/>
  <c r="B497" i="8"/>
  <c r="B489" i="8"/>
  <c r="B481" i="8"/>
  <c r="B473" i="8"/>
  <c r="B465" i="8"/>
  <c r="B457" i="8"/>
  <c r="B449" i="8"/>
  <c r="B441" i="8"/>
  <c r="B433" i="8"/>
  <c r="B425" i="8"/>
  <c r="B417" i="8"/>
  <c r="B409" i="8"/>
  <c r="B401" i="8"/>
  <c r="B393" i="8"/>
  <c r="B385" i="8"/>
  <c r="B377" i="8"/>
  <c r="B369" i="8"/>
  <c r="B361" i="8"/>
  <c r="B353" i="8"/>
  <c r="B345" i="8"/>
  <c r="B337" i="8"/>
  <c r="B329" i="8"/>
  <c r="B321" i="8"/>
  <c r="B313" i="8"/>
  <c r="B305" i="8"/>
  <c r="B297" i="8"/>
  <c r="B289" i="8"/>
  <c r="B281" i="8"/>
  <c r="B273" i="8"/>
  <c r="B265" i="8"/>
  <c r="B257" i="8"/>
  <c r="B249" i="8"/>
  <c r="B241" i="8"/>
  <c r="B233" i="8"/>
  <c r="B225" i="8"/>
  <c r="B217" i="8"/>
  <c r="B209" i="8"/>
  <c r="B201" i="8"/>
  <c r="B193" i="8"/>
  <c r="B185" i="8"/>
  <c r="B177" i="8"/>
  <c r="B169" i="8"/>
  <c r="B161" i="8"/>
  <c r="B153" i="8"/>
  <c r="B145" i="8"/>
  <c r="B136" i="8"/>
  <c r="B129" i="8"/>
  <c r="B121" i="8"/>
  <c r="B113" i="8"/>
  <c r="B105" i="8"/>
  <c r="B97" i="8"/>
  <c r="B89" i="8"/>
  <c r="B81" i="8"/>
  <c r="B73" i="8"/>
  <c r="B65" i="8"/>
  <c r="B57" i="8"/>
  <c r="B49" i="8"/>
  <c r="B41" i="8"/>
  <c r="B33" i="8"/>
  <c r="B25" i="8"/>
  <c r="B17" i="8"/>
  <c r="B512" i="8"/>
  <c r="B504" i="8"/>
  <c r="B496" i="8"/>
  <c r="B488" i="8"/>
  <c r="B480" i="8"/>
  <c r="B472" i="8"/>
  <c r="B464" i="8"/>
  <c r="B456" i="8"/>
  <c r="B448" i="8"/>
  <c r="B440" i="8"/>
  <c r="B432" i="8"/>
  <c r="B424" i="8"/>
  <c r="B416" i="8"/>
  <c r="B408" i="8"/>
  <c r="B400" i="8"/>
  <c r="B392" i="8"/>
  <c r="B384" i="8"/>
  <c r="B376" i="8"/>
  <c r="B368" i="8"/>
  <c r="B360" i="8"/>
  <c r="B352" i="8"/>
  <c r="B344" i="8"/>
  <c r="B336" i="8"/>
  <c r="B328" i="8"/>
  <c r="B320" i="8"/>
  <c r="B312" i="8"/>
  <c r="B304" i="8"/>
  <c r="B296" i="8"/>
  <c r="B288" i="8"/>
  <c r="B280" i="8"/>
  <c r="B272" i="8"/>
  <c r="B264" i="8"/>
  <c r="B256" i="8"/>
  <c r="B248" i="8"/>
  <c r="B240" i="8"/>
  <c r="B232" i="8"/>
  <c r="B224" i="8"/>
  <c r="B216" i="8"/>
  <c r="B208" i="8"/>
  <c r="B200" i="8"/>
  <c r="B192" i="8"/>
  <c r="B184" i="8"/>
  <c r="B176" i="8"/>
  <c r="B168" i="8"/>
  <c r="B160" i="8"/>
  <c r="B152" i="8"/>
  <c r="B144" i="8"/>
  <c r="B135" i="8"/>
  <c r="B128" i="8"/>
  <c r="B120" i="8"/>
  <c r="B112" i="8"/>
  <c r="B104" i="8"/>
  <c r="B96" i="8"/>
  <c r="B88" i="8"/>
  <c r="B80" i="8"/>
  <c r="B72" i="8"/>
  <c r="B64" i="8"/>
  <c r="B56" i="8"/>
  <c r="B48" i="8"/>
  <c r="B40" i="8"/>
  <c r="B32" i="8"/>
  <c r="B24" i="8"/>
  <c r="B16" i="8"/>
  <c r="B535" i="8"/>
  <c r="B527" i="8"/>
  <c r="B519" i="8"/>
  <c r="B511" i="8"/>
  <c r="B503" i="8"/>
  <c r="B495" i="8"/>
  <c r="B487" i="8"/>
  <c r="B479" i="8"/>
  <c r="B471" i="8"/>
  <c r="B463" i="8"/>
  <c r="B455" i="8"/>
  <c r="B447" i="8"/>
  <c r="B439" i="8"/>
  <c r="B431" i="8"/>
  <c r="B423" i="8"/>
  <c r="B415" i="8"/>
  <c r="B407" i="8"/>
  <c r="B399" i="8"/>
  <c r="B391" i="8"/>
  <c r="B383" i="8"/>
  <c r="B375" i="8"/>
  <c r="B367" i="8"/>
  <c r="B359" i="8"/>
  <c r="B351" i="8"/>
  <c r="B343" i="8"/>
  <c r="B335" i="8"/>
  <c r="B327" i="8"/>
  <c r="B319" i="8"/>
  <c r="B311" i="8"/>
  <c r="B303" i="8"/>
  <c r="B295" i="8"/>
  <c r="B287" i="8"/>
  <c r="B279" i="8"/>
  <c r="B271" i="8"/>
  <c r="B263" i="8"/>
  <c r="B255" i="8"/>
  <c r="B247" i="8"/>
  <c r="B239" i="8"/>
  <c r="B231" i="8"/>
  <c r="B223" i="8"/>
  <c r="B215" i="8"/>
  <c r="B207" i="8"/>
  <c r="B199" i="8"/>
  <c r="B191" i="8"/>
  <c r="B183" i="8"/>
  <c r="B175" i="8"/>
  <c r="B167" i="8"/>
  <c r="B159" i="8"/>
  <c r="B151" i="8"/>
  <c r="B143" i="8"/>
  <c r="B127" i="8"/>
  <c r="B119" i="8"/>
  <c r="B111" i="8"/>
  <c r="B103" i="8"/>
  <c r="B95" i="8"/>
  <c r="B87" i="8"/>
  <c r="B79" i="8"/>
  <c r="B71" i="8"/>
  <c r="B63" i="8"/>
  <c r="B55" i="8"/>
  <c r="B47" i="8"/>
  <c r="B39" i="8"/>
  <c r="B31" i="8"/>
  <c r="B23" i="8"/>
  <c r="B15" i="8"/>
  <c r="B470" i="8"/>
  <c r="B462" i="8"/>
  <c r="B454" i="8"/>
  <c r="B446" i="8"/>
  <c r="B438" i="8"/>
  <c r="B430" i="8"/>
  <c r="B422" i="8"/>
  <c r="B414" i="8"/>
  <c r="B406" i="8"/>
  <c r="B398" i="8"/>
  <c r="B390" i="8"/>
  <c r="B382" i="8"/>
  <c r="B374" i="8"/>
  <c r="B366" i="8"/>
  <c r="B358" i="8"/>
  <c r="B350" i="8"/>
  <c r="B342" i="8"/>
  <c r="B334" i="8"/>
  <c r="B326" i="8"/>
  <c r="B318" i="8"/>
  <c r="B310" i="8"/>
  <c r="B302" i="8"/>
  <c r="B294" i="8"/>
  <c r="B286" i="8"/>
  <c r="B278" i="8"/>
  <c r="B270" i="8"/>
  <c r="B262" i="8"/>
  <c r="B254" i="8"/>
  <c r="B246" i="8"/>
  <c r="B238" i="8"/>
  <c r="B230" i="8"/>
  <c r="B222" i="8"/>
  <c r="B214" i="8"/>
  <c r="B206" i="8"/>
  <c r="B198" i="8"/>
  <c r="B190" i="8"/>
  <c r="B182" i="8"/>
  <c r="B174" i="8"/>
  <c r="B166" i="8"/>
  <c r="B158" i="8"/>
  <c r="B150" i="8"/>
  <c r="B142" i="8"/>
  <c r="B134" i="8"/>
  <c r="B126" i="8"/>
  <c r="B118" i="8"/>
  <c r="B110" i="8"/>
  <c r="B102" i="8"/>
  <c r="B94" i="8"/>
  <c r="B86" i="8"/>
  <c r="B78" i="8"/>
  <c r="B70" i="8"/>
  <c r="B62" i="8"/>
  <c r="B54" i="8"/>
  <c r="B46" i="8"/>
  <c r="B38" i="8"/>
  <c r="B30" i="8"/>
  <c r="B22" i="8"/>
  <c r="B14" i="8"/>
  <c r="B629" i="8"/>
  <c r="B597" i="8"/>
  <c r="B581" i="8"/>
  <c r="B557" i="8"/>
  <c r="B533" i="8"/>
  <c r="B509" i="8"/>
  <c r="B485" i="8"/>
  <c r="B461" i="8"/>
  <c r="B453" i="8"/>
  <c r="B445" i="8"/>
  <c r="B437" i="8"/>
  <c r="B429" i="8"/>
  <c r="B421" i="8"/>
  <c r="B413" i="8"/>
  <c r="B405" i="8"/>
  <c r="B397" i="8"/>
  <c r="B389" i="8"/>
  <c r="B381" i="8"/>
  <c r="B373" i="8"/>
  <c r="B365" i="8"/>
  <c r="B357" i="8"/>
  <c r="B349" i="8"/>
  <c r="B341" i="8"/>
  <c r="B333" i="8"/>
  <c r="B325" i="8"/>
  <c r="B317" i="8"/>
  <c r="B309" i="8"/>
  <c r="B301" i="8"/>
  <c r="B293" i="8"/>
  <c r="B285" i="8"/>
  <c r="B277" i="8"/>
  <c r="B269" i="8"/>
  <c r="B261" i="8"/>
  <c r="B253" i="8"/>
  <c r="B245" i="8"/>
  <c r="B237" i="8"/>
  <c r="B229" i="8"/>
  <c r="B221" i="8"/>
  <c r="B213" i="8"/>
  <c r="B205" i="8"/>
  <c r="B197" i="8"/>
  <c r="B189" i="8"/>
  <c r="B181" i="8"/>
  <c r="B173" i="8"/>
  <c r="B165" i="8"/>
  <c r="B157" i="8"/>
  <c r="B149" i="8"/>
  <c r="B141" i="8"/>
  <c r="B133" i="8"/>
  <c r="B125" i="8"/>
  <c r="B117" i="8"/>
  <c r="B109" i="8"/>
  <c r="B101" i="8"/>
  <c r="B93" i="8"/>
  <c r="B85" i="8"/>
  <c r="B77" i="8"/>
  <c r="B69" i="8"/>
  <c r="B61" i="8"/>
  <c r="B53" i="8"/>
  <c r="B45" i="8"/>
  <c r="B37" i="8"/>
  <c r="B29" i="8"/>
  <c r="B21" i="8"/>
  <c r="B13" i="8"/>
  <c r="N4" i="6"/>
  <c r="K4" i="6"/>
  <c r="P4" i="6" l="1"/>
  <c r="AC343" i="6" s="1"/>
  <c r="AD343" i="6" s="1"/>
  <c r="AC316" i="6"/>
  <c r="AD316" i="6" s="1"/>
  <c r="AC339" i="6"/>
  <c r="AD339" i="6" s="1"/>
  <c r="AC342" i="6"/>
  <c r="AD342" i="6" s="1"/>
  <c r="AC278" i="6"/>
  <c r="AD278" i="6" s="1"/>
  <c r="AC132" i="6"/>
  <c r="AD132" i="6" s="1"/>
  <c r="AC68" i="6"/>
  <c r="AD68" i="6" s="1"/>
  <c r="AC162" i="6"/>
  <c r="AD162" i="6" s="1"/>
  <c r="AC98" i="6"/>
  <c r="AD98" i="6" s="1"/>
  <c r="AC208" i="6"/>
  <c r="AD208" i="6" s="1"/>
  <c r="AC144" i="6"/>
  <c r="AD144" i="6" s="1"/>
  <c r="AC181" i="6"/>
  <c r="AD181" i="6" s="1"/>
  <c r="AC189" i="6"/>
  <c r="AD189" i="6" s="1"/>
  <c r="AC285" i="6"/>
  <c r="AD285" i="6" s="1"/>
  <c r="AC179" i="6"/>
  <c r="AD179" i="6" s="1"/>
  <c r="AC266" i="6"/>
  <c r="AD266" i="6" s="1"/>
  <c r="AC74" i="6"/>
  <c r="AD74" i="6" s="1"/>
  <c r="AC213" i="6"/>
  <c r="AD213" i="6" s="1"/>
  <c r="AC292" i="6"/>
  <c r="AD292" i="6" s="1"/>
  <c r="AC220" i="6"/>
  <c r="AD220" i="6" s="1"/>
  <c r="AC306" i="6"/>
  <c r="AD306" i="6" s="1"/>
  <c r="AC314" i="6"/>
  <c r="AD314" i="6" s="1"/>
  <c r="AC329" i="6"/>
  <c r="AD329" i="6" s="1"/>
  <c r="AC142" i="6"/>
  <c r="AD142" i="6" s="1"/>
  <c r="AC78" i="6"/>
  <c r="AD78" i="6" s="1"/>
  <c r="AC173" i="6"/>
  <c r="AD173" i="6" s="1"/>
  <c r="AC195" i="6"/>
  <c r="AD195" i="6" s="1"/>
  <c r="AC131" i="6"/>
  <c r="AD131" i="6" s="1"/>
  <c r="AC67" i="6"/>
  <c r="AD67" i="6" s="1"/>
  <c r="AC241" i="6"/>
  <c r="AD241" i="6" s="1"/>
  <c r="AC177" i="6"/>
  <c r="AD177" i="6" s="1"/>
  <c r="AC113" i="6"/>
  <c r="AD113" i="6" s="1"/>
  <c r="AC287" i="6"/>
  <c r="AD287" i="6" s="1"/>
  <c r="AC223" i="6"/>
  <c r="AD223" i="6" s="1"/>
  <c r="AC159" i="6"/>
  <c r="AD159" i="6" s="1"/>
  <c r="AC381" i="6"/>
  <c r="AD381" i="6" s="1"/>
  <c r="AC336" i="6"/>
  <c r="AD336" i="6" s="1"/>
  <c r="AC190" i="6"/>
  <c r="AD190" i="6" s="1"/>
  <c r="AC289" i="6"/>
  <c r="AD289" i="6" s="1"/>
  <c r="AC97" i="6"/>
  <c r="AD97" i="6" s="1"/>
  <c r="AC184" i="6"/>
  <c r="AD184" i="6" s="1"/>
  <c r="AC212" i="6"/>
  <c r="AD212" i="6" s="1"/>
  <c r="AC373" i="6"/>
  <c r="AD373" i="6" s="1"/>
  <c r="AC205" i="6"/>
  <c r="AD205" i="6" s="1"/>
  <c r="AC321" i="6"/>
  <c r="AD321" i="6" s="1"/>
  <c r="AC344" i="6"/>
  <c r="AD344" i="6" s="1"/>
  <c r="AC311" i="6"/>
  <c r="AD311" i="6" s="1"/>
  <c r="AC165" i="6"/>
  <c r="AD165" i="6" s="1"/>
  <c r="AC101" i="6"/>
  <c r="AD101" i="6" s="1"/>
  <c r="AC37" i="6"/>
  <c r="AD37" i="6" s="1"/>
  <c r="AC59" i="6"/>
  <c r="AD59" i="6" s="1"/>
  <c r="AC274" i="6"/>
  <c r="AD274" i="6" s="1"/>
  <c r="AC210" i="6"/>
  <c r="AD210" i="6" s="1"/>
  <c r="AC105" i="6"/>
  <c r="AD105" i="6" s="1"/>
  <c r="AC41" i="6"/>
  <c r="AD41" i="6" s="1"/>
  <c r="AC256" i="6"/>
  <c r="AD256" i="6" s="1"/>
  <c r="AC151" i="6"/>
  <c r="AD151" i="6" s="1"/>
  <c r="AC87" i="6"/>
  <c r="AD87" i="6" s="1"/>
  <c r="AC23" i="6"/>
  <c r="AD23" i="6" s="1"/>
  <c r="AC126" i="6"/>
  <c r="AD126" i="6" s="1"/>
  <c r="AC93" i="6"/>
  <c r="AD93" i="6" s="1"/>
  <c r="AC44" i="6"/>
  <c r="AD44" i="6" s="1"/>
  <c r="AC79" i="6"/>
  <c r="AD79" i="6" s="1"/>
  <c r="AC309" i="6"/>
  <c r="AD309" i="6" s="1"/>
  <c r="AC372" i="6"/>
  <c r="AD372" i="6" s="1"/>
  <c r="AC307" i="6"/>
  <c r="AD307" i="6" s="1"/>
  <c r="AC378" i="6"/>
  <c r="AD378" i="6" s="1"/>
  <c r="AC333" i="6"/>
  <c r="AD333" i="6" s="1"/>
  <c r="AC246" i="6"/>
  <c r="AD246" i="6" s="1"/>
  <c r="AC182" i="6"/>
  <c r="AD182" i="6" s="1"/>
  <c r="AC118" i="6"/>
  <c r="AD118" i="6" s="1"/>
  <c r="AC36" i="6"/>
  <c r="AD36" i="6" s="1"/>
  <c r="AC235" i="6"/>
  <c r="AD235" i="6" s="1"/>
  <c r="AC171" i="6"/>
  <c r="AD171" i="6" s="1"/>
  <c r="AC66" i="6"/>
  <c r="AD66" i="6" s="1"/>
  <c r="AC281" i="6"/>
  <c r="AD281" i="6" s="1"/>
  <c r="AC217" i="6"/>
  <c r="AD217" i="6" s="1"/>
  <c r="AC112" i="6"/>
  <c r="AD112" i="6" s="1"/>
  <c r="AC48" i="6"/>
  <c r="AD48" i="6" s="1"/>
  <c r="AC263" i="6"/>
  <c r="AD263" i="6" s="1"/>
  <c r="AC332" i="6"/>
  <c r="AD332" i="6" s="1"/>
  <c r="AC338" i="6"/>
  <c r="AD338" i="6" s="1"/>
  <c r="AC368" i="6"/>
  <c r="AD368" i="6" s="1"/>
  <c r="AC42" i="6"/>
  <c r="AD42" i="6" s="1"/>
  <c r="AC65" i="6"/>
  <c r="AD65" i="6" s="1"/>
  <c r="AC152" i="6"/>
  <c r="AD152" i="6" s="1"/>
  <c r="AC301" i="6"/>
  <c r="AD301" i="6" s="1"/>
  <c r="AC364" i="6"/>
  <c r="AD364" i="6" s="1"/>
  <c r="AC363" i="6"/>
  <c r="AD363" i="6" s="1"/>
  <c r="AC320" i="6"/>
  <c r="AD320" i="6" s="1"/>
  <c r="AC366" i="6"/>
  <c r="AD366" i="6" s="1"/>
  <c r="AC302" i="6"/>
  <c r="AD302" i="6" s="1"/>
  <c r="AC77" i="6"/>
  <c r="AD77" i="6" s="1"/>
  <c r="AC156" i="6"/>
  <c r="AD156" i="6" s="1"/>
  <c r="AC92" i="6"/>
  <c r="AD92" i="6" s="1"/>
  <c r="AC250" i="6"/>
  <c r="AD250" i="6" s="1"/>
  <c r="AC186" i="6"/>
  <c r="AD186" i="6" s="1"/>
  <c r="AC122" i="6"/>
  <c r="AD122" i="6" s="1"/>
  <c r="AC296" i="6"/>
  <c r="AD296" i="6" s="1"/>
  <c r="AC232" i="6"/>
  <c r="AD232" i="6" s="1"/>
  <c r="AC168" i="6"/>
  <c r="AD168" i="6" s="1"/>
  <c r="AC63" i="6"/>
  <c r="AD63" i="6" s="1"/>
  <c r="AC245" i="6"/>
  <c r="AD245" i="6" s="1"/>
  <c r="AC172" i="6"/>
  <c r="AD172" i="6" s="1"/>
  <c r="AC275" i="6"/>
  <c r="AD275" i="6" s="1"/>
  <c r="AC298" i="6"/>
  <c r="AD298" i="6" s="1"/>
  <c r="AC106" i="6"/>
  <c r="AD106" i="6" s="1"/>
  <c r="AC340" i="6"/>
  <c r="AD340" i="6" s="1"/>
  <c r="AC244" i="6"/>
  <c r="AD244" i="6" s="1"/>
  <c r="AC180" i="6"/>
  <c r="AD180" i="6" s="1"/>
  <c r="AC370" i="6"/>
  <c r="AD370" i="6" s="1"/>
  <c r="AC353" i="6"/>
  <c r="AD353" i="6" s="1"/>
  <c r="AC376" i="6"/>
  <c r="AD376" i="6" s="1"/>
  <c r="AC102" i="6"/>
  <c r="AD102" i="6" s="1"/>
  <c r="AC38" i="6"/>
  <c r="AD38" i="6" s="1"/>
  <c r="AC133" i="6"/>
  <c r="AD133" i="6" s="1"/>
  <c r="AC155" i="6"/>
  <c r="AD155" i="6" s="1"/>
  <c r="AC91" i="6"/>
  <c r="AD91" i="6" s="1"/>
  <c r="AC27" i="6"/>
  <c r="AD27" i="6" s="1"/>
  <c r="AC201" i="6"/>
  <c r="AD201" i="6" s="1"/>
  <c r="AC137" i="6"/>
  <c r="AD137" i="6" s="1"/>
  <c r="AC73" i="6"/>
  <c r="AD73" i="6" s="1"/>
  <c r="AC247" i="6"/>
  <c r="AD247" i="6" s="1"/>
  <c r="AC183" i="6"/>
  <c r="AD183" i="6" s="1"/>
  <c r="AC119" i="6"/>
  <c r="AD119" i="6" s="1"/>
  <c r="AC350" i="6"/>
  <c r="AD350" i="6" s="1"/>
  <c r="AC222" i="6"/>
  <c r="AD222" i="6" s="1"/>
  <c r="AC94" i="6"/>
  <c r="AD94" i="6" s="1"/>
  <c r="AC257" i="6"/>
  <c r="AD257" i="6" s="1"/>
  <c r="AC129" i="6"/>
  <c r="AD129" i="6" s="1"/>
  <c r="AC280" i="6"/>
  <c r="AD280" i="6" s="1"/>
  <c r="F18" i="6"/>
  <c r="L18" i="6" s="1"/>
  <c r="F12" i="6"/>
  <c r="L12" i="6" s="1"/>
  <c r="F13" i="6"/>
  <c r="L13" i="6" s="1"/>
  <c r="F16" i="6"/>
  <c r="L16" i="6" s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AD37" i="2" s="1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AD89" i="2" s="1"/>
  <c r="W90" i="2"/>
  <c r="AD90" i="2" s="1"/>
  <c r="W91" i="2"/>
  <c r="AD91" i="2" s="1"/>
  <c r="W92" i="2"/>
  <c r="AD92" i="2" s="1"/>
  <c r="W93" i="2"/>
  <c r="AD93" i="2" s="1"/>
  <c r="W94" i="2"/>
  <c r="W95" i="2"/>
  <c r="W96" i="2"/>
  <c r="W97" i="2"/>
  <c r="W98" i="2"/>
  <c r="W99" i="2"/>
  <c r="W100" i="2"/>
  <c r="W101" i="2"/>
  <c r="W102" i="2"/>
  <c r="W103" i="2"/>
  <c r="AD103" i="2" s="1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94" i="2"/>
  <c r="V95" i="2"/>
  <c r="V96" i="2"/>
  <c r="V97" i="2"/>
  <c r="V98" i="2"/>
  <c r="V99" i="2"/>
  <c r="V100" i="2"/>
  <c r="V101" i="2"/>
  <c r="V102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5" i="2"/>
  <c r="U6" i="2"/>
  <c r="AD6" i="2" s="1"/>
  <c r="U7" i="2"/>
  <c r="AD7" i="2" s="1"/>
  <c r="U8" i="2"/>
  <c r="AD8" i="2" s="1"/>
  <c r="U9" i="2"/>
  <c r="U10" i="2"/>
  <c r="AD10" i="2" s="1"/>
  <c r="U11" i="2"/>
  <c r="AD11" i="2" s="1"/>
  <c r="U12" i="2"/>
  <c r="AD12" i="2" s="1"/>
  <c r="U13" i="2"/>
  <c r="U14" i="2"/>
  <c r="AD14" i="2" s="1"/>
  <c r="U15" i="2"/>
  <c r="AD15" i="2" s="1"/>
  <c r="U16" i="2"/>
  <c r="AD16" i="2" s="1"/>
  <c r="U17" i="2"/>
  <c r="U18" i="2"/>
  <c r="AD18" i="2" s="1"/>
  <c r="U19" i="2"/>
  <c r="AD19" i="2" s="1"/>
  <c r="U20" i="2"/>
  <c r="AD20" i="2" s="1"/>
  <c r="U21" i="2"/>
  <c r="U22" i="2"/>
  <c r="AD22" i="2" s="1"/>
  <c r="U23" i="2"/>
  <c r="AD23" i="2" s="1"/>
  <c r="U24" i="2"/>
  <c r="AD24" i="2" s="1"/>
  <c r="U25" i="2"/>
  <c r="U26" i="2"/>
  <c r="AD26" i="2" s="1"/>
  <c r="U27" i="2"/>
  <c r="AD27" i="2" s="1"/>
  <c r="U28" i="2"/>
  <c r="AD28" i="2" s="1"/>
  <c r="U29" i="2"/>
  <c r="U30" i="2"/>
  <c r="AD30" i="2" s="1"/>
  <c r="U31" i="2"/>
  <c r="AD31" i="2" s="1"/>
  <c r="U32" i="2"/>
  <c r="AD32" i="2" s="1"/>
  <c r="U33" i="2"/>
  <c r="U34" i="2"/>
  <c r="AD34" i="2" s="1"/>
  <c r="U35" i="2"/>
  <c r="AD35" i="2" s="1"/>
  <c r="U36" i="2"/>
  <c r="AD36" i="2" s="1"/>
  <c r="U38" i="2"/>
  <c r="AD38" i="2" s="1"/>
  <c r="U39" i="2"/>
  <c r="AD39" i="2" s="1"/>
  <c r="U40" i="2"/>
  <c r="AD40" i="2" s="1"/>
  <c r="U41" i="2"/>
  <c r="AD41" i="2" s="1"/>
  <c r="U42" i="2"/>
  <c r="U43" i="2"/>
  <c r="AD43" i="2" s="1"/>
  <c r="U44" i="2"/>
  <c r="AD44" i="2" s="1"/>
  <c r="U45" i="2"/>
  <c r="AD45" i="2" s="1"/>
  <c r="U46" i="2"/>
  <c r="AD46" i="2" s="1"/>
  <c r="U47" i="2"/>
  <c r="AD47" i="2" s="1"/>
  <c r="U48" i="2"/>
  <c r="AD48" i="2" s="1"/>
  <c r="U49" i="2"/>
  <c r="AD49" i="2" s="1"/>
  <c r="U50" i="2"/>
  <c r="U51" i="2"/>
  <c r="AD51" i="2" s="1"/>
  <c r="U52" i="2"/>
  <c r="AD52" i="2" s="1"/>
  <c r="U53" i="2"/>
  <c r="AD53" i="2" s="1"/>
  <c r="U54" i="2"/>
  <c r="AD54" i="2" s="1"/>
  <c r="U55" i="2"/>
  <c r="AD55" i="2" s="1"/>
  <c r="U56" i="2"/>
  <c r="AD56" i="2" s="1"/>
  <c r="U57" i="2"/>
  <c r="AD57" i="2" s="1"/>
  <c r="U58" i="2"/>
  <c r="U59" i="2"/>
  <c r="AD59" i="2" s="1"/>
  <c r="U60" i="2"/>
  <c r="AD60" i="2" s="1"/>
  <c r="U61" i="2"/>
  <c r="AD61" i="2" s="1"/>
  <c r="U62" i="2"/>
  <c r="AD62" i="2" s="1"/>
  <c r="U63" i="2"/>
  <c r="AD63" i="2" s="1"/>
  <c r="U64" i="2"/>
  <c r="AD64" i="2" s="1"/>
  <c r="U65" i="2"/>
  <c r="AD65" i="2" s="1"/>
  <c r="U66" i="2"/>
  <c r="U67" i="2"/>
  <c r="AD67" i="2" s="1"/>
  <c r="U68" i="2"/>
  <c r="AD68" i="2" s="1"/>
  <c r="U69" i="2"/>
  <c r="AD69" i="2" s="1"/>
  <c r="U70" i="2"/>
  <c r="AD70" i="2" s="1"/>
  <c r="U71" i="2"/>
  <c r="AD71" i="2" s="1"/>
  <c r="U72" i="2"/>
  <c r="AD72" i="2" s="1"/>
  <c r="U73" i="2"/>
  <c r="AD73" i="2" s="1"/>
  <c r="U74" i="2"/>
  <c r="U75" i="2"/>
  <c r="AD75" i="2" s="1"/>
  <c r="U76" i="2"/>
  <c r="AD76" i="2" s="1"/>
  <c r="U77" i="2"/>
  <c r="AD77" i="2" s="1"/>
  <c r="U78" i="2"/>
  <c r="AD78" i="2" s="1"/>
  <c r="U79" i="2"/>
  <c r="AD79" i="2" s="1"/>
  <c r="U80" i="2"/>
  <c r="AD80" i="2" s="1"/>
  <c r="U81" i="2"/>
  <c r="AD81" i="2" s="1"/>
  <c r="U82" i="2"/>
  <c r="U83" i="2"/>
  <c r="AD83" i="2" s="1"/>
  <c r="U84" i="2"/>
  <c r="AD84" i="2" s="1"/>
  <c r="U85" i="2"/>
  <c r="AD85" i="2" s="1"/>
  <c r="U86" i="2"/>
  <c r="AD86" i="2" s="1"/>
  <c r="U87" i="2"/>
  <c r="AD87" i="2" s="1"/>
  <c r="U88" i="2"/>
  <c r="AD88" i="2" s="1"/>
  <c r="U94" i="2"/>
  <c r="AD94" i="2" s="1"/>
  <c r="U95" i="2"/>
  <c r="U96" i="2"/>
  <c r="AD96" i="2" s="1"/>
  <c r="U97" i="2"/>
  <c r="AD97" i="2" s="1"/>
  <c r="U98" i="2"/>
  <c r="AD98" i="2" s="1"/>
  <c r="U99" i="2"/>
  <c r="AD99" i="2" s="1"/>
  <c r="U100" i="2"/>
  <c r="AD100" i="2" s="1"/>
  <c r="U101" i="2"/>
  <c r="U102" i="2"/>
  <c r="AD102" i="2" s="1"/>
  <c r="U104" i="2"/>
  <c r="U105" i="2"/>
  <c r="AD105" i="2" s="1"/>
  <c r="U106" i="2"/>
  <c r="AD106" i="2" s="1"/>
  <c r="U107" i="2"/>
  <c r="AD107" i="2" s="1"/>
  <c r="U108" i="2"/>
  <c r="AD108" i="2" s="1"/>
  <c r="U109" i="2"/>
  <c r="U110" i="2"/>
  <c r="AD110" i="2" s="1"/>
  <c r="U111" i="2"/>
  <c r="AD111" i="2" s="1"/>
  <c r="U112" i="2"/>
  <c r="U113" i="2"/>
  <c r="AD113" i="2" s="1"/>
  <c r="U114" i="2"/>
  <c r="AD114" i="2" s="1"/>
  <c r="U115" i="2"/>
  <c r="AD115" i="2" s="1"/>
  <c r="U116" i="2"/>
  <c r="AD116" i="2" s="1"/>
  <c r="U118" i="2"/>
  <c r="AD118" i="2" s="1"/>
  <c r="U119" i="2"/>
  <c r="AD119" i="2" s="1"/>
  <c r="U120" i="2"/>
  <c r="U121" i="2"/>
  <c r="AD121" i="2" s="1"/>
  <c r="U122" i="2"/>
  <c r="AD122" i="2" s="1"/>
  <c r="U123" i="2"/>
  <c r="AD123" i="2" s="1"/>
  <c r="U124" i="2"/>
  <c r="AD124" i="2" s="1"/>
  <c r="U125" i="2"/>
  <c r="U126" i="2"/>
  <c r="AD126" i="2" s="1"/>
  <c r="U127" i="2"/>
  <c r="AD127" i="2" s="1"/>
  <c r="U128" i="2"/>
  <c r="U129" i="2"/>
  <c r="AD129" i="2" s="1"/>
  <c r="U130" i="2"/>
  <c r="AD130" i="2" s="1"/>
  <c r="U131" i="2"/>
  <c r="AD131" i="2" s="1"/>
  <c r="U132" i="2"/>
  <c r="AD132" i="2" s="1"/>
  <c r="U133" i="2"/>
  <c r="U134" i="2"/>
  <c r="AD134" i="2" s="1"/>
  <c r="U135" i="2"/>
  <c r="AD135" i="2" s="1"/>
  <c r="U136" i="2"/>
  <c r="U137" i="2"/>
  <c r="AD137" i="2" s="1"/>
  <c r="U138" i="2"/>
  <c r="AD138" i="2" s="1"/>
  <c r="U139" i="2"/>
  <c r="AD139" i="2" s="1"/>
  <c r="U140" i="2"/>
  <c r="AD140" i="2" s="1"/>
  <c r="U141" i="2"/>
  <c r="U142" i="2"/>
  <c r="AD142" i="2" s="1"/>
  <c r="U143" i="2"/>
  <c r="AD143" i="2" s="1"/>
  <c r="U144" i="2"/>
  <c r="U145" i="2"/>
  <c r="AD145" i="2" s="1"/>
  <c r="U146" i="2"/>
  <c r="AD146" i="2" s="1"/>
  <c r="U147" i="2"/>
  <c r="AD147" i="2" s="1"/>
  <c r="U148" i="2"/>
  <c r="AD148" i="2" s="1"/>
  <c r="U149" i="2"/>
  <c r="U150" i="2"/>
  <c r="AD150" i="2" s="1"/>
  <c r="U151" i="2"/>
  <c r="AD151" i="2" s="1"/>
  <c r="U152" i="2"/>
  <c r="U153" i="2"/>
  <c r="AD153" i="2" s="1"/>
  <c r="U154" i="2"/>
  <c r="AD154" i="2" s="1"/>
  <c r="U155" i="2"/>
  <c r="AD155" i="2" s="1"/>
  <c r="U156" i="2"/>
  <c r="AD156" i="2" s="1"/>
  <c r="U157" i="2"/>
  <c r="U158" i="2"/>
  <c r="AD158" i="2" s="1"/>
  <c r="U159" i="2"/>
  <c r="AD159" i="2" s="1"/>
  <c r="U160" i="2"/>
  <c r="U161" i="2"/>
  <c r="AD161" i="2" s="1"/>
  <c r="U162" i="2"/>
  <c r="AD162" i="2" s="1"/>
  <c r="U163" i="2"/>
  <c r="AD163" i="2" s="1"/>
  <c r="U164" i="2"/>
  <c r="AD164" i="2" s="1"/>
  <c r="U165" i="2"/>
  <c r="U166" i="2"/>
  <c r="AD166" i="2" s="1"/>
  <c r="U167" i="2"/>
  <c r="AD167" i="2" s="1"/>
  <c r="U168" i="2"/>
  <c r="U169" i="2"/>
  <c r="AD169" i="2" s="1"/>
  <c r="U170" i="2"/>
  <c r="AD170" i="2" s="1"/>
  <c r="U171" i="2"/>
  <c r="AD171" i="2" s="1"/>
  <c r="U172" i="2"/>
  <c r="AD172" i="2" s="1"/>
  <c r="U173" i="2"/>
  <c r="U174" i="2"/>
  <c r="AD174" i="2" s="1"/>
  <c r="U175" i="2"/>
  <c r="AD175" i="2" s="1"/>
  <c r="U176" i="2"/>
  <c r="U177" i="2"/>
  <c r="AD177" i="2" s="1"/>
  <c r="U178" i="2"/>
  <c r="AD178" i="2" s="1"/>
  <c r="U179" i="2"/>
  <c r="AD179" i="2" s="1"/>
  <c r="U180" i="2"/>
  <c r="AD180" i="2" s="1"/>
  <c r="U181" i="2"/>
  <c r="U182" i="2"/>
  <c r="AD182" i="2" s="1"/>
  <c r="U183" i="2"/>
  <c r="AD183" i="2" s="1"/>
  <c r="U184" i="2"/>
  <c r="U185" i="2"/>
  <c r="AD185" i="2" s="1"/>
  <c r="U186" i="2"/>
  <c r="AD186" i="2" s="1"/>
  <c r="U187" i="2"/>
  <c r="AD187" i="2" s="1"/>
  <c r="U188" i="2"/>
  <c r="AD188" i="2" s="1"/>
  <c r="U189" i="2"/>
  <c r="U190" i="2"/>
  <c r="AD190" i="2" s="1"/>
  <c r="U191" i="2"/>
  <c r="AD191" i="2" s="1"/>
  <c r="U192" i="2"/>
  <c r="U193" i="2"/>
  <c r="AD193" i="2" s="1"/>
  <c r="U194" i="2"/>
  <c r="AD194" i="2" s="1"/>
  <c r="U195" i="2"/>
  <c r="AD195" i="2" s="1"/>
  <c r="U196" i="2"/>
  <c r="AD196" i="2" s="1"/>
  <c r="U197" i="2"/>
  <c r="U198" i="2"/>
  <c r="AD198" i="2" s="1"/>
  <c r="U199" i="2"/>
  <c r="AD199" i="2" s="1"/>
  <c r="U200" i="2"/>
  <c r="U201" i="2"/>
  <c r="AD201" i="2" s="1"/>
  <c r="U202" i="2"/>
  <c r="AD202" i="2" s="1"/>
  <c r="U203" i="2"/>
  <c r="AD203" i="2" s="1"/>
  <c r="U204" i="2"/>
  <c r="AD204" i="2" s="1"/>
  <c r="U205" i="2"/>
  <c r="U206" i="2"/>
  <c r="AD206" i="2" s="1"/>
  <c r="U207" i="2"/>
  <c r="AD207" i="2" s="1"/>
  <c r="U208" i="2"/>
  <c r="U209" i="2"/>
  <c r="AD209" i="2" s="1"/>
  <c r="U210" i="2"/>
  <c r="AD210" i="2" s="1"/>
  <c r="U211" i="2"/>
  <c r="AD211" i="2" s="1"/>
  <c r="U212" i="2"/>
  <c r="AD212" i="2" s="1"/>
  <c r="U213" i="2"/>
  <c r="U214" i="2"/>
  <c r="AD214" i="2" s="1"/>
  <c r="U215" i="2"/>
  <c r="AD215" i="2" s="1"/>
  <c r="U216" i="2"/>
  <c r="U217" i="2"/>
  <c r="AD217" i="2" s="1"/>
  <c r="U218" i="2"/>
  <c r="AD218" i="2" s="1"/>
  <c r="U219" i="2"/>
  <c r="AD219" i="2" s="1"/>
  <c r="U220" i="2"/>
  <c r="AD220" i="2" s="1"/>
  <c r="U221" i="2"/>
  <c r="U222" i="2"/>
  <c r="AD222" i="2" s="1"/>
  <c r="U223" i="2"/>
  <c r="AD223" i="2" s="1"/>
  <c r="U224" i="2"/>
  <c r="U225" i="2"/>
  <c r="AD225" i="2" s="1"/>
  <c r="U226" i="2"/>
  <c r="AD226" i="2" s="1"/>
  <c r="U227" i="2"/>
  <c r="AD227" i="2" s="1"/>
  <c r="U228" i="2"/>
  <c r="AD228" i="2" s="1"/>
  <c r="U229" i="2"/>
  <c r="U230" i="2"/>
  <c r="AD230" i="2" s="1"/>
  <c r="U231" i="2"/>
  <c r="AD231" i="2" s="1"/>
  <c r="U232" i="2"/>
  <c r="U233" i="2"/>
  <c r="AD233" i="2" s="1"/>
  <c r="U234" i="2"/>
  <c r="AD234" i="2" s="1"/>
  <c r="U235" i="2"/>
  <c r="AD235" i="2" s="1"/>
  <c r="U236" i="2"/>
  <c r="AD236" i="2" s="1"/>
  <c r="U237" i="2"/>
  <c r="U238" i="2"/>
  <c r="AD238" i="2" s="1"/>
  <c r="U239" i="2"/>
  <c r="AD239" i="2" s="1"/>
  <c r="U240" i="2"/>
  <c r="U241" i="2"/>
  <c r="AD241" i="2" s="1"/>
  <c r="U242" i="2"/>
  <c r="AD242" i="2" s="1"/>
  <c r="U243" i="2"/>
  <c r="AD243" i="2" s="1"/>
  <c r="U244" i="2"/>
  <c r="AD244" i="2" s="1"/>
  <c r="U245" i="2"/>
  <c r="U246" i="2"/>
  <c r="AD246" i="2" s="1"/>
  <c r="U247" i="2"/>
  <c r="AD247" i="2" s="1"/>
  <c r="U248" i="2"/>
  <c r="U249" i="2"/>
  <c r="AD249" i="2" s="1"/>
  <c r="U250" i="2"/>
  <c r="AD250" i="2" s="1"/>
  <c r="U251" i="2"/>
  <c r="AD251" i="2" s="1"/>
  <c r="U252" i="2"/>
  <c r="AD252" i="2" s="1"/>
  <c r="U253" i="2"/>
  <c r="U254" i="2"/>
  <c r="AD254" i="2" s="1"/>
  <c r="U255" i="2"/>
  <c r="AD255" i="2" s="1"/>
  <c r="U256" i="2"/>
  <c r="U257" i="2"/>
  <c r="AD257" i="2" s="1"/>
  <c r="U258" i="2"/>
  <c r="AD258" i="2" s="1"/>
  <c r="U259" i="2"/>
  <c r="AD259" i="2" s="1"/>
  <c r="U260" i="2"/>
  <c r="AD260" i="2" s="1"/>
  <c r="U261" i="2"/>
  <c r="U262" i="2"/>
  <c r="AD262" i="2" s="1"/>
  <c r="U263" i="2"/>
  <c r="AD263" i="2" s="1"/>
  <c r="U264" i="2"/>
  <c r="U265" i="2"/>
  <c r="AD265" i="2" s="1"/>
  <c r="U266" i="2"/>
  <c r="AD266" i="2" s="1"/>
  <c r="U267" i="2"/>
  <c r="AD267" i="2" s="1"/>
  <c r="U268" i="2"/>
  <c r="AD268" i="2" s="1"/>
  <c r="U269" i="2"/>
  <c r="U270" i="2"/>
  <c r="AD270" i="2" s="1"/>
  <c r="U271" i="2"/>
  <c r="AD271" i="2" s="1"/>
  <c r="U272" i="2"/>
  <c r="U273" i="2"/>
  <c r="AD273" i="2" s="1"/>
  <c r="U274" i="2"/>
  <c r="AD274" i="2" s="1"/>
  <c r="U275" i="2"/>
  <c r="AD275" i="2" s="1"/>
  <c r="U276" i="2"/>
  <c r="AD276" i="2" s="1"/>
  <c r="U277" i="2"/>
  <c r="U278" i="2"/>
  <c r="AD278" i="2" s="1"/>
  <c r="U279" i="2"/>
  <c r="AD279" i="2" s="1"/>
  <c r="U280" i="2"/>
  <c r="U281" i="2"/>
  <c r="AD281" i="2" s="1"/>
  <c r="U282" i="2"/>
  <c r="AD282" i="2" s="1"/>
  <c r="U283" i="2"/>
  <c r="AD283" i="2" s="1"/>
  <c r="U284" i="2"/>
  <c r="AD284" i="2" s="1"/>
  <c r="U285" i="2"/>
  <c r="U286" i="2"/>
  <c r="AD286" i="2" s="1"/>
  <c r="U287" i="2"/>
  <c r="AD287" i="2" s="1"/>
  <c r="U288" i="2"/>
  <c r="U289" i="2"/>
  <c r="AD289" i="2" s="1"/>
  <c r="U290" i="2"/>
  <c r="AD290" i="2" s="1"/>
  <c r="U291" i="2"/>
  <c r="AD291" i="2" s="1"/>
  <c r="U292" i="2"/>
  <c r="AD292" i="2" s="1"/>
  <c r="U293" i="2"/>
  <c r="U294" i="2"/>
  <c r="AD294" i="2" s="1"/>
  <c r="U295" i="2"/>
  <c r="AD295" i="2" s="1"/>
  <c r="U296" i="2"/>
  <c r="U297" i="2"/>
  <c r="AD297" i="2" s="1"/>
  <c r="U298" i="2"/>
  <c r="AD298" i="2" s="1"/>
  <c r="U299" i="2"/>
  <c r="AD299" i="2" s="1"/>
  <c r="U300" i="2"/>
  <c r="AD300" i="2" s="1"/>
  <c r="U301" i="2"/>
  <c r="U302" i="2"/>
  <c r="AD302" i="2" s="1"/>
  <c r="U303" i="2"/>
  <c r="AD303" i="2" s="1"/>
  <c r="U304" i="2"/>
  <c r="U305" i="2"/>
  <c r="AD305" i="2" s="1"/>
  <c r="U306" i="2"/>
  <c r="AD306" i="2" s="1"/>
  <c r="U307" i="2"/>
  <c r="AD307" i="2" s="1"/>
  <c r="U308" i="2"/>
  <c r="AD308" i="2" s="1"/>
  <c r="U309" i="2"/>
  <c r="U310" i="2"/>
  <c r="AD310" i="2" s="1"/>
  <c r="U311" i="2"/>
  <c r="AD311" i="2" s="1"/>
  <c r="U312" i="2"/>
  <c r="U313" i="2"/>
  <c r="AD313" i="2" s="1"/>
  <c r="U314" i="2"/>
  <c r="AD314" i="2" s="1"/>
  <c r="U315" i="2"/>
  <c r="AD315" i="2" s="1"/>
  <c r="U316" i="2"/>
  <c r="AD316" i="2" s="1"/>
  <c r="U317" i="2"/>
  <c r="U318" i="2"/>
  <c r="AD318" i="2" s="1"/>
  <c r="U319" i="2"/>
  <c r="AD319" i="2" s="1"/>
  <c r="U320" i="2"/>
  <c r="U321" i="2"/>
  <c r="AD321" i="2" s="1"/>
  <c r="U322" i="2"/>
  <c r="AD322" i="2" s="1"/>
  <c r="U323" i="2"/>
  <c r="AD323" i="2" s="1"/>
  <c r="U324" i="2"/>
  <c r="AD324" i="2" s="1"/>
  <c r="U325" i="2"/>
  <c r="U326" i="2"/>
  <c r="AD326" i="2" s="1"/>
  <c r="U327" i="2"/>
  <c r="AD327" i="2" s="1"/>
  <c r="U328" i="2"/>
  <c r="U329" i="2"/>
  <c r="AD329" i="2" s="1"/>
  <c r="U330" i="2"/>
  <c r="AD330" i="2" s="1"/>
  <c r="U331" i="2"/>
  <c r="AD331" i="2" s="1"/>
  <c r="U332" i="2"/>
  <c r="AD332" i="2" s="1"/>
  <c r="U333" i="2"/>
  <c r="U334" i="2"/>
  <c r="AD334" i="2" s="1"/>
  <c r="U335" i="2"/>
  <c r="AD335" i="2" s="1"/>
  <c r="U336" i="2"/>
  <c r="U337" i="2"/>
  <c r="AD337" i="2" s="1"/>
  <c r="U338" i="2"/>
  <c r="AD338" i="2" s="1"/>
  <c r="U339" i="2"/>
  <c r="AD339" i="2" s="1"/>
  <c r="U340" i="2"/>
  <c r="AD340" i="2" s="1"/>
  <c r="U341" i="2"/>
  <c r="U342" i="2"/>
  <c r="AD342" i="2" s="1"/>
  <c r="U343" i="2"/>
  <c r="AD343" i="2" s="1"/>
  <c r="U344" i="2"/>
  <c r="U345" i="2"/>
  <c r="AD345" i="2" s="1"/>
  <c r="U346" i="2"/>
  <c r="AD346" i="2" s="1"/>
  <c r="U347" i="2"/>
  <c r="AD347" i="2" s="1"/>
  <c r="U348" i="2"/>
  <c r="AD348" i="2" s="1"/>
  <c r="U349" i="2"/>
  <c r="U350" i="2"/>
  <c r="AD350" i="2" s="1"/>
  <c r="U351" i="2"/>
  <c r="AD351" i="2" s="1"/>
  <c r="U352" i="2"/>
  <c r="U353" i="2"/>
  <c r="AD353" i="2" s="1"/>
  <c r="U354" i="2"/>
  <c r="AD354" i="2" s="1"/>
  <c r="U355" i="2"/>
  <c r="AD355" i="2" s="1"/>
  <c r="U356" i="2"/>
  <c r="AD356" i="2" s="1"/>
  <c r="U357" i="2"/>
  <c r="U358" i="2"/>
  <c r="AD358" i="2" s="1"/>
  <c r="U359" i="2"/>
  <c r="AD359" i="2" s="1"/>
  <c r="U360" i="2"/>
  <c r="U361" i="2"/>
  <c r="AD361" i="2" s="1"/>
  <c r="U362" i="2"/>
  <c r="AD362" i="2" s="1"/>
  <c r="U363" i="2"/>
  <c r="AD363" i="2" s="1"/>
  <c r="U364" i="2"/>
  <c r="AD364" i="2" s="1"/>
  <c r="U365" i="2"/>
  <c r="U366" i="2"/>
  <c r="AD366" i="2" s="1"/>
  <c r="U367" i="2"/>
  <c r="AD367" i="2" s="1"/>
  <c r="U368" i="2"/>
  <c r="U5" i="2"/>
  <c r="AD5" i="2" s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5" i="2"/>
  <c r="F10" i="6" l="1"/>
  <c r="L10" i="6" s="1"/>
  <c r="F8" i="6"/>
  <c r="L8" i="6" s="1"/>
  <c r="AC170" i="6"/>
  <c r="AD170" i="6" s="1"/>
  <c r="AC345" i="6"/>
  <c r="AD345" i="6" s="1"/>
  <c r="AC32" i="6"/>
  <c r="AD32" i="6" s="1"/>
  <c r="AC265" i="6"/>
  <c r="AD265" i="6" s="1"/>
  <c r="AC219" i="6"/>
  <c r="AD219" i="6" s="1"/>
  <c r="AC166" i="6"/>
  <c r="AD166" i="6" s="1"/>
  <c r="AC346" i="6"/>
  <c r="AD346" i="6" s="1"/>
  <c r="AC269" i="6"/>
  <c r="AD269" i="6" s="1"/>
  <c r="AC61" i="6"/>
  <c r="AD61" i="6" s="1"/>
  <c r="AC127" i="6"/>
  <c r="AD127" i="6" s="1"/>
  <c r="AC81" i="6"/>
  <c r="AD81" i="6" s="1"/>
  <c r="AC35" i="6"/>
  <c r="AD35" i="6" s="1"/>
  <c r="AC141" i="6"/>
  <c r="AD141" i="6" s="1"/>
  <c r="AC384" i="6"/>
  <c r="AD384" i="6" s="1"/>
  <c r="AC188" i="6"/>
  <c r="AD188" i="6" s="1"/>
  <c r="AC234" i="6"/>
  <c r="AD234" i="6" s="1"/>
  <c r="AC236" i="6"/>
  <c r="AD236" i="6" s="1"/>
  <c r="AC176" i="6"/>
  <c r="AD176" i="6" s="1"/>
  <c r="AC130" i="6"/>
  <c r="AD130" i="6" s="1"/>
  <c r="AC100" i="6"/>
  <c r="AD100" i="6" s="1"/>
  <c r="AC310" i="6"/>
  <c r="AD310" i="6" s="1"/>
  <c r="AC371" i="6"/>
  <c r="AD371" i="6" s="1"/>
  <c r="AC56" i="6"/>
  <c r="AD56" i="6" s="1"/>
  <c r="AC318" i="6"/>
  <c r="AD318" i="6" s="1"/>
  <c r="AC215" i="6"/>
  <c r="AD215" i="6" s="1"/>
  <c r="AC169" i="6"/>
  <c r="AD169" i="6" s="1"/>
  <c r="AC123" i="6"/>
  <c r="AD123" i="6" s="1"/>
  <c r="AC70" i="6"/>
  <c r="AD70" i="6" s="1"/>
  <c r="AC21" i="6"/>
  <c r="AD21" i="6" s="1"/>
  <c r="AC284" i="6"/>
  <c r="AD284" i="6" s="1"/>
  <c r="AC138" i="6"/>
  <c r="AD138" i="6" s="1"/>
  <c r="AC315" i="6"/>
  <c r="AD315" i="6" s="1"/>
  <c r="AC72" i="6"/>
  <c r="AD72" i="6" s="1"/>
  <c r="AC26" i="6"/>
  <c r="AD26" i="6" s="1"/>
  <c r="AC259" i="6"/>
  <c r="AD259" i="6" s="1"/>
  <c r="AC206" i="6"/>
  <c r="AD206" i="6" s="1"/>
  <c r="AC357" i="6"/>
  <c r="AD357" i="6" s="1"/>
  <c r="AC303" i="6"/>
  <c r="AD303" i="6" s="1"/>
  <c r="AC29" i="6"/>
  <c r="AD29" i="6" s="1"/>
  <c r="AC39" i="6"/>
  <c r="AD39" i="6" s="1"/>
  <c r="AC272" i="6"/>
  <c r="AD272" i="6" s="1"/>
  <c r="AC226" i="6"/>
  <c r="AD226" i="6" s="1"/>
  <c r="AC53" i="6"/>
  <c r="AD53" i="6" s="1"/>
  <c r="AC383" i="6"/>
  <c r="AD383" i="6" s="1"/>
  <c r="AC237" i="6"/>
  <c r="AD237" i="6" s="1"/>
  <c r="F17" i="6"/>
  <c r="L17" i="6" s="1"/>
  <c r="F11" i="6"/>
  <c r="L11" i="6" s="1"/>
  <c r="AC83" i="6"/>
  <c r="AD83" i="6" s="1"/>
  <c r="AC351" i="6"/>
  <c r="AD351" i="6" s="1"/>
  <c r="AC96" i="6"/>
  <c r="AD96" i="6" s="1"/>
  <c r="AC50" i="6"/>
  <c r="AD50" i="6" s="1"/>
  <c r="AC283" i="6"/>
  <c r="AD283" i="6" s="1"/>
  <c r="AC230" i="6"/>
  <c r="AD230" i="6" s="1"/>
  <c r="AC291" i="6"/>
  <c r="AD291" i="6" s="1"/>
  <c r="AC111" i="6"/>
  <c r="AD111" i="6" s="1"/>
  <c r="AC158" i="6"/>
  <c r="AD158" i="6" s="1"/>
  <c r="AC191" i="6"/>
  <c r="AD191" i="6" s="1"/>
  <c r="AC145" i="6"/>
  <c r="AD145" i="6" s="1"/>
  <c r="AC99" i="6"/>
  <c r="AD99" i="6" s="1"/>
  <c r="AC46" i="6"/>
  <c r="AD46" i="6" s="1"/>
  <c r="AC361" i="6"/>
  <c r="AD361" i="6" s="1"/>
  <c r="AC252" i="6"/>
  <c r="AD252" i="6" s="1"/>
  <c r="AC147" i="6"/>
  <c r="AD147" i="6" s="1"/>
  <c r="AC375" i="6"/>
  <c r="AD375" i="6" s="1"/>
  <c r="AC240" i="6"/>
  <c r="AD240" i="6" s="1"/>
  <c r="AC194" i="6"/>
  <c r="AD194" i="6" s="1"/>
  <c r="AC164" i="6"/>
  <c r="AD164" i="6" s="1"/>
  <c r="AC374" i="6"/>
  <c r="AD374" i="6" s="1"/>
  <c r="AC380" i="6"/>
  <c r="AD380" i="6" s="1"/>
  <c r="AC248" i="6"/>
  <c r="AD248" i="6" s="1"/>
  <c r="AC377" i="6"/>
  <c r="AD377" i="6" s="1"/>
  <c r="AC279" i="6"/>
  <c r="AD279" i="6" s="1"/>
  <c r="AC233" i="6"/>
  <c r="AD233" i="6" s="1"/>
  <c r="AC187" i="6"/>
  <c r="AD187" i="6" s="1"/>
  <c r="AC134" i="6"/>
  <c r="AD134" i="6" s="1"/>
  <c r="AC335" i="6"/>
  <c r="AD335" i="6" s="1"/>
  <c r="AC197" i="6"/>
  <c r="AD197" i="6" s="1"/>
  <c r="AC51" i="6"/>
  <c r="AD51" i="6" s="1"/>
  <c r="AC349" i="6"/>
  <c r="AD349" i="6" s="1"/>
  <c r="AC136" i="6"/>
  <c r="AD136" i="6" s="1"/>
  <c r="AC90" i="6"/>
  <c r="AD90" i="6" s="1"/>
  <c r="AC60" i="6"/>
  <c r="AD60" i="6" s="1"/>
  <c r="AC270" i="6"/>
  <c r="AD270" i="6" s="1"/>
  <c r="AC331" i="6"/>
  <c r="AD331" i="6" s="1"/>
  <c r="AC207" i="6"/>
  <c r="AD207" i="6" s="1"/>
  <c r="AC62" i="6"/>
  <c r="AD62" i="6" s="1"/>
  <c r="AC103" i="6"/>
  <c r="AD103" i="6" s="1"/>
  <c r="AC57" i="6"/>
  <c r="AD57" i="6" s="1"/>
  <c r="AC290" i="6"/>
  <c r="AD290" i="6" s="1"/>
  <c r="AC117" i="6"/>
  <c r="AD117" i="6" s="1"/>
  <c r="AC360" i="6"/>
  <c r="AD360" i="6" s="1"/>
  <c r="AC367" i="6"/>
  <c r="AD367" i="6" s="1"/>
  <c r="AD112" i="2"/>
  <c r="AD104" i="2"/>
  <c r="AD95" i="2"/>
  <c r="AD82" i="2"/>
  <c r="AD74" i="2"/>
  <c r="AD66" i="2"/>
  <c r="AD58" i="2"/>
  <c r="AD50" i="2"/>
  <c r="AD42" i="2"/>
  <c r="AD33" i="2"/>
  <c r="AD25" i="2"/>
  <c r="AD17" i="2"/>
  <c r="AD9" i="2"/>
  <c r="AD117" i="2"/>
  <c r="F9" i="6"/>
  <c r="L9" i="6" s="1"/>
  <c r="AC47" i="6"/>
  <c r="AD47" i="6" s="1"/>
  <c r="AC211" i="6"/>
  <c r="AD211" i="6" s="1"/>
  <c r="AC253" i="6"/>
  <c r="AD253" i="6" s="1"/>
  <c r="AC160" i="6"/>
  <c r="AD160" i="6" s="1"/>
  <c r="AC114" i="6"/>
  <c r="AD114" i="6" s="1"/>
  <c r="AC84" i="6"/>
  <c r="AD84" i="6" s="1"/>
  <c r="AC294" i="6"/>
  <c r="AD294" i="6" s="1"/>
  <c r="AC355" i="6"/>
  <c r="AD355" i="6" s="1"/>
  <c r="AC24" i="6"/>
  <c r="AD24" i="6" s="1"/>
  <c r="AC304" i="6"/>
  <c r="AD304" i="6" s="1"/>
  <c r="AC255" i="6"/>
  <c r="AD255" i="6" s="1"/>
  <c r="AC209" i="6"/>
  <c r="AD209" i="6" s="1"/>
  <c r="AC163" i="6"/>
  <c r="AD163" i="6" s="1"/>
  <c r="AC110" i="6"/>
  <c r="AD110" i="6" s="1"/>
  <c r="AC261" i="6"/>
  <c r="AD261" i="6" s="1"/>
  <c r="AC356" i="6"/>
  <c r="AD356" i="6" s="1"/>
  <c r="AC140" i="6"/>
  <c r="AD140" i="6" s="1"/>
  <c r="AC71" i="6"/>
  <c r="AD71" i="6" s="1"/>
  <c r="AC25" i="6"/>
  <c r="AD25" i="6" s="1"/>
  <c r="AC258" i="6"/>
  <c r="AD258" i="6" s="1"/>
  <c r="AC85" i="6"/>
  <c r="AD85" i="6" s="1"/>
  <c r="AC328" i="6"/>
  <c r="AD328" i="6" s="1"/>
  <c r="AC317" i="6"/>
  <c r="AD317" i="6" s="1"/>
  <c r="AC161" i="6"/>
  <c r="AD161" i="6" s="1"/>
  <c r="AC379" i="6"/>
  <c r="AD379" i="6" s="1"/>
  <c r="AC64" i="6"/>
  <c r="AD64" i="6" s="1"/>
  <c r="AC297" i="6"/>
  <c r="AD297" i="6" s="1"/>
  <c r="AC251" i="6"/>
  <c r="AD251" i="6" s="1"/>
  <c r="AC198" i="6"/>
  <c r="AD198" i="6" s="1"/>
  <c r="AC325" i="6"/>
  <c r="AD325" i="6" s="1"/>
  <c r="AC365" i="6"/>
  <c r="AD365" i="6" s="1"/>
  <c r="AC243" i="6"/>
  <c r="AD243" i="6" s="1"/>
  <c r="AC268" i="6"/>
  <c r="AD268" i="6" s="1"/>
  <c r="AC200" i="6"/>
  <c r="AD200" i="6" s="1"/>
  <c r="AC154" i="6"/>
  <c r="AD154" i="6" s="1"/>
  <c r="AC124" i="6"/>
  <c r="AD124" i="6" s="1"/>
  <c r="AC334" i="6"/>
  <c r="AD334" i="6" s="1"/>
  <c r="AC300" i="6"/>
  <c r="AD300" i="6" s="1"/>
  <c r="AC120" i="6"/>
  <c r="AD120" i="6" s="1"/>
  <c r="AC254" i="6"/>
  <c r="AD254" i="6" s="1"/>
  <c r="AC167" i="6"/>
  <c r="AD167" i="6" s="1"/>
  <c r="AC121" i="6"/>
  <c r="AD121" i="6" s="1"/>
  <c r="AC75" i="6"/>
  <c r="AD75" i="6" s="1"/>
  <c r="AC22" i="6"/>
  <c r="AD22" i="6" s="1"/>
  <c r="AC337" i="6"/>
  <c r="AD337" i="6" s="1"/>
  <c r="AC228" i="6"/>
  <c r="AD228" i="6" s="1"/>
  <c r="AD368" i="2"/>
  <c r="AD360" i="2"/>
  <c r="AD352" i="2"/>
  <c r="AD344" i="2"/>
  <c r="AD336" i="2"/>
  <c r="AD328" i="2"/>
  <c r="AD320" i="2"/>
  <c r="AD312" i="2"/>
  <c r="AD304" i="2"/>
  <c r="AD296" i="2"/>
  <c r="AD288" i="2"/>
  <c r="AD280" i="2"/>
  <c r="AD272" i="2"/>
  <c r="AD264" i="2"/>
  <c r="AD256" i="2"/>
  <c r="AD248" i="2"/>
  <c r="AD240" i="2"/>
  <c r="AD232" i="2"/>
  <c r="AD224" i="2"/>
  <c r="AD216" i="2"/>
  <c r="AD208" i="2"/>
  <c r="AD200" i="2"/>
  <c r="AD192" i="2"/>
  <c r="AD184" i="2"/>
  <c r="AD176" i="2"/>
  <c r="AD168" i="2"/>
  <c r="AD160" i="2"/>
  <c r="AD152" i="2"/>
  <c r="AD144" i="2"/>
  <c r="AD136" i="2"/>
  <c r="AD128" i="2"/>
  <c r="AD120" i="2"/>
  <c r="F15" i="6"/>
  <c r="L15" i="6" s="1"/>
  <c r="AC175" i="6"/>
  <c r="AD175" i="6" s="1"/>
  <c r="AC76" i="6"/>
  <c r="AD76" i="6" s="1"/>
  <c r="AC324" i="6"/>
  <c r="AD324" i="6" s="1"/>
  <c r="AC224" i="6"/>
  <c r="AD224" i="6" s="1"/>
  <c r="AC178" i="6"/>
  <c r="AD178" i="6" s="1"/>
  <c r="AC148" i="6"/>
  <c r="AD148" i="6" s="1"/>
  <c r="AC358" i="6"/>
  <c r="AD358" i="6" s="1"/>
  <c r="AC348" i="6"/>
  <c r="AD348" i="6" s="1"/>
  <c r="AC216" i="6"/>
  <c r="AD216" i="6" s="1"/>
  <c r="AC354" i="6"/>
  <c r="AD354" i="6" s="1"/>
  <c r="AC40" i="6"/>
  <c r="AD40" i="6" s="1"/>
  <c r="AC273" i="6"/>
  <c r="AD273" i="6" s="1"/>
  <c r="AC227" i="6"/>
  <c r="AD227" i="6" s="1"/>
  <c r="AC174" i="6"/>
  <c r="AD174" i="6" s="1"/>
  <c r="AC362" i="6"/>
  <c r="AD362" i="6" s="1"/>
  <c r="AC293" i="6"/>
  <c r="AD293" i="6" s="1"/>
  <c r="AC30" i="6"/>
  <c r="AD30" i="6" s="1"/>
  <c r="AC135" i="6"/>
  <c r="AD135" i="6" s="1"/>
  <c r="AC89" i="6"/>
  <c r="AD89" i="6" s="1"/>
  <c r="AC43" i="6"/>
  <c r="AD43" i="6" s="1"/>
  <c r="AC149" i="6"/>
  <c r="AD149" i="6" s="1"/>
  <c r="AC305" i="6"/>
  <c r="AD305" i="6" s="1"/>
  <c r="AC196" i="6"/>
  <c r="AD196" i="6" s="1"/>
  <c r="AC202" i="6"/>
  <c r="AD202" i="6" s="1"/>
  <c r="AC204" i="6"/>
  <c r="AD204" i="6" s="1"/>
  <c r="AC128" i="6"/>
  <c r="AD128" i="6" s="1"/>
  <c r="AC82" i="6"/>
  <c r="AD82" i="6" s="1"/>
  <c r="AC52" i="6"/>
  <c r="AD52" i="6" s="1"/>
  <c r="AC262" i="6"/>
  <c r="AD262" i="6" s="1"/>
  <c r="AC323" i="6"/>
  <c r="AD323" i="6" s="1"/>
  <c r="AC143" i="6"/>
  <c r="AD143" i="6" s="1"/>
  <c r="AC108" i="6"/>
  <c r="AD108" i="6" s="1"/>
  <c r="AC31" i="6"/>
  <c r="AD31" i="6" s="1"/>
  <c r="AC264" i="6"/>
  <c r="AD264" i="6" s="1"/>
  <c r="AC218" i="6"/>
  <c r="AD218" i="6" s="1"/>
  <c r="AC45" i="6"/>
  <c r="AD45" i="6" s="1"/>
  <c r="AC359" i="6"/>
  <c r="AD359" i="6" s="1"/>
  <c r="AC221" i="6"/>
  <c r="AD221" i="6" s="1"/>
  <c r="AC33" i="6"/>
  <c r="AD33" i="6" s="1"/>
  <c r="AC382" i="6"/>
  <c r="AD382" i="6" s="1"/>
  <c r="AC231" i="6"/>
  <c r="AD231" i="6" s="1"/>
  <c r="AC185" i="6"/>
  <c r="AD185" i="6" s="1"/>
  <c r="AC139" i="6"/>
  <c r="AD139" i="6" s="1"/>
  <c r="AC86" i="6"/>
  <c r="AD86" i="6" s="1"/>
  <c r="AC330" i="6"/>
  <c r="AD330" i="6" s="1"/>
  <c r="AC308" i="6"/>
  <c r="AD308" i="6" s="1"/>
  <c r="AD101" i="2"/>
  <c r="F14" i="6"/>
  <c r="L14" i="6" s="1"/>
  <c r="AC88" i="6"/>
  <c r="AD88" i="6" s="1"/>
  <c r="AC125" i="6"/>
  <c r="AD125" i="6" s="1"/>
  <c r="AC55" i="6"/>
  <c r="AD55" i="6" s="1"/>
  <c r="AC288" i="6"/>
  <c r="AD288" i="6" s="1"/>
  <c r="AC242" i="6"/>
  <c r="AD242" i="6" s="1"/>
  <c r="AC69" i="6"/>
  <c r="AD69" i="6" s="1"/>
  <c r="AC312" i="6"/>
  <c r="AD312" i="6" s="1"/>
  <c r="AC277" i="6"/>
  <c r="AD277" i="6" s="1"/>
  <c r="AC193" i="6"/>
  <c r="AD193" i="6" s="1"/>
  <c r="AC347" i="6"/>
  <c r="AD347" i="6" s="1"/>
  <c r="AC104" i="6"/>
  <c r="AD104" i="6" s="1"/>
  <c r="AC58" i="6"/>
  <c r="AD58" i="6" s="1"/>
  <c r="AC28" i="6"/>
  <c r="AD28" i="6" s="1"/>
  <c r="AC238" i="6"/>
  <c r="AD238" i="6" s="1"/>
  <c r="AC299" i="6"/>
  <c r="AD299" i="6" s="1"/>
  <c r="AC239" i="6"/>
  <c r="AD239" i="6" s="1"/>
  <c r="AC286" i="6"/>
  <c r="AD286" i="6" s="1"/>
  <c r="AC199" i="6"/>
  <c r="AD199" i="6" s="1"/>
  <c r="AC153" i="6"/>
  <c r="AD153" i="6" s="1"/>
  <c r="AC107" i="6"/>
  <c r="AD107" i="6" s="1"/>
  <c r="AC54" i="6"/>
  <c r="AD54" i="6" s="1"/>
  <c r="AC369" i="6"/>
  <c r="AD369" i="6" s="1"/>
  <c r="AC260" i="6"/>
  <c r="AD260" i="6" s="1"/>
  <c r="AC115" i="6"/>
  <c r="AD115" i="6" s="1"/>
  <c r="AC341" i="6"/>
  <c r="AD341" i="6" s="1"/>
  <c r="AC192" i="6"/>
  <c r="AD192" i="6" s="1"/>
  <c r="AC146" i="6"/>
  <c r="AD146" i="6" s="1"/>
  <c r="AC116" i="6"/>
  <c r="AD116" i="6" s="1"/>
  <c r="AC326" i="6"/>
  <c r="AD326" i="6" s="1"/>
  <c r="AC276" i="6"/>
  <c r="AD276" i="6" s="1"/>
  <c r="AC271" i="6"/>
  <c r="AD271" i="6" s="1"/>
  <c r="AC157" i="6"/>
  <c r="AD157" i="6" s="1"/>
  <c r="AC95" i="6"/>
  <c r="AD95" i="6" s="1"/>
  <c r="AC49" i="6"/>
  <c r="AD49" i="6" s="1"/>
  <c r="AC282" i="6"/>
  <c r="AD282" i="6" s="1"/>
  <c r="AC109" i="6"/>
  <c r="AD109" i="6" s="1"/>
  <c r="AC352" i="6"/>
  <c r="AD352" i="6" s="1"/>
  <c r="AC327" i="6"/>
  <c r="AD327" i="6" s="1"/>
  <c r="AC225" i="6"/>
  <c r="AD225" i="6" s="1"/>
  <c r="AC313" i="6"/>
  <c r="AD313" i="6" s="1"/>
  <c r="AC295" i="6"/>
  <c r="AD295" i="6" s="1"/>
  <c r="AC249" i="6"/>
  <c r="AD249" i="6" s="1"/>
  <c r="AC203" i="6"/>
  <c r="AD203" i="6" s="1"/>
  <c r="AC150" i="6"/>
  <c r="AD150" i="6" s="1"/>
  <c r="AC322" i="6"/>
  <c r="AD322" i="6" s="1"/>
  <c r="AC229" i="6"/>
  <c r="AD229" i="6" s="1"/>
  <c r="AD109" i="2"/>
  <c r="AC80" i="6"/>
  <c r="AD80" i="6" s="1"/>
  <c r="AC34" i="6"/>
  <c r="AD34" i="6" s="1"/>
  <c r="AC267" i="6"/>
  <c r="AD267" i="6" s="1"/>
  <c r="AC214" i="6"/>
  <c r="AD214" i="6" s="1"/>
  <c r="AC319" i="6"/>
  <c r="AD319" i="6" s="1"/>
  <c r="AD365" i="2"/>
  <c r="AD357" i="2"/>
  <c r="AD349" i="2"/>
  <c r="AD341" i="2"/>
  <c r="AD333" i="2"/>
  <c r="AD325" i="2"/>
  <c r="AD317" i="2"/>
  <c r="AD309" i="2"/>
  <c r="AD301" i="2"/>
  <c r="AD293" i="2"/>
  <c r="AD285" i="2"/>
  <c r="AD277" i="2"/>
  <c r="AD269" i="2"/>
  <c r="AD261" i="2"/>
  <c r="AD253" i="2"/>
  <c r="AD245" i="2"/>
  <c r="AD237" i="2"/>
  <c r="AD229" i="2"/>
  <c r="AD221" i="2"/>
  <c r="AD213" i="2"/>
  <c r="AD205" i="2"/>
  <c r="AD197" i="2"/>
  <c r="AD189" i="2"/>
  <c r="AD181" i="2"/>
  <c r="AD173" i="2"/>
  <c r="AD165" i="2"/>
  <c r="AD157" i="2"/>
  <c r="AD149" i="2"/>
  <c r="AD141" i="2"/>
  <c r="AD133" i="2"/>
  <c r="AD125" i="2"/>
  <c r="AD29" i="2"/>
  <c r="AD21" i="2"/>
  <c r="AD13" i="2"/>
  <c r="M18" i="2"/>
  <c r="Z18" i="2" s="1"/>
  <c r="AF18" i="2" s="1"/>
  <c r="M19" i="2"/>
  <c r="Z19" i="2" s="1"/>
  <c r="AF19" i="2" s="1"/>
  <c r="M20" i="2"/>
  <c r="Z20" i="2" s="1"/>
  <c r="AF20" i="2" s="1"/>
  <c r="M22" i="2"/>
  <c r="Z22" i="2" s="1"/>
  <c r="AF22" i="2" s="1"/>
  <c r="M25" i="2"/>
  <c r="Z25" i="2" s="1"/>
  <c r="AF25" i="2" s="1"/>
  <c r="M58" i="2"/>
  <c r="Z58" i="2" s="1"/>
  <c r="AF58" i="2" s="1"/>
  <c r="M59" i="2"/>
  <c r="Z59" i="2" s="1"/>
  <c r="AF59" i="2" s="1"/>
  <c r="M109" i="2"/>
  <c r="Z109" i="2" s="1"/>
  <c r="AF109" i="2" s="1"/>
  <c r="M112" i="2"/>
  <c r="Z112" i="2" s="1"/>
  <c r="AF112" i="2" s="1"/>
  <c r="M113" i="2"/>
  <c r="Z113" i="2" s="1"/>
  <c r="AF113" i="2" s="1"/>
  <c r="M114" i="2"/>
  <c r="Z114" i="2" s="1"/>
  <c r="AF114" i="2" s="1"/>
  <c r="M117" i="2"/>
  <c r="Z117" i="2" s="1"/>
  <c r="AF117" i="2" s="1"/>
  <c r="M118" i="2"/>
  <c r="Z118" i="2" s="1"/>
  <c r="AF118" i="2" s="1"/>
  <c r="M119" i="2"/>
  <c r="Z119" i="2" s="1"/>
  <c r="AF119" i="2" s="1"/>
  <c r="M120" i="2"/>
  <c r="Z120" i="2" s="1"/>
  <c r="AF120" i="2" s="1"/>
  <c r="M125" i="2"/>
  <c r="Z125" i="2" s="1"/>
  <c r="AF125" i="2" s="1"/>
  <c r="M126" i="2"/>
  <c r="Z126" i="2" s="1"/>
  <c r="AF126" i="2" s="1"/>
  <c r="M133" i="2"/>
  <c r="Z133" i="2" s="1"/>
  <c r="AF133" i="2" s="1"/>
  <c r="M134" i="2"/>
  <c r="Z134" i="2" s="1"/>
  <c r="AF134" i="2" s="1"/>
  <c r="AG34" i="6"/>
  <c r="AH34" i="6" s="1"/>
  <c r="AG35" i="6"/>
  <c r="AH35" i="6" s="1"/>
  <c r="AG36" i="6"/>
  <c r="AH36" i="6" s="1"/>
  <c r="AG38" i="6"/>
  <c r="AH38" i="6" s="1"/>
  <c r="AG41" i="6"/>
  <c r="AH41" i="6" s="1"/>
  <c r="AG74" i="6"/>
  <c r="AH74" i="6" s="1"/>
  <c r="AG75" i="6"/>
  <c r="AH75" i="6" s="1"/>
  <c r="AG125" i="6"/>
  <c r="AH125" i="6" s="1"/>
  <c r="AG128" i="6"/>
  <c r="AH128" i="6" s="1"/>
  <c r="AG129" i="6"/>
  <c r="AH129" i="6" s="1"/>
  <c r="AG130" i="6"/>
  <c r="AH130" i="6" s="1"/>
  <c r="AG133" i="6"/>
  <c r="AH133" i="6" s="1"/>
  <c r="AG134" i="6"/>
  <c r="AH134" i="6" s="1"/>
  <c r="AG135" i="6"/>
  <c r="AH135" i="6" s="1"/>
  <c r="AG136" i="6"/>
  <c r="AH136" i="6" s="1"/>
  <c r="AG141" i="6"/>
  <c r="AH141" i="6" s="1"/>
  <c r="AG142" i="6"/>
  <c r="AH142" i="6" s="1"/>
  <c r="AG149" i="6"/>
  <c r="AH149" i="6" s="1"/>
  <c r="AG150" i="6"/>
  <c r="AH150" i="6" s="1"/>
  <c r="M9" i="2"/>
  <c r="Z9" i="2" s="1"/>
  <c r="AF9" i="2" s="1"/>
  <c r="M14" i="2"/>
  <c r="Z14" i="2" s="1"/>
  <c r="AF14" i="2" s="1"/>
  <c r="M26" i="2"/>
  <c r="Z26" i="2" s="1"/>
  <c r="AF26" i="2" s="1"/>
  <c r="M27" i="2"/>
  <c r="Z27" i="2" s="1"/>
  <c r="AF27" i="2" s="1"/>
  <c r="M28" i="2"/>
  <c r="Z28" i="2" s="1"/>
  <c r="AF28" i="2" s="1"/>
  <c r="M48" i="2"/>
  <c r="Z48" i="2" s="1"/>
  <c r="AF48" i="2" s="1"/>
  <c r="M79" i="2"/>
  <c r="Z79" i="2" s="1"/>
  <c r="AF79" i="2" s="1"/>
  <c r="M80" i="2"/>
  <c r="Z80" i="2" s="1"/>
  <c r="AF80" i="2" s="1"/>
  <c r="M82" i="2"/>
  <c r="Z82" i="2" s="1"/>
  <c r="AF82" i="2" s="1"/>
  <c r="M132" i="2"/>
  <c r="Z132" i="2" s="1"/>
  <c r="AF132" i="2" s="1"/>
  <c r="M143" i="2"/>
  <c r="Z143" i="2" s="1"/>
  <c r="AF143" i="2" s="1"/>
  <c r="M145" i="2"/>
  <c r="Z145" i="2" s="1"/>
  <c r="AF145" i="2" s="1"/>
  <c r="M147" i="2"/>
  <c r="Z147" i="2" s="1"/>
  <c r="AF147" i="2" s="1"/>
  <c r="M148" i="2"/>
  <c r="Z148" i="2" s="1"/>
  <c r="AF148" i="2" s="1"/>
  <c r="M149" i="2"/>
  <c r="Z149" i="2" s="1"/>
  <c r="AF149" i="2" s="1"/>
  <c r="M359" i="2"/>
  <c r="Z359" i="2" s="1"/>
  <c r="AF359" i="2" s="1"/>
  <c r="M5" i="2"/>
  <c r="Z5" i="2" s="1"/>
  <c r="AF5" i="2" s="1"/>
  <c r="AG25" i="6"/>
  <c r="AH25" i="6" s="1"/>
  <c r="AG30" i="6"/>
  <c r="AH30" i="6" s="1"/>
  <c r="AG42" i="6"/>
  <c r="AH42" i="6" s="1"/>
  <c r="AG43" i="6"/>
  <c r="AH43" i="6" s="1"/>
  <c r="AG44" i="6"/>
  <c r="AH44" i="6" s="1"/>
  <c r="AG64" i="6"/>
  <c r="AH64" i="6" s="1"/>
  <c r="AG95" i="6"/>
  <c r="AH95" i="6" s="1"/>
  <c r="AG96" i="6"/>
  <c r="AH96" i="6" s="1"/>
  <c r="AG98" i="6"/>
  <c r="AH98" i="6" s="1"/>
  <c r="AG148" i="6"/>
  <c r="AH148" i="6" s="1"/>
  <c r="AG159" i="6"/>
  <c r="AH159" i="6" s="1"/>
  <c r="AG161" i="6"/>
  <c r="AH161" i="6" s="1"/>
  <c r="AG163" i="6"/>
  <c r="AH163" i="6" s="1"/>
  <c r="AG164" i="6"/>
  <c r="AH164" i="6" s="1"/>
  <c r="AG165" i="6"/>
  <c r="AH165" i="6" s="1"/>
  <c r="AG375" i="6"/>
  <c r="AH375" i="6" s="1"/>
  <c r="AG21" i="6"/>
  <c r="AH21" i="6" s="1"/>
  <c r="M6" i="2"/>
  <c r="Z6" i="2" s="1"/>
  <c r="AF6" i="2" s="1"/>
  <c r="M8" i="2"/>
  <c r="Z8" i="2" s="1"/>
  <c r="AF8" i="2" s="1"/>
  <c r="M21" i="2"/>
  <c r="Z21" i="2" s="1"/>
  <c r="AF21" i="2" s="1"/>
  <c r="M37" i="2"/>
  <c r="Z37" i="2" s="1"/>
  <c r="AF37" i="2" s="1"/>
  <c r="M38" i="2"/>
  <c r="Z38" i="2" s="1"/>
  <c r="AF38" i="2" s="1"/>
  <c r="M39" i="2"/>
  <c r="Z39" i="2" s="1"/>
  <c r="AF39" i="2" s="1"/>
  <c r="M40" i="2"/>
  <c r="Z40" i="2" s="1"/>
  <c r="AF40" i="2" s="1"/>
  <c r="M41" i="2"/>
  <c r="Z41" i="2" s="1"/>
  <c r="AF41" i="2" s="1"/>
  <c r="M42" i="2"/>
  <c r="Z42" i="2" s="1"/>
  <c r="AF42" i="2" s="1"/>
  <c r="M43" i="2"/>
  <c r="Z43" i="2" s="1"/>
  <c r="AF43" i="2" s="1"/>
  <c r="M44" i="2"/>
  <c r="Z44" i="2" s="1"/>
  <c r="AF44" i="2" s="1"/>
  <c r="M45" i="2"/>
  <c r="Z45" i="2" s="1"/>
  <c r="AF45" i="2" s="1"/>
  <c r="M46" i="2"/>
  <c r="Z46" i="2" s="1"/>
  <c r="AF46" i="2" s="1"/>
  <c r="M47" i="2"/>
  <c r="Z47" i="2" s="1"/>
  <c r="AF47" i="2" s="1"/>
  <c r="M73" i="2"/>
  <c r="Z73" i="2" s="1"/>
  <c r="AF73" i="2" s="1"/>
  <c r="M74" i="2"/>
  <c r="Z74" i="2" s="1"/>
  <c r="AF74" i="2" s="1"/>
  <c r="M93" i="2"/>
  <c r="Z93" i="2" s="1"/>
  <c r="AF93" i="2" s="1"/>
  <c r="M95" i="2"/>
  <c r="Z95" i="2" s="1"/>
  <c r="AF95" i="2" s="1"/>
  <c r="M100" i="2"/>
  <c r="Z100" i="2" s="1"/>
  <c r="AF100" i="2" s="1"/>
  <c r="M110" i="2"/>
  <c r="Z110" i="2" s="1"/>
  <c r="AF110" i="2" s="1"/>
  <c r="M111" i="2"/>
  <c r="Z111" i="2" s="1"/>
  <c r="AF111" i="2" s="1"/>
  <c r="M135" i="2"/>
  <c r="Z135" i="2" s="1"/>
  <c r="AF135" i="2" s="1"/>
  <c r="M136" i="2"/>
  <c r="Z136" i="2" s="1"/>
  <c r="AF136" i="2" s="1"/>
  <c r="AG22" i="6"/>
  <c r="AH22" i="6" s="1"/>
  <c r="AG24" i="6"/>
  <c r="AH24" i="6" s="1"/>
  <c r="AG37" i="6"/>
  <c r="AH37" i="6" s="1"/>
  <c r="AG53" i="6"/>
  <c r="AH53" i="6" s="1"/>
  <c r="AG54" i="6"/>
  <c r="AH54" i="6" s="1"/>
  <c r="AG55" i="6"/>
  <c r="AH55" i="6" s="1"/>
  <c r="AG56" i="6"/>
  <c r="AH56" i="6" s="1"/>
  <c r="AG57" i="6"/>
  <c r="AH57" i="6" s="1"/>
  <c r="AG58" i="6"/>
  <c r="AH58" i="6" s="1"/>
  <c r="AG59" i="6"/>
  <c r="AH59" i="6" s="1"/>
  <c r="AG60" i="6"/>
  <c r="AH60" i="6" s="1"/>
  <c r="AG61" i="6"/>
  <c r="AH61" i="6" s="1"/>
  <c r="AG62" i="6"/>
  <c r="AH62" i="6" s="1"/>
  <c r="AG63" i="6"/>
  <c r="AH63" i="6" s="1"/>
  <c r="AG89" i="6"/>
  <c r="AH89" i="6" s="1"/>
  <c r="AG90" i="6"/>
  <c r="AH90" i="6" s="1"/>
  <c r="AG109" i="6"/>
  <c r="AH109" i="6" s="1"/>
  <c r="AG111" i="6"/>
  <c r="AH111" i="6" s="1"/>
  <c r="AG116" i="6"/>
  <c r="AH116" i="6" s="1"/>
  <c r="AG126" i="6"/>
  <c r="AH126" i="6" s="1"/>
  <c r="AG127" i="6"/>
  <c r="AH127" i="6" s="1"/>
  <c r="AG151" i="6"/>
  <c r="AH151" i="6" s="1"/>
  <c r="AG152" i="6"/>
  <c r="AH152" i="6" s="1"/>
  <c r="M7" i="2"/>
  <c r="Z7" i="2" s="1"/>
  <c r="AF7" i="2" s="1"/>
  <c r="M10" i="2"/>
  <c r="Z10" i="2" s="1"/>
  <c r="AF10" i="2" s="1"/>
  <c r="M11" i="2"/>
  <c r="Z11" i="2" s="1"/>
  <c r="AF11" i="2" s="1"/>
  <c r="M15" i="2"/>
  <c r="Z15" i="2" s="1"/>
  <c r="AF15" i="2" s="1"/>
  <c r="M16" i="2"/>
  <c r="Z16" i="2" s="1"/>
  <c r="AF16" i="2" s="1"/>
  <c r="M23" i="2"/>
  <c r="Z23" i="2" s="1"/>
  <c r="AF23" i="2" s="1"/>
  <c r="M24" i="2"/>
  <c r="Z24" i="2" s="1"/>
  <c r="AF24" i="2" s="1"/>
  <c r="M30" i="2"/>
  <c r="Z30" i="2" s="1"/>
  <c r="AF30" i="2" s="1"/>
  <c r="M31" i="2"/>
  <c r="Z31" i="2" s="1"/>
  <c r="AF31" i="2" s="1"/>
  <c r="M32" i="2"/>
  <c r="Z32" i="2" s="1"/>
  <c r="AF32" i="2" s="1"/>
  <c r="M33" i="2"/>
  <c r="Z33" i="2" s="1"/>
  <c r="AF33" i="2" s="1"/>
  <c r="M34" i="2"/>
  <c r="Z34" i="2" s="1"/>
  <c r="AF34" i="2" s="1"/>
  <c r="M35" i="2"/>
  <c r="Z35" i="2" s="1"/>
  <c r="AF35" i="2" s="1"/>
  <c r="M36" i="2"/>
  <c r="Z36" i="2" s="1"/>
  <c r="AF36" i="2" s="1"/>
  <c r="M49" i="2"/>
  <c r="Z49" i="2" s="1"/>
  <c r="AF49" i="2" s="1"/>
  <c r="M55" i="2"/>
  <c r="Z55" i="2" s="1"/>
  <c r="AF55" i="2" s="1"/>
  <c r="M57" i="2"/>
  <c r="Z57" i="2" s="1"/>
  <c r="AF57" i="2" s="1"/>
  <c r="M72" i="2"/>
  <c r="Z72" i="2" s="1"/>
  <c r="AF72" i="2" s="1"/>
  <c r="M75" i="2"/>
  <c r="Z75" i="2" s="1"/>
  <c r="AF75" i="2" s="1"/>
  <c r="M83" i="2"/>
  <c r="Z83" i="2" s="1"/>
  <c r="AF83" i="2" s="1"/>
  <c r="M84" i="2"/>
  <c r="Z84" i="2" s="1"/>
  <c r="AF84" i="2" s="1"/>
  <c r="M86" i="2"/>
  <c r="Z86" i="2" s="1"/>
  <c r="AF86" i="2" s="1"/>
  <c r="M87" i="2"/>
  <c r="Z87" i="2" s="1"/>
  <c r="AF87" i="2" s="1"/>
  <c r="M88" i="2"/>
  <c r="Z88" i="2" s="1"/>
  <c r="AF88" i="2" s="1"/>
  <c r="M94" i="2"/>
  <c r="Z94" i="2" s="1"/>
  <c r="AF94" i="2" s="1"/>
  <c r="M96" i="2"/>
  <c r="Z96" i="2" s="1"/>
  <c r="AF96" i="2" s="1"/>
  <c r="M97" i="2"/>
  <c r="Z97" i="2" s="1"/>
  <c r="AF97" i="2" s="1"/>
  <c r="M103" i="2"/>
  <c r="Z103" i="2" s="1"/>
  <c r="AF103" i="2" s="1"/>
  <c r="M104" i="2"/>
  <c r="Z104" i="2" s="1"/>
  <c r="AF104" i="2" s="1"/>
  <c r="M127" i="2"/>
  <c r="Z127" i="2" s="1"/>
  <c r="AF127" i="2" s="1"/>
  <c r="M130" i="2"/>
  <c r="Z130" i="2" s="1"/>
  <c r="AF130" i="2" s="1"/>
  <c r="M131" i="2"/>
  <c r="Z131" i="2" s="1"/>
  <c r="AF131" i="2" s="1"/>
  <c r="M137" i="2"/>
  <c r="Z137" i="2" s="1"/>
  <c r="AF137" i="2" s="1"/>
  <c r="M138" i="2"/>
  <c r="Z138" i="2" s="1"/>
  <c r="AF138" i="2" s="1"/>
  <c r="M139" i="2"/>
  <c r="Z139" i="2" s="1"/>
  <c r="AF139" i="2" s="1"/>
  <c r="M144" i="2"/>
  <c r="Z144" i="2" s="1"/>
  <c r="AF144" i="2" s="1"/>
  <c r="M356" i="2"/>
  <c r="Z356" i="2" s="1"/>
  <c r="AF356" i="2" s="1"/>
  <c r="M358" i="2"/>
  <c r="Z358" i="2" s="1"/>
  <c r="AF358" i="2" s="1"/>
  <c r="M360" i="2"/>
  <c r="Z360" i="2" s="1"/>
  <c r="AF360" i="2" s="1"/>
  <c r="M361" i="2"/>
  <c r="Z361" i="2" s="1"/>
  <c r="AF361" i="2" s="1"/>
  <c r="M363" i="2"/>
  <c r="Z363" i="2" s="1"/>
  <c r="AF363" i="2" s="1"/>
  <c r="M365" i="2"/>
  <c r="Z365" i="2" s="1"/>
  <c r="AF365" i="2" s="1"/>
  <c r="M366" i="2"/>
  <c r="Z366" i="2" s="1"/>
  <c r="AF366" i="2" s="1"/>
  <c r="M367" i="2"/>
  <c r="Z367" i="2" s="1"/>
  <c r="AF367" i="2" s="1"/>
  <c r="AG23" i="6"/>
  <c r="AH23" i="6" s="1"/>
  <c r="AG26" i="6"/>
  <c r="AH26" i="6" s="1"/>
  <c r="AG27" i="6"/>
  <c r="AH27" i="6" s="1"/>
  <c r="AG31" i="6"/>
  <c r="AH31" i="6" s="1"/>
  <c r="AG32" i="6"/>
  <c r="AH32" i="6" s="1"/>
  <c r="AG39" i="6"/>
  <c r="AH39" i="6" s="1"/>
  <c r="AG40" i="6"/>
  <c r="AH40" i="6" s="1"/>
  <c r="AG46" i="6"/>
  <c r="AH46" i="6" s="1"/>
  <c r="AG47" i="6"/>
  <c r="AH47" i="6" s="1"/>
  <c r="AG48" i="6"/>
  <c r="AH48" i="6" s="1"/>
  <c r="AG49" i="6"/>
  <c r="AH49" i="6" s="1"/>
  <c r="AG50" i="6"/>
  <c r="AH50" i="6" s="1"/>
  <c r="AG51" i="6"/>
  <c r="AH51" i="6" s="1"/>
  <c r="AG52" i="6"/>
  <c r="AH52" i="6" s="1"/>
  <c r="AG65" i="6"/>
  <c r="AH65" i="6" s="1"/>
  <c r="AG71" i="6"/>
  <c r="AH71" i="6" s="1"/>
  <c r="AG73" i="6"/>
  <c r="AH73" i="6" s="1"/>
  <c r="AG88" i="6"/>
  <c r="AH88" i="6" s="1"/>
  <c r="AG91" i="6"/>
  <c r="AH91" i="6" s="1"/>
  <c r="AG99" i="6"/>
  <c r="AH99" i="6" s="1"/>
  <c r="AG100" i="6"/>
  <c r="AH100" i="6" s="1"/>
  <c r="AG102" i="6"/>
  <c r="AH102" i="6" s="1"/>
  <c r="AG103" i="6"/>
  <c r="AH103" i="6" s="1"/>
  <c r="AG104" i="6"/>
  <c r="AH104" i="6" s="1"/>
  <c r="AG110" i="6"/>
  <c r="AH110" i="6" s="1"/>
  <c r="AG112" i="6"/>
  <c r="AH112" i="6" s="1"/>
  <c r="AG113" i="6"/>
  <c r="AH113" i="6" s="1"/>
  <c r="AG119" i="6"/>
  <c r="AH119" i="6" s="1"/>
  <c r="AG120" i="6"/>
  <c r="AH120" i="6" s="1"/>
  <c r="AG143" i="6"/>
  <c r="AH143" i="6" s="1"/>
  <c r="AG146" i="6"/>
  <c r="AH146" i="6" s="1"/>
  <c r="AG147" i="6"/>
  <c r="AH147" i="6" s="1"/>
  <c r="AG153" i="6"/>
  <c r="AH153" i="6" s="1"/>
  <c r="AG154" i="6"/>
  <c r="AH154" i="6" s="1"/>
  <c r="AG155" i="6"/>
  <c r="AH155" i="6" s="1"/>
  <c r="AG160" i="6"/>
  <c r="AH160" i="6" s="1"/>
  <c r="AG372" i="6"/>
  <c r="AH372" i="6" s="1"/>
  <c r="AG374" i="6"/>
  <c r="AH374" i="6" s="1"/>
  <c r="AG376" i="6"/>
  <c r="AH376" i="6" s="1"/>
  <c r="AG377" i="6"/>
  <c r="AH377" i="6" s="1"/>
  <c r="AG379" i="6"/>
  <c r="AH379" i="6" s="1"/>
  <c r="AG381" i="6"/>
  <c r="AH381" i="6" s="1"/>
  <c r="AG382" i="6"/>
  <c r="AH382" i="6" s="1"/>
  <c r="AG383" i="6"/>
  <c r="AH383" i="6" s="1"/>
  <c r="M90" i="2"/>
  <c r="Z90" i="2" s="1"/>
  <c r="AF90" i="2" s="1"/>
  <c r="AG106" i="6"/>
  <c r="AH106" i="6" s="1"/>
  <c r="M89" i="2"/>
  <c r="Z89" i="2" s="1"/>
  <c r="AF89" i="2" s="1"/>
  <c r="AG105" i="6"/>
  <c r="AH105" i="6" s="1"/>
  <c r="M92" i="2"/>
  <c r="Z92" i="2" s="1"/>
  <c r="AF92" i="2" s="1"/>
  <c r="AG108" i="6"/>
  <c r="AH108" i="6" s="1"/>
  <c r="M91" i="2"/>
  <c r="Z91" i="2" s="1"/>
  <c r="AF91" i="2" s="1"/>
  <c r="AG107" i="6"/>
  <c r="AH107" i="6" s="1"/>
  <c r="M121" i="2"/>
  <c r="Z121" i="2" s="1"/>
  <c r="AF121" i="2" s="1"/>
  <c r="M122" i="2"/>
  <c r="Z122" i="2" s="1"/>
  <c r="AF122" i="2" s="1"/>
  <c r="M123" i="2"/>
  <c r="Z123" i="2" s="1"/>
  <c r="AF123" i="2" s="1"/>
  <c r="M124" i="2"/>
  <c r="Z124" i="2" s="1"/>
  <c r="AF124" i="2" s="1"/>
  <c r="AG137" i="6"/>
  <c r="AH137" i="6" s="1"/>
  <c r="AG138" i="6"/>
  <c r="AH138" i="6" s="1"/>
  <c r="AG139" i="6"/>
  <c r="AH139" i="6" s="1"/>
  <c r="AG140" i="6"/>
  <c r="AH140" i="6" s="1"/>
  <c r="M53" i="2"/>
  <c r="Z53" i="2" s="1"/>
  <c r="AF53" i="2" s="1"/>
  <c r="M54" i="2"/>
  <c r="Z54" i="2" s="1"/>
  <c r="AF54" i="2" s="1"/>
  <c r="M60" i="2"/>
  <c r="Z60" i="2" s="1"/>
  <c r="AF60" i="2" s="1"/>
  <c r="M61" i="2"/>
  <c r="Z61" i="2" s="1"/>
  <c r="AF61" i="2" s="1"/>
  <c r="M62" i="2"/>
  <c r="Z62" i="2" s="1"/>
  <c r="AF62" i="2" s="1"/>
  <c r="M63" i="2"/>
  <c r="Z63" i="2" s="1"/>
  <c r="AF63" i="2" s="1"/>
  <c r="M64" i="2"/>
  <c r="Z64" i="2" s="1"/>
  <c r="AF64" i="2" s="1"/>
  <c r="M65" i="2"/>
  <c r="Z65" i="2" s="1"/>
  <c r="AF65" i="2" s="1"/>
  <c r="M66" i="2"/>
  <c r="Z66" i="2" s="1"/>
  <c r="AF66" i="2" s="1"/>
  <c r="M67" i="2"/>
  <c r="Z67" i="2" s="1"/>
  <c r="AF67" i="2" s="1"/>
  <c r="M68" i="2"/>
  <c r="Z68" i="2" s="1"/>
  <c r="AF68" i="2" s="1"/>
  <c r="M69" i="2"/>
  <c r="Z69" i="2" s="1"/>
  <c r="AF69" i="2" s="1"/>
  <c r="M70" i="2"/>
  <c r="Z70" i="2" s="1"/>
  <c r="AF70" i="2" s="1"/>
  <c r="M71" i="2"/>
  <c r="Z71" i="2" s="1"/>
  <c r="AF71" i="2" s="1"/>
  <c r="M140" i="2"/>
  <c r="Z140" i="2" s="1"/>
  <c r="AF140" i="2" s="1"/>
  <c r="M141" i="2"/>
  <c r="Z141" i="2" s="1"/>
  <c r="AF141" i="2" s="1"/>
  <c r="M142" i="2"/>
  <c r="Z142" i="2" s="1"/>
  <c r="AF142" i="2" s="1"/>
  <c r="AG69" i="6"/>
  <c r="AH69" i="6" s="1"/>
  <c r="AG70" i="6"/>
  <c r="AH70" i="6" s="1"/>
  <c r="AG76" i="6"/>
  <c r="AH76" i="6" s="1"/>
  <c r="AG77" i="6"/>
  <c r="AH77" i="6" s="1"/>
  <c r="AG78" i="6"/>
  <c r="AH78" i="6" s="1"/>
  <c r="AG79" i="6"/>
  <c r="AH79" i="6" s="1"/>
  <c r="AG80" i="6"/>
  <c r="AH80" i="6" s="1"/>
  <c r="AG81" i="6"/>
  <c r="AH81" i="6" s="1"/>
  <c r="AG82" i="6"/>
  <c r="AH82" i="6" s="1"/>
  <c r="AG83" i="6"/>
  <c r="AH83" i="6" s="1"/>
  <c r="AG84" i="6"/>
  <c r="AH84" i="6" s="1"/>
  <c r="AG85" i="6"/>
  <c r="AH85" i="6" s="1"/>
  <c r="AG86" i="6"/>
  <c r="AH86" i="6" s="1"/>
  <c r="AG87" i="6"/>
  <c r="AH87" i="6" s="1"/>
  <c r="AG156" i="6"/>
  <c r="AH156" i="6" s="1"/>
  <c r="AG157" i="6"/>
  <c r="AH157" i="6" s="1"/>
  <c r="AG158" i="6"/>
  <c r="AH158" i="6" s="1"/>
  <c r="M12" i="2"/>
  <c r="Z12" i="2" s="1"/>
  <c r="AF12" i="2" s="1"/>
  <c r="M13" i="2"/>
  <c r="Z13" i="2" s="1"/>
  <c r="AF13" i="2" s="1"/>
  <c r="M17" i="2"/>
  <c r="Z17" i="2" s="1"/>
  <c r="AF17" i="2" s="1"/>
  <c r="M29" i="2"/>
  <c r="Z29" i="2" s="1"/>
  <c r="AF29" i="2" s="1"/>
  <c r="M50" i="2"/>
  <c r="Z50" i="2" s="1"/>
  <c r="AF50" i="2" s="1"/>
  <c r="M51" i="2"/>
  <c r="Z51" i="2" s="1"/>
  <c r="AF51" i="2" s="1"/>
  <c r="M52" i="2"/>
  <c r="Z52" i="2" s="1"/>
  <c r="AF52" i="2" s="1"/>
  <c r="M56" i="2"/>
  <c r="Z56" i="2" s="1"/>
  <c r="AF56" i="2" s="1"/>
  <c r="M76" i="2"/>
  <c r="Z76" i="2" s="1"/>
  <c r="AF76" i="2" s="1"/>
  <c r="M77" i="2"/>
  <c r="Z77" i="2" s="1"/>
  <c r="AF77" i="2" s="1"/>
  <c r="M78" i="2"/>
  <c r="Z78" i="2" s="1"/>
  <c r="AF78" i="2" s="1"/>
  <c r="M81" i="2"/>
  <c r="Z81" i="2" s="1"/>
  <c r="AF81" i="2" s="1"/>
  <c r="M85" i="2"/>
  <c r="Z85" i="2" s="1"/>
  <c r="AF85" i="2" s="1"/>
  <c r="M98" i="2"/>
  <c r="Z98" i="2" s="1"/>
  <c r="AF98" i="2" s="1"/>
  <c r="M99" i="2"/>
  <c r="Z99" i="2" s="1"/>
  <c r="AF99" i="2" s="1"/>
  <c r="M101" i="2"/>
  <c r="Z101" i="2" s="1"/>
  <c r="AF101" i="2" s="1"/>
  <c r="M102" i="2"/>
  <c r="Z102" i="2" s="1"/>
  <c r="AF102" i="2" s="1"/>
  <c r="M105" i="2"/>
  <c r="Z105" i="2" s="1"/>
  <c r="AF105" i="2" s="1"/>
  <c r="M106" i="2"/>
  <c r="Z106" i="2" s="1"/>
  <c r="AF106" i="2" s="1"/>
  <c r="M107" i="2"/>
  <c r="Z107" i="2" s="1"/>
  <c r="AF107" i="2" s="1"/>
  <c r="M108" i="2"/>
  <c r="Z108" i="2" s="1"/>
  <c r="AF108" i="2" s="1"/>
  <c r="M115" i="2"/>
  <c r="Z115" i="2" s="1"/>
  <c r="AF115" i="2" s="1"/>
  <c r="M116" i="2"/>
  <c r="Z116" i="2" s="1"/>
  <c r="AF116" i="2" s="1"/>
  <c r="M128" i="2"/>
  <c r="Z128" i="2" s="1"/>
  <c r="AF128" i="2" s="1"/>
  <c r="M129" i="2"/>
  <c r="Z129" i="2" s="1"/>
  <c r="AF129" i="2" s="1"/>
  <c r="M146" i="2"/>
  <c r="Z146" i="2" s="1"/>
  <c r="AF146" i="2" s="1"/>
  <c r="M150" i="2"/>
  <c r="Z150" i="2" s="1"/>
  <c r="AF150" i="2" s="1"/>
  <c r="M151" i="2"/>
  <c r="Z151" i="2" s="1"/>
  <c r="AF151" i="2" s="1"/>
  <c r="M152" i="2"/>
  <c r="Z152" i="2" s="1"/>
  <c r="AF152" i="2" s="1"/>
  <c r="M153" i="2"/>
  <c r="Z153" i="2" s="1"/>
  <c r="AF153" i="2" s="1"/>
  <c r="M154" i="2"/>
  <c r="Z154" i="2" s="1"/>
  <c r="AF154" i="2" s="1"/>
  <c r="M155" i="2"/>
  <c r="Z155" i="2" s="1"/>
  <c r="AF155" i="2" s="1"/>
  <c r="M156" i="2"/>
  <c r="Z156" i="2" s="1"/>
  <c r="AF156" i="2" s="1"/>
  <c r="M157" i="2"/>
  <c r="Z157" i="2" s="1"/>
  <c r="AF157" i="2" s="1"/>
  <c r="M158" i="2"/>
  <c r="Z158" i="2" s="1"/>
  <c r="AF158" i="2" s="1"/>
  <c r="M159" i="2"/>
  <c r="Z159" i="2" s="1"/>
  <c r="AF159" i="2" s="1"/>
  <c r="M160" i="2"/>
  <c r="Z160" i="2" s="1"/>
  <c r="AF160" i="2" s="1"/>
  <c r="M161" i="2"/>
  <c r="Z161" i="2" s="1"/>
  <c r="AF161" i="2" s="1"/>
  <c r="M162" i="2"/>
  <c r="Z162" i="2" s="1"/>
  <c r="AF162" i="2" s="1"/>
  <c r="M163" i="2"/>
  <c r="Z163" i="2" s="1"/>
  <c r="AF163" i="2" s="1"/>
  <c r="M164" i="2"/>
  <c r="Z164" i="2" s="1"/>
  <c r="AF164" i="2" s="1"/>
  <c r="M165" i="2"/>
  <c r="Z165" i="2" s="1"/>
  <c r="AF165" i="2" s="1"/>
  <c r="M166" i="2"/>
  <c r="Z166" i="2" s="1"/>
  <c r="AF166" i="2" s="1"/>
  <c r="M167" i="2"/>
  <c r="Z167" i="2" s="1"/>
  <c r="AF167" i="2" s="1"/>
  <c r="M168" i="2"/>
  <c r="Z168" i="2" s="1"/>
  <c r="AF168" i="2" s="1"/>
  <c r="M169" i="2"/>
  <c r="Z169" i="2" s="1"/>
  <c r="AF169" i="2" s="1"/>
  <c r="M170" i="2"/>
  <c r="Z170" i="2" s="1"/>
  <c r="AF170" i="2" s="1"/>
  <c r="M171" i="2"/>
  <c r="Z171" i="2" s="1"/>
  <c r="AF171" i="2" s="1"/>
  <c r="M172" i="2"/>
  <c r="Z172" i="2" s="1"/>
  <c r="AF172" i="2" s="1"/>
  <c r="M173" i="2"/>
  <c r="Z173" i="2" s="1"/>
  <c r="AF173" i="2" s="1"/>
  <c r="M174" i="2"/>
  <c r="Z174" i="2" s="1"/>
  <c r="AF174" i="2" s="1"/>
  <c r="M175" i="2"/>
  <c r="Z175" i="2" s="1"/>
  <c r="AF175" i="2" s="1"/>
  <c r="M176" i="2"/>
  <c r="Z176" i="2" s="1"/>
  <c r="AF176" i="2" s="1"/>
  <c r="M177" i="2"/>
  <c r="Z177" i="2" s="1"/>
  <c r="AF177" i="2" s="1"/>
  <c r="M178" i="2"/>
  <c r="Z178" i="2" s="1"/>
  <c r="AF178" i="2" s="1"/>
  <c r="M179" i="2"/>
  <c r="Z179" i="2" s="1"/>
  <c r="AF179" i="2" s="1"/>
  <c r="M180" i="2"/>
  <c r="Z180" i="2" s="1"/>
  <c r="AF180" i="2" s="1"/>
  <c r="M181" i="2"/>
  <c r="Z181" i="2" s="1"/>
  <c r="AF181" i="2" s="1"/>
  <c r="M182" i="2"/>
  <c r="Z182" i="2" s="1"/>
  <c r="AF182" i="2" s="1"/>
  <c r="M183" i="2"/>
  <c r="Z183" i="2" s="1"/>
  <c r="AF183" i="2" s="1"/>
  <c r="M184" i="2"/>
  <c r="Z184" i="2" s="1"/>
  <c r="AF184" i="2" s="1"/>
  <c r="M185" i="2"/>
  <c r="Z185" i="2" s="1"/>
  <c r="AF185" i="2" s="1"/>
  <c r="M186" i="2"/>
  <c r="Z186" i="2" s="1"/>
  <c r="AF186" i="2" s="1"/>
  <c r="M187" i="2"/>
  <c r="Z187" i="2" s="1"/>
  <c r="AF187" i="2" s="1"/>
  <c r="M188" i="2"/>
  <c r="Z188" i="2" s="1"/>
  <c r="AF188" i="2" s="1"/>
  <c r="M189" i="2"/>
  <c r="Z189" i="2" s="1"/>
  <c r="AF189" i="2" s="1"/>
  <c r="M190" i="2"/>
  <c r="Z190" i="2" s="1"/>
  <c r="AF190" i="2" s="1"/>
  <c r="M191" i="2"/>
  <c r="Z191" i="2" s="1"/>
  <c r="AF191" i="2" s="1"/>
  <c r="M192" i="2"/>
  <c r="Z192" i="2" s="1"/>
  <c r="AF192" i="2" s="1"/>
  <c r="M193" i="2"/>
  <c r="Z193" i="2" s="1"/>
  <c r="AF193" i="2" s="1"/>
  <c r="M194" i="2"/>
  <c r="Z194" i="2" s="1"/>
  <c r="AF194" i="2" s="1"/>
  <c r="M195" i="2"/>
  <c r="Z195" i="2" s="1"/>
  <c r="AF195" i="2" s="1"/>
  <c r="M196" i="2"/>
  <c r="Z196" i="2" s="1"/>
  <c r="AF196" i="2" s="1"/>
  <c r="M197" i="2"/>
  <c r="Z197" i="2" s="1"/>
  <c r="AF197" i="2" s="1"/>
  <c r="M198" i="2"/>
  <c r="Z198" i="2" s="1"/>
  <c r="AF198" i="2" s="1"/>
  <c r="M199" i="2"/>
  <c r="Z199" i="2" s="1"/>
  <c r="AF199" i="2" s="1"/>
  <c r="M200" i="2"/>
  <c r="Z200" i="2" s="1"/>
  <c r="AF200" i="2" s="1"/>
  <c r="M201" i="2"/>
  <c r="Z201" i="2" s="1"/>
  <c r="AF201" i="2" s="1"/>
  <c r="M202" i="2"/>
  <c r="Z202" i="2" s="1"/>
  <c r="AF202" i="2" s="1"/>
  <c r="M203" i="2"/>
  <c r="Z203" i="2" s="1"/>
  <c r="AF203" i="2" s="1"/>
  <c r="M204" i="2"/>
  <c r="Z204" i="2" s="1"/>
  <c r="AF204" i="2" s="1"/>
  <c r="M205" i="2"/>
  <c r="Z205" i="2" s="1"/>
  <c r="AF205" i="2" s="1"/>
  <c r="M206" i="2"/>
  <c r="Z206" i="2" s="1"/>
  <c r="AF206" i="2" s="1"/>
  <c r="M207" i="2"/>
  <c r="Z207" i="2" s="1"/>
  <c r="AF207" i="2" s="1"/>
  <c r="M208" i="2"/>
  <c r="Z208" i="2" s="1"/>
  <c r="AF208" i="2" s="1"/>
  <c r="M209" i="2"/>
  <c r="Z209" i="2" s="1"/>
  <c r="AF209" i="2" s="1"/>
  <c r="M210" i="2"/>
  <c r="Z210" i="2" s="1"/>
  <c r="AF210" i="2" s="1"/>
  <c r="M211" i="2"/>
  <c r="Z211" i="2" s="1"/>
  <c r="AF211" i="2" s="1"/>
  <c r="M212" i="2"/>
  <c r="Z212" i="2" s="1"/>
  <c r="AF212" i="2" s="1"/>
  <c r="M213" i="2"/>
  <c r="Z213" i="2" s="1"/>
  <c r="AF213" i="2" s="1"/>
  <c r="M214" i="2"/>
  <c r="Z214" i="2" s="1"/>
  <c r="AF214" i="2" s="1"/>
  <c r="M215" i="2"/>
  <c r="Z215" i="2" s="1"/>
  <c r="AF215" i="2" s="1"/>
  <c r="M216" i="2"/>
  <c r="Z216" i="2" s="1"/>
  <c r="AF216" i="2" s="1"/>
  <c r="M217" i="2"/>
  <c r="Z217" i="2" s="1"/>
  <c r="AF217" i="2" s="1"/>
  <c r="M218" i="2"/>
  <c r="Z218" i="2" s="1"/>
  <c r="AF218" i="2" s="1"/>
  <c r="M219" i="2"/>
  <c r="Z219" i="2" s="1"/>
  <c r="AF219" i="2" s="1"/>
  <c r="M220" i="2"/>
  <c r="Z220" i="2" s="1"/>
  <c r="AF220" i="2" s="1"/>
  <c r="M221" i="2"/>
  <c r="Z221" i="2" s="1"/>
  <c r="AF221" i="2" s="1"/>
  <c r="M222" i="2"/>
  <c r="Z222" i="2" s="1"/>
  <c r="AF222" i="2" s="1"/>
  <c r="M223" i="2"/>
  <c r="Z223" i="2" s="1"/>
  <c r="AF223" i="2" s="1"/>
  <c r="M224" i="2"/>
  <c r="Z224" i="2" s="1"/>
  <c r="AF224" i="2" s="1"/>
  <c r="M225" i="2"/>
  <c r="Z225" i="2" s="1"/>
  <c r="AF225" i="2" s="1"/>
  <c r="M226" i="2"/>
  <c r="Z226" i="2" s="1"/>
  <c r="AF226" i="2" s="1"/>
  <c r="M227" i="2"/>
  <c r="Z227" i="2" s="1"/>
  <c r="AF227" i="2" s="1"/>
  <c r="M228" i="2"/>
  <c r="Z228" i="2" s="1"/>
  <c r="AF228" i="2" s="1"/>
  <c r="M229" i="2"/>
  <c r="Z229" i="2" s="1"/>
  <c r="AF229" i="2" s="1"/>
  <c r="M230" i="2"/>
  <c r="Z230" i="2" s="1"/>
  <c r="AF230" i="2" s="1"/>
  <c r="M231" i="2"/>
  <c r="Z231" i="2" s="1"/>
  <c r="AF231" i="2" s="1"/>
  <c r="M232" i="2"/>
  <c r="Z232" i="2" s="1"/>
  <c r="AF232" i="2" s="1"/>
  <c r="M233" i="2"/>
  <c r="Z233" i="2" s="1"/>
  <c r="AF233" i="2" s="1"/>
  <c r="M234" i="2"/>
  <c r="Z234" i="2" s="1"/>
  <c r="AF234" i="2" s="1"/>
  <c r="M235" i="2"/>
  <c r="Z235" i="2" s="1"/>
  <c r="AF235" i="2" s="1"/>
  <c r="M236" i="2"/>
  <c r="Z236" i="2" s="1"/>
  <c r="AF236" i="2" s="1"/>
  <c r="M237" i="2"/>
  <c r="Z237" i="2" s="1"/>
  <c r="AF237" i="2" s="1"/>
  <c r="M238" i="2"/>
  <c r="Z238" i="2" s="1"/>
  <c r="AF238" i="2" s="1"/>
  <c r="M239" i="2"/>
  <c r="Z239" i="2" s="1"/>
  <c r="AF239" i="2" s="1"/>
  <c r="M240" i="2"/>
  <c r="Z240" i="2" s="1"/>
  <c r="AF240" i="2" s="1"/>
  <c r="M241" i="2"/>
  <c r="Z241" i="2" s="1"/>
  <c r="AF241" i="2" s="1"/>
  <c r="M242" i="2"/>
  <c r="Z242" i="2" s="1"/>
  <c r="AF242" i="2" s="1"/>
  <c r="M243" i="2"/>
  <c r="Z243" i="2" s="1"/>
  <c r="AF243" i="2" s="1"/>
  <c r="M244" i="2"/>
  <c r="Z244" i="2" s="1"/>
  <c r="AF244" i="2" s="1"/>
  <c r="M245" i="2"/>
  <c r="Z245" i="2" s="1"/>
  <c r="AF245" i="2" s="1"/>
  <c r="M246" i="2"/>
  <c r="Z246" i="2" s="1"/>
  <c r="AF246" i="2" s="1"/>
  <c r="M247" i="2"/>
  <c r="Z247" i="2" s="1"/>
  <c r="AF247" i="2" s="1"/>
  <c r="M248" i="2"/>
  <c r="Z248" i="2" s="1"/>
  <c r="AF248" i="2" s="1"/>
  <c r="M249" i="2"/>
  <c r="Z249" i="2" s="1"/>
  <c r="AF249" i="2" s="1"/>
  <c r="M250" i="2"/>
  <c r="Z250" i="2" s="1"/>
  <c r="AF250" i="2" s="1"/>
  <c r="M251" i="2"/>
  <c r="Z251" i="2" s="1"/>
  <c r="AF251" i="2" s="1"/>
  <c r="M252" i="2"/>
  <c r="Z252" i="2" s="1"/>
  <c r="AF252" i="2" s="1"/>
  <c r="M253" i="2"/>
  <c r="Z253" i="2" s="1"/>
  <c r="AF253" i="2" s="1"/>
  <c r="M254" i="2"/>
  <c r="Z254" i="2" s="1"/>
  <c r="AF254" i="2" s="1"/>
  <c r="M255" i="2"/>
  <c r="Z255" i="2" s="1"/>
  <c r="AF255" i="2" s="1"/>
  <c r="M256" i="2"/>
  <c r="Z256" i="2" s="1"/>
  <c r="AF256" i="2" s="1"/>
  <c r="M257" i="2"/>
  <c r="Z257" i="2" s="1"/>
  <c r="AF257" i="2" s="1"/>
  <c r="M258" i="2"/>
  <c r="Z258" i="2" s="1"/>
  <c r="AF258" i="2" s="1"/>
  <c r="M259" i="2"/>
  <c r="Z259" i="2" s="1"/>
  <c r="AF259" i="2" s="1"/>
  <c r="M260" i="2"/>
  <c r="Z260" i="2" s="1"/>
  <c r="AF260" i="2" s="1"/>
  <c r="M261" i="2"/>
  <c r="Z261" i="2" s="1"/>
  <c r="AF261" i="2" s="1"/>
  <c r="M262" i="2"/>
  <c r="Z262" i="2" s="1"/>
  <c r="AF262" i="2" s="1"/>
  <c r="M263" i="2"/>
  <c r="Z263" i="2" s="1"/>
  <c r="AF263" i="2" s="1"/>
  <c r="M264" i="2"/>
  <c r="Z264" i="2" s="1"/>
  <c r="AF264" i="2" s="1"/>
  <c r="M265" i="2"/>
  <c r="Z265" i="2" s="1"/>
  <c r="AF265" i="2" s="1"/>
  <c r="M266" i="2"/>
  <c r="Z266" i="2" s="1"/>
  <c r="AF266" i="2" s="1"/>
  <c r="M267" i="2"/>
  <c r="Z267" i="2" s="1"/>
  <c r="AF267" i="2" s="1"/>
  <c r="M268" i="2"/>
  <c r="Z268" i="2" s="1"/>
  <c r="AF268" i="2" s="1"/>
  <c r="M269" i="2"/>
  <c r="Z269" i="2" s="1"/>
  <c r="AF269" i="2" s="1"/>
  <c r="M270" i="2"/>
  <c r="Z270" i="2" s="1"/>
  <c r="AF270" i="2" s="1"/>
  <c r="M271" i="2"/>
  <c r="Z271" i="2" s="1"/>
  <c r="AF271" i="2" s="1"/>
  <c r="M272" i="2"/>
  <c r="Z272" i="2" s="1"/>
  <c r="AF272" i="2" s="1"/>
  <c r="M273" i="2"/>
  <c r="Z273" i="2" s="1"/>
  <c r="AF273" i="2" s="1"/>
  <c r="M274" i="2"/>
  <c r="Z274" i="2" s="1"/>
  <c r="AF274" i="2" s="1"/>
  <c r="M275" i="2"/>
  <c r="Z275" i="2" s="1"/>
  <c r="AF275" i="2" s="1"/>
  <c r="M276" i="2"/>
  <c r="Z276" i="2" s="1"/>
  <c r="AF276" i="2" s="1"/>
  <c r="M277" i="2"/>
  <c r="Z277" i="2" s="1"/>
  <c r="AF277" i="2" s="1"/>
  <c r="M278" i="2"/>
  <c r="Z278" i="2" s="1"/>
  <c r="AF278" i="2" s="1"/>
  <c r="M279" i="2"/>
  <c r="Z279" i="2" s="1"/>
  <c r="AF279" i="2" s="1"/>
  <c r="M280" i="2"/>
  <c r="Z280" i="2" s="1"/>
  <c r="AF280" i="2" s="1"/>
  <c r="M281" i="2"/>
  <c r="Z281" i="2" s="1"/>
  <c r="AF281" i="2" s="1"/>
  <c r="M282" i="2"/>
  <c r="Z282" i="2" s="1"/>
  <c r="AF282" i="2" s="1"/>
  <c r="M283" i="2"/>
  <c r="Z283" i="2" s="1"/>
  <c r="AF283" i="2" s="1"/>
  <c r="M284" i="2"/>
  <c r="Z284" i="2" s="1"/>
  <c r="AF284" i="2" s="1"/>
  <c r="M285" i="2"/>
  <c r="Z285" i="2" s="1"/>
  <c r="AF285" i="2" s="1"/>
  <c r="M286" i="2"/>
  <c r="Z286" i="2" s="1"/>
  <c r="AF286" i="2" s="1"/>
  <c r="M287" i="2"/>
  <c r="Z287" i="2" s="1"/>
  <c r="AF287" i="2" s="1"/>
  <c r="M288" i="2"/>
  <c r="Z288" i="2" s="1"/>
  <c r="AF288" i="2" s="1"/>
  <c r="M289" i="2"/>
  <c r="Z289" i="2" s="1"/>
  <c r="AF289" i="2" s="1"/>
  <c r="M290" i="2"/>
  <c r="Z290" i="2" s="1"/>
  <c r="AF290" i="2" s="1"/>
  <c r="M291" i="2"/>
  <c r="Z291" i="2" s="1"/>
  <c r="AF291" i="2" s="1"/>
  <c r="M292" i="2"/>
  <c r="Z292" i="2" s="1"/>
  <c r="AF292" i="2" s="1"/>
  <c r="M293" i="2"/>
  <c r="Z293" i="2" s="1"/>
  <c r="AF293" i="2" s="1"/>
  <c r="M294" i="2"/>
  <c r="Z294" i="2" s="1"/>
  <c r="AF294" i="2" s="1"/>
  <c r="M295" i="2"/>
  <c r="Z295" i="2" s="1"/>
  <c r="AF295" i="2" s="1"/>
  <c r="M296" i="2"/>
  <c r="Z296" i="2" s="1"/>
  <c r="AF296" i="2" s="1"/>
  <c r="M297" i="2"/>
  <c r="Z297" i="2" s="1"/>
  <c r="AF297" i="2" s="1"/>
  <c r="M298" i="2"/>
  <c r="Z298" i="2" s="1"/>
  <c r="AF298" i="2" s="1"/>
  <c r="M299" i="2"/>
  <c r="Z299" i="2" s="1"/>
  <c r="AF299" i="2" s="1"/>
  <c r="M300" i="2"/>
  <c r="Z300" i="2" s="1"/>
  <c r="AF300" i="2" s="1"/>
  <c r="M301" i="2"/>
  <c r="Z301" i="2" s="1"/>
  <c r="AF301" i="2" s="1"/>
  <c r="M302" i="2"/>
  <c r="Z302" i="2" s="1"/>
  <c r="AF302" i="2" s="1"/>
  <c r="M303" i="2"/>
  <c r="Z303" i="2" s="1"/>
  <c r="AF303" i="2" s="1"/>
  <c r="M304" i="2"/>
  <c r="Z304" i="2" s="1"/>
  <c r="AF304" i="2" s="1"/>
  <c r="M305" i="2"/>
  <c r="Z305" i="2" s="1"/>
  <c r="AF305" i="2" s="1"/>
  <c r="M306" i="2"/>
  <c r="Z306" i="2" s="1"/>
  <c r="AF306" i="2" s="1"/>
  <c r="M307" i="2"/>
  <c r="Z307" i="2" s="1"/>
  <c r="AF307" i="2" s="1"/>
  <c r="M308" i="2"/>
  <c r="Z308" i="2" s="1"/>
  <c r="AF308" i="2" s="1"/>
  <c r="M309" i="2"/>
  <c r="Z309" i="2" s="1"/>
  <c r="AF309" i="2" s="1"/>
  <c r="M310" i="2"/>
  <c r="Z310" i="2" s="1"/>
  <c r="AF310" i="2" s="1"/>
  <c r="M311" i="2"/>
  <c r="Z311" i="2" s="1"/>
  <c r="AF311" i="2" s="1"/>
  <c r="M312" i="2"/>
  <c r="Z312" i="2" s="1"/>
  <c r="AF312" i="2" s="1"/>
  <c r="M313" i="2"/>
  <c r="Z313" i="2" s="1"/>
  <c r="AF313" i="2" s="1"/>
  <c r="M314" i="2"/>
  <c r="Z314" i="2" s="1"/>
  <c r="AF314" i="2" s="1"/>
  <c r="M315" i="2"/>
  <c r="Z315" i="2" s="1"/>
  <c r="AF315" i="2" s="1"/>
  <c r="M316" i="2"/>
  <c r="Z316" i="2" s="1"/>
  <c r="AF316" i="2" s="1"/>
  <c r="M317" i="2"/>
  <c r="Z317" i="2" s="1"/>
  <c r="AF317" i="2" s="1"/>
  <c r="M318" i="2"/>
  <c r="Z318" i="2" s="1"/>
  <c r="AF318" i="2" s="1"/>
  <c r="M319" i="2"/>
  <c r="Z319" i="2" s="1"/>
  <c r="AF319" i="2" s="1"/>
  <c r="M320" i="2"/>
  <c r="Z320" i="2" s="1"/>
  <c r="AF320" i="2" s="1"/>
  <c r="M321" i="2"/>
  <c r="Z321" i="2" s="1"/>
  <c r="AF321" i="2" s="1"/>
  <c r="M322" i="2"/>
  <c r="Z322" i="2" s="1"/>
  <c r="AF322" i="2" s="1"/>
  <c r="M323" i="2"/>
  <c r="Z323" i="2" s="1"/>
  <c r="AF323" i="2" s="1"/>
  <c r="M324" i="2"/>
  <c r="Z324" i="2" s="1"/>
  <c r="AF324" i="2" s="1"/>
  <c r="M325" i="2"/>
  <c r="Z325" i="2" s="1"/>
  <c r="AF325" i="2" s="1"/>
  <c r="M326" i="2"/>
  <c r="Z326" i="2" s="1"/>
  <c r="AF326" i="2" s="1"/>
  <c r="M327" i="2"/>
  <c r="Z327" i="2" s="1"/>
  <c r="AF327" i="2" s="1"/>
  <c r="M328" i="2"/>
  <c r="Z328" i="2" s="1"/>
  <c r="AF328" i="2" s="1"/>
  <c r="M329" i="2"/>
  <c r="Z329" i="2" s="1"/>
  <c r="AF329" i="2" s="1"/>
  <c r="M330" i="2"/>
  <c r="Z330" i="2" s="1"/>
  <c r="AF330" i="2" s="1"/>
  <c r="M331" i="2"/>
  <c r="Z331" i="2" s="1"/>
  <c r="AF331" i="2" s="1"/>
  <c r="M332" i="2"/>
  <c r="Z332" i="2" s="1"/>
  <c r="AF332" i="2" s="1"/>
  <c r="M333" i="2"/>
  <c r="Z333" i="2" s="1"/>
  <c r="AF333" i="2" s="1"/>
  <c r="M334" i="2"/>
  <c r="Z334" i="2" s="1"/>
  <c r="AF334" i="2" s="1"/>
  <c r="M335" i="2"/>
  <c r="Z335" i="2" s="1"/>
  <c r="AF335" i="2" s="1"/>
  <c r="M336" i="2"/>
  <c r="Z336" i="2" s="1"/>
  <c r="AF336" i="2" s="1"/>
  <c r="M337" i="2"/>
  <c r="Z337" i="2" s="1"/>
  <c r="AF337" i="2" s="1"/>
  <c r="M338" i="2"/>
  <c r="Z338" i="2" s="1"/>
  <c r="AF338" i="2" s="1"/>
  <c r="M339" i="2"/>
  <c r="Z339" i="2" s="1"/>
  <c r="AF339" i="2" s="1"/>
  <c r="M340" i="2"/>
  <c r="Z340" i="2" s="1"/>
  <c r="AF340" i="2" s="1"/>
  <c r="M341" i="2"/>
  <c r="Z341" i="2" s="1"/>
  <c r="AF341" i="2" s="1"/>
  <c r="M342" i="2"/>
  <c r="Z342" i="2" s="1"/>
  <c r="AF342" i="2" s="1"/>
  <c r="M343" i="2"/>
  <c r="Z343" i="2" s="1"/>
  <c r="AF343" i="2" s="1"/>
  <c r="M344" i="2"/>
  <c r="Z344" i="2" s="1"/>
  <c r="AF344" i="2" s="1"/>
  <c r="M345" i="2"/>
  <c r="Z345" i="2" s="1"/>
  <c r="AF345" i="2" s="1"/>
  <c r="M346" i="2"/>
  <c r="Z346" i="2" s="1"/>
  <c r="AF346" i="2" s="1"/>
  <c r="M347" i="2"/>
  <c r="Z347" i="2" s="1"/>
  <c r="AF347" i="2" s="1"/>
  <c r="M348" i="2"/>
  <c r="Z348" i="2" s="1"/>
  <c r="AF348" i="2" s="1"/>
  <c r="M349" i="2"/>
  <c r="Z349" i="2" s="1"/>
  <c r="AF349" i="2" s="1"/>
  <c r="M350" i="2"/>
  <c r="Z350" i="2" s="1"/>
  <c r="AF350" i="2" s="1"/>
  <c r="M351" i="2"/>
  <c r="Z351" i="2" s="1"/>
  <c r="AF351" i="2" s="1"/>
  <c r="M352" i="2"/>
  <c r="Z352" i="2" s="1"/>
  <c r="AF352" i="2" s="1"/>
  <c r="M353" i="2"/>
  <c r="Z353" i="2" s="1"/>
  <c r="AF353" i="2" s="1"/>
  <c r="M354" i="2"/>
  <c r="Z354" i="2" s="1"/>
  <c r="AF354" i="2" s="1"/>
  <c r="M355" i="2"/>
  <c r="Z355" i="2" s="1"/>
  <c r="AF355" i="2" s="1"/>
  <c r="M357" i="2"/>
  <c r="Z357" i="2" s="1"/>
  <c r="AF357" i="2" s="1"/>
  <c r="M362" i="2"/>
  <c r="Z362" i="2" s="1"/>
  <c r="AF362" i="2" s="1"/>
  <c r="M364" i="2"/>
  <c r="Z364" i="2" s="1"/>
  <c r="AF364" i="2" s="1"/>
  <c r="M368" i="2"/>
  <c r="Z368" i="2" s="1"/>
  <c r="AF368" i="2" s="1"/>
  <c r="AG28" i="6"/>
  <c r="AH28" i="6" s="1"/>
  <c r="AG29" i="6"/>
  <c r="AH29" i="6" s="1"/>
  <c r="AG33" i="6"/>
  <c r="AH33" i="6" s="1"/>
  <c r="AG45" i="6"/>
  <c r="AH45" i="6" s="1"/>
  <c r="AG66" i="6"/>
  <c r="AH66" i="6" s="1"/>
  <c r="AG67" i="6"/>
  <c r="AH67" i="6" s="1"/>
  <c r="AG68" i="6"/>
  <c r="AH68" i="6" s="1"/>
  <c r="AG72" i="6"/>
  <c r="AH72" i="6" s="1"/>
  <c r="AG92" i="6"/>
  <c r="AH92" i="6" s="1"/>
  <c r="AG93" i="6"/>
  <c r="AH93" i="6" s="1"/>
  <c r="AG94" i="6"/>
  <c r="AH94" i="6" s="1"/>
  <c r="AG97" i="6"/>
  <c r="AH97" i="6" s="1"/>
  <c r="AG101" i="6"/>
  <c r="AH101" i="6" s="1"/>
  <c r="AG114" i="6"/>
  <c r="AH114" i="6" s="1"/>
  <c r="AG115" i="6"/>
  <c r="AH115" i="6" s="1"/>
  <c r="AG117" i="6"/>
  <c r="AH117" i="6" s="1"/>
  <c r="AG118" i="6"/>
  <c r="AH118" i="6" s="1"/>
  <c r="AG121" i="6"/>
  <c r="AH121" i="6" s="1"/>
  <c r="AG122" i="6"/>
  <c r="AH122" i="6" s="1"/>
  <c r="AG123" i="6"/>
  <c r="AH123" i="6" s="1"/>
  <c r="AG124" i="6"/>
  <c r="AH124" i="6" s="1"/>
  <c r="AG131" i="6"/>
  <c r="AH131" i="6" s="1"/>
  <c r="AG132" i="6"/>
  <c r="AH132" i="6" s="1"/>
  <c r="AG144" i="6"/>
  <c r="AH144" i="6" s="1"/>
  <c r="AG145" i="6"/>
  <c r="AH145" i="6" s="1"/>
  <c r="AG162" i="6"/>
  <c r="AH162" i="6" s="1"/>
  <c r="AG166" i="6"/>
  <c r="AH166" i="6" s="1"/>
  <c r="AG167" i="6"/>
  <c r="AH167" i="6" s="1"/>
  <c r="AG168" i="6"/>
  <c r="AH168" i="6" s="1"/>
  <c r="AG169" i="6"/>
  <c r="AH169" i="6" s="1"/>
  <c r="AG170" i="6"/>
  <c r="AH170" i="6" s="1"/>
  <c r="AG171" i="6"/>
  <c r="AH171" i="6" s="1"/>
  <c r="AG172" i="6"/>
  <c r="AH172" i="6" s="1"/>
  <c r="AG173" i="6"/>
  <c r="AH173" i="6" s="1"/>
  <c r="AG174" i="6"/>
  <c r="AH174" i="6" s="1"/>
  <c r="AG175" i="6"/>
  <c r="AH175" i="6" s="1"/>
  <c r="AG176" i="6"/>
  <c r="AH176" i="6" s="1"/>
  <c r="AG177" i="6"/>
  <c r="AH177" i="6" s="1"/>
  <c r="AG178" i="6"/>
  <c r="AH178" i="6" s="1"/>
  <c r="AG179" i="6"/>
  <c r="AH179" i="6" s="1"/>
  <c r="AG180" i="6"/>
  <c r="AH180" i="6" s="1"/>
  <c r="AG181" i="6"/>
  <c r="AH181" i="6" s="1"/>
  <c r="AG182" i="6"/>
  <c r="AH182" i="6" s="1"/>
  <c r="AG183" i="6"/>
  <c r="AH183" i="6" s="1"/>
  <c r="AG184" i="6"/>
  <c r="AH184" i="6" s="1"/>
  <c r="AG185" i="6"/>
  <c r="AH185" i="6" s="1"/>
  <c r="AG186" i="6"/>
  <c r="AH186" i="6" s="1"/>
  <c r="AG187" i="6"/>
  <c r="AH187" i="6" s="1"/>
  <c r="AG188" i="6"/>
  <c r="AH188" i="6" s="1"/>
  <c r="AG189" i="6"/>
  <c r="AH189" i="6" s="1"/>
  <c r="AG190" i="6"/>
  <c r="AH190" i="6" s="1"/>
  <c r="AG191" i="6"/>
  <c r="AH191" i="6" s="1"/>
  <c r="AG192" i="6"/>
  <c r="AH192" i="6" s="1"/>
  <c r="AG193" i="6"/>
  <c r="AH193" i="6" s="1"/>
  <c r="AG194" i="6"/>
  <c r="AH194" i="6" s="1"/>
  <c r="AG195" i="6"/>
  <c r="AH195" i="6" s="1"/>
  <c r="AG196" i="6"/>
  <c r="AH196" i="6" s="1"/>
  <c r="AG197" i="6"/>
  <c r="AH197" i="6" s="1"/>
  <c r="AG198" i="6"/>
  <c r="AH198" i="6" s="1"/>
  <c r="AG199" i="6"/>
  <c r="AH199" i="6" s="1"/>
  <c r="AG200" i="6"/>
  <c r="AH200" i="6" s="1"/>
  <c r="AG201" i="6"/>
  <c r="AH201" i="6" s="1"/>
  <c r="AG202" i="6"/>
  <c r="AH202" i="6" s="1"/>
  <c r="AG203" i="6"/>
  <c r="AH203" i="6" s="1"/>
  <c r="AG204" i="6"/>
  <c r="AH204" i="6" s="1"/>
  <c r="AG205" i="6"/>
  <c r="AH205" i="6" s="1"/>
  <c r="AG206" i="6"/>
  <c r="AH206" i="6" s="1"/>
  <c r="AG207" i="6"/>
  <c r="AH207" i="6" s="1"/>
  <c r="AG208" i="6"/>
  <c r="AH208" i="6" s="1"/>
  <c r="AG209" i="6"/>
  <c r="AH209" i="6" s="1"/>
  <c r="AG210" i="6"/>
  <c r="AH210" i="6" s="1"/>
  <c r="AG211" i="6"/>
  <c r="AH211" i="6" s="1"/>
  <c r="AG212" i="6"/>
  <c r="AH212" i="6" s="1"/>
  <c r="AG213" i="6"/>
  <c r="AH213" i="6" s="1"/>
  <c r="AG214" i="6"/>
  <c r="AH214" i="6" s="1"/>
  <c r="AG215" i="6"/>
  <c r="AH215" i="6" s="1"/>
  <c r="AG216" i="6"/>
  <c r="AH216" i="6" s="1"/>
  <c r="AG217" i="6"/>
  <c r="AH217" i="6" s="1"/>
  <c r="AG218" i="6"/>
  <c r="AH218" i="6" s="1"/>
  <c r="AG219" i="6"/>
  <c r="AH219" i="6" s="1"/>
  <c r="AG220" i="6"/>
  <c r="AH220" i="6" s="1"/>
  <c r="AG221" i="6"/>
  <c r="AH221" i="6" s="1"/>
  <c r="AG222" i="6"/>
  <c r="AH222" i="6" s="1"/>
  <c r="AG223" i="6"/>
  <c r="AH223" i="6" s="1"/>
  <c r="AG224" i="6"/>
  <c r="AH224" i="6" s="1"/>
  <c r="AG225" i="6"/>
  <c r="AH225" i="6" s="1"/>
  <c r="AG226" i="6"/>
  <c r="AH226" i="6" s="1"/>
  <c r="AG227" i="6"/>
  <c r="AH227" i="6" s="1"/>
  <c r="AG228" i="6"/>
  <c r="AH228" i="6" s="1"/>
  <c r="AG229" i="6"/>
  <c r="AH229" i="6" s="1"/>
  <c r="AG230" i="6"/>
  <c r="AH230" i="6" s="1"/>
  <c r="AG231" i="6"/>
  <c r="AH231" i="6" s="1"/>
  <c r="AG232" i="6"/>
  <c r="AH232" i="6" s="1"/>
  <c r="AG233" i="6"/>
  <c r="AH233" i="6" s="1"/>
  <c r="AG234" i="6"/>
  <c r="AH234" i="6" s="1"/>
  <c r="AG235" i="6"/>
  <c r="AH235" i="6" s="1"/>
  <c r="AG236" i="6"/>
  <c r="AH236" i="6" s="1"/>
  <c r="AG237" i="6"/>
  <c r="AH237" i="6" s="1"/>
  <c r="AG238" i="6"/>
  <c r="AH238" i="6" s="1"/>
  <c r="AG239" i="6"/>
  <c r="AH239" i="6" s="1"/>
  <c r="AG240" i="6"/>
  <c r="AH240" i="6" s="1"/>
  <c r="AG241" i="6"/>
  <c r="AH241" i="6" s="1"/>
  <c r="AG242" i="6"/>
  <c r="AH242" i="6" s="1"/>
  <c r="AG243" i="6"/>
  <c r="AH243" i="6" s="1"/>
  <c r="AG244" i="6"/>
  <c r="AH244" i="6" s="1"/>
  <c r="AG245" i="6"/>
  <c r="AH245" i="6" s="1"/>
  <c r="AG246" i="6"/>
  <c r="AH246" i="6" s="1"/>
  <c r="AG247" i="6"/>
  <c r="AH247" i="6" s="1"/>
  <c r="AG248" i="6"/>
  <c r="AH248" i="6" s="1"/>
  <c r="AG249" i="6"/>
  <c r="AH249" i="6" s="1"/>
  <c r="AG250" i="6"/>
  <c r="AH250" i="6" s="1"/>
  <c r="AG251" i="6"/>
  <c r="AH251" i="6" s="1"/>
  <c r="AG252" i="6"/>
  <c r="AH252" i="6" s="1"/>
  <c r="AG253" i="6"/>
  <c r="AH253" i="6" s="1"/>
  <c r="AG254" i="6"/>
  <c r="AH254" i="6" s="1"/>
  <c r="AG255" i="6"/>
  <c r="AH255" i="6" s="1"/>
  <c r="AG256" i="6"/>
  <c r="AH256" i="6" s="1"/>
  <c r="AG257" i="6"/>
  <c r="AH257" i="6" s="1"/>
  <c r="AG258" i="6"/>
  <c r="AH258" i="6" s="1"/>
  <c r="AG259" i="6"/>
  <c r="AH259" i="6" s="1"/>
  <c r="AG260" i="6"/>
  <c r="AH260" i="6" s="1"/>
  <c r="AG261" i="6"/>
  <c r="AH261" i="6" s="1"/>
  <c r="AG262" i="6"/>
  <c r="AH262" i="6" s="1"/>
  <c r="AG263" i="6"/>
  <c r="AH263" i="6" s="1"/>
  <c r="AG264" i="6"/>
  <c r="AH264" i="6" s="1"/>
  <c r="AG265" i="6"/>
  <c r="AH265" i="6" s="1"/>
  <c r="AG266" i="6"/>
  <c r="AH266" i="6" s="1"/>
  <c r="AG267" i="6"/>
  <c r="AH267" i="6" s="1"/>
  <c r="AG268" i="6"/>
  <c r="AH268" i="6" s="1"/>
  <c r="AG269" i="6"/>
  <c r="AH269" i="6" s="1"/>
  <c r="AG270" i="6"/>
  <c r="AH270" i="6" s="1"/>
  <c r="AG271" i="6"/>
  <c r="AH271" i="6" s="1"/>
  <c r="AG272" i="6"/>
  <c r="AH272" i="6" s="1"/>
  <c r="AG273" i="6"/>
  <c r="AH273" i="6" s="1"/>
  <c r="AG274" i="6"/>
  <c r="AH274" i="6" s="1"/>
  <c r="AG275" i="6"/>
  <c r="AH275" i="6" s="1"/>
  <c r="AG276" i="6"/>
  <c r="AH276" i="6" s="1"/>
  <c r="AG277" i="6"/>
  <c r="AH277" i="6" s="1"/>
  <c r="AG278" i="6"/>
  <c r="AH278" i="6" s="1"/>
  <c r="AG279" i="6"/>
  <c r="AH279" i="6" s="1"/>
  <c r="AG280" i="6"/>
  <c r="AH280" i="6" s="1"/>
  <c r="AG281" i="6"/>
  <c r="AH281" i="6" s="1"/>
  <c r="AG282" i="6"/>
  <c r="AH282" i="6" s="1"/>
  <c r="AG283" i="6"/>
  <c r="AH283" i="6" s="1"/>
  <c r="AG284" i="6"/>
  <c r="AH284" i="6" s="1"/>
  <c r="AG285" i="6"/>
  <c r="AH285" i="6" s="1"/>
  <c r="AG286" i="6"/>
  <c r="AH286" i="6" s="1"/>
  <c r="AG287" i="6"/>
  <c r="AH287" i="6" s="1"/>
  <c r="AG288" i="6"/>
  <c r="AH288" i="6" s="1"/>
  <c r="AG289" i="6"/>
  <c r="AH289" i="6" s="1"/>
  <c r="AG290" i="6"/>
  <c r="AH290" i="6" s="1"/>
  <c r="AG291" i="6"/>
  <c r="AH291" i="6" s="1"/>
  <c r="AG292" i="6"/>
  <c r="AH292" i="6" s="1"/>
  <c r="AG293" i="6"/>
  <c r="AH293" i="6" s="1"/>
  <c r="AG294" i="6"/>
  <c r="AH294" i="6" s="1"/>
  <c r="AG295" i="6"/>
  <c r="AH295" i="6" s="1"/>
  <c r="AG296" i="6"/>
  <c r="AH296" i="6" s="1"/>
  <c r="AG297" i="6"/>
  <c r="AH297" i="6" s="1"/>
  <c r="AG298" i="6"/>
  <c r="AH298" i="6" s="1"/>
  <c r="AG299" i="6"/>
  <c r="AH299" i="6" s="1"/>
  <c r="AG300" i="6"/>
  <c r="AH300" i="6" s="1"/>
  <c r="AG301" i="6"/>
  <c r="AH301" i="6" s="1"/>
  <c r="AG302" i="6"/>
  <c r="AH302" i="6" s="1"/>
  <c r="AG303" i="6"/>
  <c r="AH303" i="6" s="1"/>
  <c r="AG304" i="6"/>
  <c r="AH304" i="6" s="1"/>
  <c r="AG305" i="6"/>
  <c r="AH305" i="6" s="1"/>
  <c r="AG306" i="6"/>
  <c r="AH306" i="6" s="1"/>
  <c r="AG307" i="6"/>
  <c r="AH307" i="6" s="1"/>
  <c r="AG308" i="6"/>
  <c r="AH308" i="6" s="1"/>
  <c r="AG309" i="6"/>
  <c r="AH309" i="6" s="1"/>
  <c r="AG310" i="6"/>
  <c r="AH310" i="6" s="1"/>
  <c r="AG311" i="6"/>
  <c r="AH311" i="6" s="1"/>
  <c r="AG312" i="6"/>
  <c r="AH312" i="6" s="1"/>
  <c r="AG313" i="6"/>
  <c r="AH313" i="6" s="1"/>
  <c r="AG314" i="6"/>
  <c r="AH314" i="6" s="1"/>
  <c r="AG315" i="6"/>
  <c r="AH315" i="6" s="1"/>
  <c r="AG316" i="6"/>
  <c r="AH316" i="6" s="1"/>
  <c r="AG317" i="6"/>
  <c r="AH317" i="6" s="1"/>
  <c r="AG318" i="6"/>
  <c r="AH318" i="6" s="1"/>
  <c r="AG319" i="6"/>
  <c r="AH319" i="6" s="1"/>
  <c r="AG320" i="6"/>
  <c r="AH320" i="6" s="1"/>
  <c r="AG321" i="6"/>
  <c r="AH321" i="6" s="1"/>
  <c r="AG322" i="6"/>
  <c r="AH322" i="6" s="1"/>
  <c r="AG323" i="6"/>
  <c r="AH323" i="6" s="1"/>
  <c r="AG324" i="6"/>
  <c r="AH324" i="6" s="1"/>
  <c r="AG325" i="6"/>
  <c r="AH325" i="6" s="1"/>
  <c r="AG326" i="6"/>
  <c r="AH326" i="6" s="1"/>
  <c r="AG327" i="6"/>
  <c r="AH327" i="6" s="1"/>
  <c r="AG328" i="6"/>
  <c r="AH328" i="6" s="1"/>
  <c r="AG329" i="6"/>
  <c r="AH329" i="6" s="1"/>
  <c r="AG330" i="6"/>
  <c r="AH330" i="6" s="1"/>
  <c r="AG331" i="6"/>
  <c r="AH331" i="6" s="1"/>
  <c r="AG332" i="6"/>
  <c r="AH332" i="6" s="1"/>
  <c r="AG333" i="6"/>
  <c r="AH333" i="6" s="1"/>
  <c r="AG334" i="6"/>
  <c r="AH334" i="6" s="1"/>
  <c r="AG335" i="6"/>
  <c r="AH335" i="6" s="1"/>
  <c r="AG336" i="6"/>
  <c r="AH336" i="6" s="1"/>
  <c r="AG337" i="6"/>
  <c r="AH337" i="6" s="1"/>
  <c r="AG338" i="6"/>
  <c r="AH338" i="6" s="1"/>
  <c r="AG339" i="6"/>
  <c r="AH339" i="6" s="1"/>
  <c r="AG340" i="6"/>
  <c r="AH340" i="6" s="1"/>
  <c r="AG341" i="6"/>
  <c r="AH341" i="6" s="1"/>
  <c r="AG342" i="6"/>
  <c r="AH342" i="6" s="1"/>
  <c r="AG343" i="6"/>
  <c r="AH343" i="6" s="1"/>
  <c r="AG344" i="6"/>
  <c r="AH344" i="6" s="1"/>
  <c r="AG345" i="6"/>
  <c r="AH345" i="6" s="1"/>
  <c r="AG346" i="6"/>
  <c r="AH346" i="6" s="1"/>
  <c r="AG347" i="6"/>
  <c r="AH347" i="6" s="1"/>
  <c r="AG348" i="6"/>
  <c r="AH348" i="6" s="1"/>
  <c r="AG349" i="6"/>
  <c r="AH349" i="6" s="1"/>
  <c r="AG350" i="6"/>
  <c r="AH350" i="6" s="1"/>
  <c r="AG351" i="6"/>
  <c r="AH351" i="6" s="1"/>
  <c r="AG352" i="6"/>
  <c r="AH352" i="6" s="1"/>
  <c r="AG353" i="6"/>
  <c r="AH353" i="6" s="1"/>
  <c r="AG354" i="6"/>
  <c r="AH354" i="6" s="1"/>
  <c r="AG355" i="6"/>
  <c r="AH355" i="6" s="1"/>
  <c r="AG356" i="6"/>
  <c r="AH356" i="6" s="1"/>
  <c r="AG357" i="6"/>
  <c r="AH357" i="6" s="1"/>
  <c r="AG358" i="6"/>
  <c r="AH358" i="6" s="1"/>
  <c r="AG359" i="6"/>
  <c r="AH359" i="6" s="1"/>
  <c r="AG360" i="6"/>
  <c r="AH360" i="6" s="1"/>
  <c r="AG361" i="6"/>
  <c r="AH361" i="6" s="1"/>
  <c r="AG362" i="6"/>
  <c r="AH362" i="6" s="1"/>
  <c r="AG363" i="6"/>
  <c r="AH363" i="6" s="1"/>
  <c r="AG364" i="6"/>
  <c r="AH364" i="6" s="1"/>
  <c r="AG365" i="6"/>
  <c r="AH365" i="6" s="1"/>
  <c r="AG366" i="6"/>
  <c r="AH366" i="6" s="1"/>
  <c r="AG367" i="6"/>
  <c r="AH367" i="6" s="1"/>
  <c r="AG368" i="6"/>
  <c r="AH368" i="6" s="1"/>
  <c r="AG369" i="6"/>
  <c r="AH369" i="6" s="1"/>
  <c r="AG370" i="6"/>
  <c r="AH370" i="6" s="1"/>
  <c r="AG371" i="6"/>
  <c r="AH371" i="6" s="1"/>
  <c r="AG373" i="6"/>
  <c r="AH373" i="6" s="1"/>
  <c r="AG378" i="6"/>
  <c r="AH378" i="6" s="1"/>
  <c r="AG380" i="6"/>
  <c r="AH380" i="6" s="1"/>
  <c r="AG384" i="6"/>
  <c r="AH384" i="6" s="1"/>
  <c r="O81" i="3"/>
  <c r="N81" i="3"/>
  <c r="M81" i="3"/>
  <c r="L81" i="3"/>
  <c r="K81" i="3"/>
  <c r="J81" i="3"/>
  <c r="I81" i="3"/>
  <c r="J77" i="3"/>
  <c r="I77" i="3"/>
  <c r="P71" i="3"/>
  <c r="O71" i="3"/>
  <c r="N71" i="3"/>
  <c r="M71" i="3"/>
  <c r="L71" i="3"/>
  <c r="K71" i="3"/>
  <c r="J71" i="3"/>
  <c r="I71" i="3"/>
  <c r="J55" i="3"/>
  <c r="I55" i="3"/>
  <c r="J53" i="3"/>
  <c r="I53" i="3"/>
  <c r="L49" i="3"/>
  <c r="J49" i="3"/>
  <c r="I49" i="3"/>
  <c r="I47" i="3"/>
  <c r="AG46" i="3" s="1"/>
  <c r="J33" i="3"/>
  <c r="I19" i="3"/>
  <c r="I33" i="3"/>
  <c r="J29" i="3"/>
  <c r="I29" i="3"/>
  <c r="J19" i="3"/>
  <c r="L13" i="3"/>
  <c r="K13" i="3"/>
  <c r="J13" i="3"/>
  <c r="I13" i="3"/>
  <c r="M11" i="3"/>
  <c r="L11" i="3"/>
  <c r="K11" i="3"/>
  <c r="J11" i="3"/>
  <c r="L9" i="3"/>
  <c r="K9" i="3"/>
  <c r="J9" i="3"/>
  <c r="I9" i="3"/>
  <c r="A10" i="3" l="1"/>
  <c r="A12" i="3"/>
  <c r="A14" i="3"/>
  <c r="A16" i="3"/>
  <c r="A18" i="3"/>
  <c r="A20" i="3"/>
  <c r="A22" i="3"/>
  <c r="A24" i="3"/>
  <c r="A26" i="3"/>
  <c r="A28" i="3"/>
  <c r="A30" i="3"/>
  <c r="A32" i="3"/>
  <c r="A34" i="3"/>
  <c r="A36" i="3"/>
  <c r="A38" i="3"/>
  <c r="A40" i="3"/>
  <c r="A42" i="3"/>
  <c r="A44" i="3"/>
  <c r="A46" i="3"/>
  <c r="A48" i="3"/>
  <c r="A50" i="3"/>
  <c r="A52" i="3"/>
  <c r="A54" i="3"/>
  <c r="A56" i="3"/>
  <c r="A58" i="3"/>
  <c r="A60" i="3"/>
  <c r="A62" i="3"/>
  <c r="A64" i="3"/>
  <c r="A66" i="3"/>
  <c r="A68" i="3"/>
  <c r="A70" i="3"/>
  <c r="A72" i="3"/>
  <c r="A74" i="3"/>
  <c r="A76" i="3"/>
  <c r="A78" i="3"/>
  <c r="A80" i="3"/>
  <c r="A82" i="3"/>
  <c r="A84" i="3"/>
  <c r="A86" i="3"/>
  <c r="A88" i="3"/>
  <c r="A90" i="3"/>
  <c r="A92" i="3"/>
  <c r="A94" i="3"/>
  <c r="A96" i="3"/>
  <c r="A8" i="3"/>
  <c r="AI18" i="3" l="1"/>
  <c r="AJ18" i="3" s="1"/>
  <c r="AI16" i="3"/>
  <c r="AI90" i="3"/>
  <c r="AJ90" i="3" s="1"/>
  <c r="AI94" i="3"/>
  <c r="AJ94" i="3" s="1"/>
  <c r="AI88" i="3"/>
  <c r="AJ88" i="3" s="1"/>
  <c r="AI68" i="3"/>
  <c r="AJ68" i="3" s="1"/>
  <c r="AI96" i="3"/>
  <c r="AJ96" i="3" s="1"/>
  <c r="AI30" i="3"/>
  <c r="AJ30" i="3" s="1"/>
  <c r="AI80" i="3"/>
  <c r="AJ80" i="3" s="1"/>
  <c r="AI40" i="3"/>
  <c r="AJ40" i="3" s="1"/>
  <c r="AI86" i="3"/>
  <c r="AJ86" i="3" s="1"/>
  <c r="AI60" i="3"/>
  <c r="AJ60" i="3" s="1"/>
  <c r="AI84" i="3"/>
  <c r="AJ84" i="3" s="1"/>
  <c r="AI72" i="3"/>
  <c r="AI54" i="3"/>
  <c r="AJ54" i="3" s="1"/>
  <c r="AI50" i="3"/>
  <c r="AJ50" i="3" s="1"/>
  <c r="AI34" i="3"/>
  <c r="AI32" i="3"/>
  <c r="AJ32" i="3" s="1"/>
  <c r="AI92" i="3"/>
  <c r="AJ92" i="3" s="1"/>
  <c r="AI78" i="3"/>
  <c r="AJ78" i="3" s="1"/>
  <c r="AI62" i="3"/>
  <c r="AJ62" i="3" s="1"/>
  <c r="AI46" i="3"/>
  <c r="AJ46" i="3" s="1"/>
  <c r="AI10" i="3"/>
  <c r="AJ10" i="3" s="1"/>
  <c r="AI12" i="3"/>
  <c r="AJ12" i="3" s="1"/>
  <c r="AI14" i="3"/>
  <c r="AJ14" i="3" s="1"/>
  <c r="AI20" i="3"/>
  <c r="AJ20" i="3" s="1"/>
  <c r="AI26" i="3"/>
  <c r="AI36" i="3"/>
  <c r="AI22" i="3"/>
  <c r="AJ22" i="3" s="1"/>
  <c r="AI70" i="3"/>
  <c r="AJ70" i="3" s="1"/>
  <c r="AI24" i="3"/>
  <c r="AI52" i="3"/>
  <c r="AJ52" i="3" s="1"/>
  <c r="AG92" i="3"/>
  <c r="AH92" i="3" s="1"/>
  <c r="AG90" i="3"/>
  <c r="AH90" i="3" s="1"/>
  <c r="AG88" i="3"/>
  <c r="AH88" i="3" s="1"/>
  <c r="AG86" i="3"/>
  <c r="AH86" i="3" s="1"/>
  <c r="AG84" i="3"/>
  <c r="AH84" i="3" s="1"/>
  <c r="AG82" i="3"/>
  <c r="AH82" i="3" s="1"/>
  <c r="AI76" i="3"/>
  <c r="AJ76" i="3" s="1"/>
  <c r="AG76" i="3"/>
  <c r="AH76" i="3" s="1"/>
  <c r="AI74" i="3"/>
  <c r="AJ74" i="3" s="1"/>
  <c r="AG74" i="3"/>
  <c r="AH74" i="3" s="1"/>
  <c r="AH72" i="3"/>
  <c r="AG70" i="3"/>
  <c r="AH70" i="3" s="1"/>
  <c r="AG68" i="3"/>
  <c r="AH68" i="3" s="1"/>
  <c r="AI66" i="3"/>
  <c r="AJ66" i="3" s="1"/>
  <c r="AG66" i="3"/>
  <c r="AH66" i="3" s="1"/>
  <c r="AG62" i="3"/>
  <c r="AH62" i="3" s="1"/>
  <c r="AG60" i="3"/>
  <c r="AH60" i="3" s="1"/>
  <c r="AG54" i="3"/>
  <c r="AH54" i="3" s="1"/>
  <c r="AG52" i="3"/>
  <c r="AH52" i="3" s="1"/>
  <c r="AG44" i="3"/>
  <c r="AH44" i="3" s="1"/>
  <c r="AG42" i="3"/>
  <c r="AH42" i="3" s="1"/>
  <c r="AG40" i="3"/>
  <c r="AH40" i="3" s="1"/>
  <c r="AG38" i="3"/>
  <c r="AH38" i="3" s="1"/>
  <c r="AG36" i="3"/>
  <c r="AH36" i="3" s="1"/>
  <c r="AG34" i="3"/>
  <c r="AH34" i="3" s="1"/>
  <c r="AG26" i="3"/>
  <c r="AH26" i="3" s="1"/>
  <c r="AG24" i="3"/>
  <c r="AH24" i="3" s="1"/>
  <c r="AG22" i="3"/>
  <c r="AH22" i="3" s="1"/>
  <c r="AG20" i="3"/>
  <c r="AH20" i="3" s="1"/>
  <c r="AG18" i="3"/>
  <c r="AH18" i="3" s="1"/>
  <c r="AG16" i="3"/>
  <c r="AH16" i="3" s="1"/>
  <c r="AG14" i="3"/>
  <c r="AH14" i="3" s="1"/>
  <c r="AG12" i="3"/>
  <c r="AH12" i="3" s="1"/>
  <c r="AI58" i="3" l="1"/>
  <c r="AJ58" i="3" s="1"/>
  <c r="AI82" i="3"/>
  <c r="AJ82" i="3" s="1"/>
  <c r="AK82" i="3" s="1"/>
  <c r="AL82" i="3" s="1"/>
  <c r="AM82" i="3" s="1"/>
  <c r="S144" i="2" s="1"/>
  <c r="AI48" i="3"/>
  <c r="AJ48" i="3" s="1"/>
  <c r="AI42" i="3"/>
  <c r="AJ42" i="3" s="1"/>
  <c r="AI28" i="3"/>
  <c r="AJ28" i="3" s="1"/>
  <c r="AI44" i="3"/>
  <c r="AJ44" i="3" s="1"/>
  <c r="AK44" i="3" s="1"/>
  <c r="AI56" i="3"/>
  <c r="AJ56" i="3" s="1"/>
  <c r="AI38" i="3"/>
  <c r="AJ38" i="3" s="1"/>
  <c r="AK38" i="3" s="1"/>
  <c r="AI64" i="3"/>
  <c r="AJ64" i="3" s="1"/>
  <c r="AI8" i="3"/>
  <c r="AJ8" i="3" s="1"/>
  <c r="AK76" i="3"/>
  <c r="AL76" i="3" s="1"/>
  <c r="AM76" i="3" s="1"/>
  <c r="AK22" i="3"/>
  <c r="AL22" i="3" s="1"/>
  <c r="AM22" i="3" s="1"/>
  <c r="S49" i="2" s="1"/>
  <c r="AK40" i="3"/>
  <c r="AL40" i="3" s="1"/>
  <c r="AM40" i="3" s="1"/>
  <c r="AK86" i="3"/>
  <c r="AL86" i="3" s="1"/>
  <c r="AM86" i="3" s="1"/>
  <c r="S146" i="2" s="1"/>
  <c r="AK62" i="3"/>
  <c r="AL62" i="3" s="1"/>
  <c r="AM62" i="3" s="1"/>
  <c r="S104" i="2" s="1"/>
  <c r="AK66" i="3"/>
  <c r="AL66" i="3" s="1"/>
  <c r="AM66" i="3" s="1"/>
  <c r="AK70" i="3"/>
  <c r="AL70" i="3" s="1"/>
  <c r="AM70" i="3" s="1"/>
  <c r="AK54" i="3"/>
  <c r="AL54" i="3" s="1"/>
  <c r="AM54" i="3" s="1"/>
  <c r="S99" i="2" s="1"/>
  <c r="AG64" i="3"/>
  <c r="AH64" i="3" s="1"/>
  <c r="AK88" i="3"/>
  <c r="AL88" i="3" s="1"/>
  <c r="AM88" i="3" s="1"/>
  <c r="AG8" i="3"/>
  <c r="AH8" i="3" s="1"/>
  <c r="AK12" i="3"/>
  <c r="AL12" i="3" s="1"/>
  <c r="AM12" i="3" s="1"/>
  <c r="AG10" i="3"/>
  <c r="AH10" i="3" s="1"/>
  <c r="AK10" i="3" s="1"/>
  <c r="AL10" i="3" s="1"/>
  <c r="AM10" i="3" s="1"/>
  <c r="AK14" i="3"/>
  <c r="AL14" i="3" s="1"/>
  <c r="AM14" i="3" s="1"/>
  <c r="S36" i="2" s="1"/>
  <c r="AJ36" i="3"/>
  <c r="AK36" i="3" s="1"/>
  <c r="AL36" i="3" s="1"/>
  <c r="AM36" i="3" s="1"/>
  <c r="AH46" i="3"/>
  <c r="AK46" i="3" s="1"/>
  <c r="AL46" i="3" s="1"/>
  <c r="AM46" i="3" s="1"/>
  <c r="AG56" i="3"/>
  <c r="AH56" i="3" s="1"/>
  <c r="AK20" i="3"/>
  <c r="AL20" i="3" s="1"/>
  <c r="AM20" i="3" s="1"/>
  <c r="S48" i="2" s="1"/>
  <c r="AG28" i="3"/>
  <c r="AH28" i="3" s="1"/>
  <c r="AK18" i="3"/>
  <c r="AL18" i="3" s="1"/>
  <c r="AM18" i="3" s="1"/>
  <c r="AJ26" i="3"/>
  <c r="AK26" i="3" s="1"/>
  <c r="AL26" i="3" s="1"/>
  <c r="AM26" i="3" s="1"/>
  <c r="S51" i="2" s="1"/>
  <c r="AK60" i="3"/>
  <c r="AL60" i="3" s="1"/>
  <c r="AM60" i="3" s="1"/>
  <c r="S103" i="2" s="1"/>
  <c r="AJ72" i="3"/>
  <c r="AK72" i="3" s="1"/>
  <c r="AL72" i="3" s="1"/>
  <c r="AM72" i="3" s="1"/>
  <c r="S117" i="2" s="1"/>
  <c r="AE117" i="2" s="1"/>
  <c r="AK92" i="3"/>
  <c r="AL92" i="3" s="1"/>
  <c r="AM92" i="3" s="1"/>
  <c r="AK68" i="3"/>
  <c r="AL68" i="3" s="1"/>
  <c r="AM68" i="3" s="1"/>
  <c r="AJ24" i="3"/>
  <c r="AK24" i="3" s="1"/>
  <c r="AL24" i="3" s="1"/>
  <c r="AM24" i="3" s="1"/>
  <c r="S50" i="2" s="1"/>
  <c r="AK52" i="3"/>
  <c r="AL52" i="3" s="1"/>
  <c r="AM52" i="3" s="1"/>
  <c r="AK84" i="3"/>
  <c r="AL84" i="3" s="1"/>
  <c r="AM84" i="3" s="1"/>
  <c r="S145" i="2" s="1"/>
  <c r="AK90" i="3"/>
  <c r="AL90" i="3" s="1"/>
  <c r="AM90" i="3" s="1"/>
  <c r="AK74" i="3"/>
  <c r="AL74" i="3" s="1"/>
  <c r="AM74" i="3" s="1"/>
  <c r="S127" i="2" s="1"/>
  <c r="AK42" i="3"/>
  <c r="AL42" i="3" s="1"/>
  <c r="AM42" i="3" s="1"/>
  <c r="AG58" i="3"/>
  <c r="AH58" i="3" s="1"/>
  <c r="AG80" i="3"/>
  <c r="AG78" i="3"/>
  <c r="AH78" i="3" s="1"/>
  <c r="AK78" i="3" s="1"/>
  <c r="AL78" i="3" s="1"/>
  <c r="AM78" i="3" s="1"/>
  <c r="AJ16" i="3"/>
  <c r="AK16" i="3" s="1"/>
  <c r="AL16" i="3" s="1"/>
  <c r="AM16" i="3" s="1"/>
  <c r="S37" i="2" s="1"/>
  <c r="AJ34" i="3"/>
  <c r="AK34" i="3" s="1"/>
  <c r="AL34" i="3" s="1"/>
  <c r="AM34" i="3" s="1"/>
  <c r="AG94" i="3"/>
  <c r="AH94" i="3" s="1"/>
  <c r="AK94" i="3" s="1"/>
  <c r="AL94" i="3" s="1"/>
  <c r="AM94" i="3" s="1"/>
  <c r="AG96" i="3"/>
  <c r="AH96" i="3" s="1"/>
  <c r="AK96" i="3" s="1"/>
  <c r="AL96" i="3" s="1"/>
  <c r="AM96" i="3" s="1"/>
  <c r="S368" i="2" s="1"/>
  <c r="AH80" i="3" l="1"/>
  <c r="AK80" i="3" s="1"/>
  <c r="AL80" i="3" s="1"/>
  <c r="AM80" i="3" s="1"/>
  <c r="AC103" i="2"/>
  <c r="AE103" i="2"/>
  <c r="AC36" i="2"/>
  <c r="AE36" i="2"/>
  <c r="AC99" i="2"/>
  <c r="AE99" i="2"/>
  <c r="AC104" i="2"/>
  <c r="AE104" i="2"/>
  <c r="AC146" i="2"/>
  <c r="AE146" i="2"/>
  <c r="AC368" i="2"/>
  <c r="AE368" i="2"/>
  <c r="AC51" i="2"/>
  <c r="AE51" i="2"/>
  <c r="AC37" i="2"/>
  <c r="AE37" i="2"/>
  <c r="AC127" i="2"/>
  <c r="AE127" i="2"/>
  <c r="AC50" i="2"/>
  <c r="AE50" i="2"/>
  <c r="AC49" i="2"/>
  <c r="AE49" i="2"/>
  <c r="AC145" i="2"/>
  <c r="AE145" i="2"/>
  <c r="AC48" i="2"/>
  <c r="AE48" i="2"/>
  <c r="AC144" i="2"/>
  <c r="AE144" i="2"/>
  <c r="S367" i="2"/>
  <c r="S366" i="2"/>
  <c r="S59" i="2"/>
  <c r="S58" i="2"/>
  <c r="S139" i="2"/>
  <c r="S138" i="2"/>
  <c r="S137" i="2"/>
  <c r="S82" i="2"/>
  <c r="S81" i="2"/>
  <c r="S80" i="2"/>
  <c r="S79" i="2"/>
  <c r="S78" i="2"/>
  <c r="S77" i="2"/>
  <c r="S76" i="2"/>
  <c r="S75" i="2"/>
  <c r="S360" i="2"/>
  <c r="S359" i="2"/>
  <c r="S358" i="2"/>
  <c r="S357" i="2"/>
  <c r="S356" i="2"/>
  <c r="S114" i="2"/>
  <c r="S113" i="2"/>
  <c r="S112" i="2"/>
  <c r="S111" i="2"/>
  <c r="S110" i="2"/>
  <c r="S109" i="2"/>
  <c r="S365" i="2"/>
  <c r="S364" i="2"/>
  <c r="S363" i="2"/>
  <c r="S362" i="2"/>
  <c r="S361" i="2"/>
  <c r="S71" i="2"/>
  <c r="S70" i="2"/>
  <c r="S69" i="2"/>
  <c r="S68" i="2"/>
  <c r="S67" i="2"/>
  <c r="S66" i="2"/>
  <c r="S65" i="2"/>
  <c r="S64" i="2"/>
  <c r="S63" i="2"/>
  <c r="S62" i="2"/>
  <c r="S61" i="2"/>
  <c r="S60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08" i="2"/>
  <c r="S107" i="2"/>
  <c r="S106" i="2"/>
  <c r="S74" i="2"/>
  <c r="S73" i="2"/>
  <c r="S20" i="2"/>
  <c r="S27" i="2"/>
  <c r="S25" i="2"/>
  <c r="S30" i="2"/>
  <c r="S12" i="2"/>
  <c r="S19" i="2"/>
  <c r="S9" i="2"/>
  <c r="S22" i="2"/>
  <c r="S11" i="2"/>
  <c r="S26" i="2"/>
  <c r="S17" i="2"/>
  <c r="S14" i="2"/>
  <c r="S18" i="2"/>
  <c r="S10" i="2"/>
  <c r="S24" i="2"/>
  <c r="S31" i="2"/>
  <c r="S16" i="2"/>
  <c r="S23" i="2"/>
  <c r="S29" i="2"/>
  <c r="S8" i="2"/>
  <c r="S15" i="2"/>
  <c r="S21" i="2"/>
  <c r="S7" i="2"/>
  <c r="S13" i="2"/>
  <c r="S28" i="2"/>
  <c r="S34" i="2"/>
  <c r="S33" i="2"/>
  <c r="S32" i="2"/>
  <c r="S35" i="2"/>
  <c r="S94" i="2"/>
  <c r="S96" i="2"/>
  <c r="S98" i="2"/>
  <c r="S97" i="2"/>
  <c r="S95" i="2"/>
  <c r="S41" i="2"/>
  <c r="S38" i="2"/>
  <c r="S42" i="2"/>
  <c r="S40" i="2"/>
  <c r="S47" i="2"/>
  <c r="S39" i="2"/>
  <c r="S45" i="2"/>
  <c r="S44" i="2"/>
  <c r="S43" i="2"/>
  <c r="S46" i="2"/>
  <c r="S136" i="2"/>
  <c r="S131" i="2"/>
  <c r="S130" i="2"/>
  <c r="S133" i="2"/>
  <c r="S129" i="2"/>
  <c r="S135" i="2"/>
  <c r="S134" i="2"/>
  <c r="S128" i="2"/>
  <c r="S132" i="2"/>
  <c r="S87" i="2"/>
  <c r="S88" i="2"/>
  <c r="S124" i="2"/>
  <c r="S123" i="2"/>
  <c r="S122" i="2"/>
  <c r="S125" i="2"/>
  <c r="AC117" i="2"/>
  <c r="S120" i="2"/>
  <c r="S121" i="2"/>
  <c r="S119" i="2"/>
  <c r="S126" i="2"/>
  <c r="S118" i="2"/>
  <c r="S116" i="2"/>
  <c r="S115" i="2"/>
  <c r="AK28" i="3"/>
  <c r="AL28" i="3" s="1"/>
  <c r="AM28" i="3" s="1"/>
  <c r="S52" i="2" s="1"/>
  <c r="AK58" i="3"/>
  <c r="AL58" i="3" s="1"/>
  <c r="AM58" i="3" s="1"/>
  <c r="AK64" i="3"/>
  <c r="AL44" i="3"/>
  <c r="AM44" i="3" s="1"/>
  <c r="AL38" i="3"/>
  <c r="AM38" i="3" s="1"/>
  <c r="S72" i="2" s="1"/>
  <c r="AK56" i="3"/>
  <c r="AL56" i="3" s="1"/>
  <c r="AM56" i="3" s="1"/>
  <c r="S100" i="2" s="1"/>
  <c r="AK8" i="3"/>
  <c r="AL8" i="3" s="1"/>
  <c r="AM8" i="3" s="1"/>
  <c r="AL64" i="3"/>
  <c r="AM64" i="3" s="1"/>
  <c r="S105" i="2" s="1"/>
  <c r="AH30" i="3"/>
  <c r="AK30" i="3" s="1"/>
  <c r="AL30" i="3" s="1"/>
  <c r="AM30" i="3" s="1"/>
  <c r="AG32" i="3"/>
  <c r="AH32" i="3" s="1"/>
  <c r="AK32" i="3" s="1"/>
  <c r="AL32" i="3" s="1"/>
  <c r="AM32" i="3" s="1"/>
  <c r="AG50" i="3"/>
  <c r="AH50" i="3" s="1"/>
  <c r="AK50" i="3" s="1"/>
  <c r="AL50" i="3" s="1"/>
  <c r="AM50" i="3" s="1"/>
  <c r="S93" i="2" s="1"/>
  <c r="AG48" i="3"/>
  <c r="AH48" i="3" s="1"/>
  <c r="AK48" i="3" s="1"/>
  <c r="AL48" i="3" s="1"/>
  <c r="AM48" i="3" s="1"/>
  <c r="S141" i="2" l="1"/>
  <c r="AE141" i="2" s="1"/>
  <c r="S143" i="2"/>
  <c r="S142" i="2"/>
  <c r="S140" i="2"/>
  <c r="AC105" i="2"/>
  <c r="AE105" i="2"/>
  <c r="AC72" i="2"/>
  <c r="AE72" i="2"/>
  <c r="AC119" i="2"/>
  <c r="AE119" i="2"/>
  <c r="AC88" i="2"/>
  <c r="AE88" i="2"/>
  <c r="AC130" i="2"/>
  <c r="AE130" i="2"/>
  <c r="AC43" i="2"/>
  <c r="AE43" i="2"/>
  <c r="AC41" i="2"/>
  <c r="AE41" i="2"/>
  <c r="AC33" i="2"/>
  <c r="AE33" i="2"/>
  <c r="AC29" i="2"/>
  <c r="AE29" i="2"/>
  <c r="AC17" i="2"/>
  <c r="AE17" i="2"/>
  <c r="AC25" i="2"/>
  <c r="AE25" i="2"/>
  <c r="AC147" i="2"/>
  <c r="AE147" i="2"/>
  <c r="AC155" i="2"/>
  <c r="AE155" i="2"/>
  <c r="AC163" i="2"/>
  <c r="AE163" i="2"/>
  <c r="AC171" i="2"/>
  <c r="AE171" i="2"/>
  <c r="AC179" i="2"/>
  <c r="AE179" i="2"/>
  <c r="AC187" i="2"/>
  <c r="AE187" i="2"/>
  <c r="AC195" i="2"/>
  <c r="AE195" i="2"/>
  <c r="AC203" i="2"/>
  <c r="AE203" i="2"/>
  <c r="AC211" i="2"/>
  <c r="AE211" i="2"/>
  <c r="AC219" i="2"/>
  <c r="AE219" i="2"/>
  <c r="AC227" i="2"/>
  <c r="AE227" i="2"/>
  <c r="AC235" i="2"/>
  <c r="AE235" i="2"/>
  <c r="AC243" i="2"/>
  <c r="AE243" i="2"/>
  <c r="AC251" i="2"/>
  <c r="AE251" i="2"/>
  <c r="AC259" i="2"/>
  <c r="AE259" i="2"/>
  <c r="AC267" i="2"/>
  <c r="AE267" i="2"/>
  <c r="AC275" i="2"/>
  <c r="AE275" i="2"/>
  <c r="AC283" i="2"/>
  <c r="AE283" i="2"/>
  <c r="AC291" i="2"/>
  <c r="AE291" i="2"/>
  <c r="AC299" i="2"/>
  <c r="AE299" i="2"/>
  <c r="AC307" i="2"/>
  <c r="AE307" i="2"/>
  <c r="AC315" i="2"/>
  <c r="AE315" i="2"/>
  <c r="AC323" i="2"/>
  <c r="AE323" i="2"/>
  <c r="AC331" i="2"/>
  <c r="AE331" i="2"/>
  <c r="AC339" i="2"/>
  <c r="AE339" i="2"/>
  <c r="AC347" i="2"/>
  <c r="AE347" i="2"/>
  <c r="AC355" i="2"/>
  <c r="AE355" i="2"/>
  <c r="AC67" i="2"/>
  <c r="AE67" i="2"/>
  <c r="AC364" i="2"/>
  <c r="AE364" i="2"/>
  <c r="AC356" i="2"/>
  <c r="AE356" i="2"/>
  <c r="AC78" i="2"/>
  <c r="AE78" i="2"/>
  <c r="AC58" i="2"/>
  <c r="AE58" i="2"/>
  <c r="AC93" i="2"/>
  <c r="AE93" i="2"/>
  <c r="AC121" i="2"/>
  <c r="AE121" i="2"/>
  <c r="AC87" i="2"/>
  <c r="AE87" i="2"/>
  <c r="AC131" i="2"/>
  <c r="AE131" i="2"/>
  <c r="AC44" i="2"/>
  <c r="AE44" i="2"/>
  <c r="AC95" i="2"/>
  <c r="AE95" i="2"/>
  <c r="AC34" i="2"/>
  <c r="AE34" i="2"/>
  <c r="AC23" i="2"/>
  <c r="AE23" i="2"/>
  <c r="AC26" i="2"/>
  <c r="AE26" i="2"/>
  <c r="AC27" i="2"/>
  <c r="AE27" i="2"/>
  <c r="AC148" i="2"/>
  <c r="AE148" i="2"/>
  <c r="AC156" i="2"/>
  <c r="AE156" i="2"/>
  <c r="AC164" i="2"/>
  <c r="AE164" i="2"/>
  <c r="AC172" i="2"/>
  <c r="AE172" i="2"/>
  <c r="AC180" i="2"/>
  <c r="AE180" i="2"/>
  <c r="AC188" i="2"/>
  <c r="AE188" i="2"/>
  <c r="AC196" i="2"/>
  <c r="AE196" i="2"/>
  <c r="AC204" i="2"/>
  <c r="AE204" i="2"/>
  <c r="AC212" i="2"/>
  <c r="AE212" i="2"/>
  <c r="AC220" i="2"/>
  <c r="AE220" i="2"/>
  <c r="AC228" i="2"/>
  <c r="AE228" i="2"/>
  <c r="AC236" i="2"/>
  <c r="AE236" i="2"/>
  <c r="AC244" i="2"/>
  <c r="AE244" i="2"/>
  <c r="AC252" i="2"/>
  <c r="AE252" i="2"/>
  <c r="AC260" i="2"/>
  <c r="AE260" i="2"/>
  <c r="AC268" i="2"/>
  <c r="AE268" i="2"/>
  <c r="AC276" i="2"/>
  <c r="AE276" i="2"/>
  <c r="AC284" i="2"/>
  <c r="AE284" i="2"/>
  <c r="AC292" i="2"/>
  <c r="AE292" i="2"/>
  <c r="AC300" i="2"/>
  <c r="AE300" i="2"/>
  <c r="AC308" i="2"/>
  <c r="AE308" i="2"/>
  <c r="AC316" i="2"/>
  <c r="AE316" i="2"/>
  <c r="AC324" i="2"/>
  <c r="AE324" i="2"/>
  <c r="AC332" i="2"/>
  <c r="AE332" i="2"/>
  <c r="AC340" i="2"/>
  <c r="AE340" i="2"/>
  <c r="AC348" i="2"/>
  <c r="AE348" i="2"/>
  <c r="AC60" i="2"/>
  <c r="AE60" i="2"/>
  <c r="AC68" i="2"/>
  <c r="AE68" i="2"/>
  <c r="AC365" i="2"/>
  <c r="AE365" i="2"/>
  <c r="AC357" i="2"/>
  <c r="AE357" i="2"/>
  <c r="AC79" i="2"/>
  <c r="AE79" i="2"/>
  <c r="AC59" i="2"/>
  <c r="AE59" i="2"/>
  <c r="AC120" i="2"/>
  <c r="AE120" i="2"/>
  <c r="AC132" i="2"/>
  <c r="AE132" i="2"/>
  <c r="AC136" i="2"/>
  <c r="AE136" i="2"/>
  <c r="AC45" i="2"/>
  <c r="AE45" i="2"/>
  <c r="AC97" i="2"/>
  <c r="AE97" i="2"/>
  <c r="AC28" i="2"/>
  <c r="AE28" i="2"/>
  <c r="AC16" i="2"/>
  <c r="AE16" i="2"/>
  <c r="AC11" i="2"/>
  <c r="AE11" i="2"/>
  <c r="AC20" i="2"/>
  <c r="AE20" i="2"/>
  <c r="AC149" i="2"/>
  <c r="AE149" i="2"/>
  <c r="AC157" i="2"/>
  <c r="AE157" i="2"/>
  <c r="AC165" i="2"/>
  <c r="AE165" i="2"/>
  <c r="AC173" i="2"/>
  <c r="AE173" i="2"/>
  <c r="AC181" i="2"/>
  <c r="AE181" i="2"/>
  <c r="AC189" i="2"/>
  <c r="AE189" i="2"/>
  <c r="AC197" i="2"/>
  <c r="AE197" i="2"/>
  <c r="AC205" i="2"/>
  <c r="AE205" i="2"/>
  <c r="AC213" i="2"/>
  <c r="AE213" i="2"/>
  <c r="AC221" i="2"/>
  <c r="AE221" i="2"/>
  <c r="AC229" i="2"/>
  <c r="AE229" i="2"/>
  <c r="AC237" i="2"/>
  <c r="AE237" i="2"/>
  <c r="AC245" i="2"/>
  <c r="AE245" i="2"/>
  <c r="AC253" i="2"/>
  <c r="AE253" i="2"/>
  <c r="AC261" i="2"/>
  <c r="AE261" i="2"/>
  <c r="AC269" i="2"/>
  <c r="AE269" i="2"/>
  <c r="AC277" i="2"/>
  <c r="AE277" i="2"/>
  <c r="AC285" i="2"/>
  <c r="AE285" i="2"/>
  <c r="AC293" i="2"/>
  <c r="AE293" i="2"/>
  <c r="AC301" i="2"/>
  <c r="AE301" i="2"/>
  <c r="AC309" i="2"/>
  <c r="AE309" i="2"/>
  <c r="AC317" i="2"/>
  <c r="AE317" i="2"/>
  <c r="AC325" i="2"/>
  <c r="AE325" i="2"/>
  <c r="AC333" i="2"/>
  <c r="AE333" i="2"/>
  <c r="AC341" i="2"/>
  <c r="AE341" i="2"/>
  <c r="AC349" i="2"/>
  <c r="AE349" i="2"/>
  <c r="AC61" i="2"/>
  <c r="AE61" i="2"/>
  <c r="AC69" i="2"/>
  <c r="AE69" i="2"/>
  <c r="AC109" i="2"/>
  <c r="AE109" i="2"/>
  <c r="AC358" i="2"/>
  <c r="AE358" i="2"/>
  <c r="AC80" i="2"/>
  <c r="AE80" i="2"/>
  <c r="AC366" i="2"/>
  <c r="AE366" i="2"/>
  <c r="AC52" i="2"/>
  <c r="AE52" i="2"/>
  <c r="AC128" i="2"/>
  <c r="AE128" i="2"/>
  <c r="AC140" i="2"/>
  <c r="AE140" i="2"/>
  <c r="AC39" i="2"/>
  <c r="AE39" i="2"/>
  <c r="AC98" i="2"/>
  <c r="AE98" i="2"/>
  <c r="AC13" i="2"/>
  <c r="AE13" i="2"/>
  <c r="AC31" i="2"/>
  <c r="AE31" i="2"/>
  <c r="AC22" i="2"/>
  <c r="AE22" i="2"/>
  <c r="AC73" i="2"/>
  <c r="AE73" i="2"/>
  <c r="AC150" i="2"/>
  <c r="AE150" i="2"/>
  <c r="AC158" i="2"/>
  <c r="AE158" i="2"/>
  <c r="AC166" i="2"/>
  <c r="AE166" i="2"/>
  <c r="AC174" i="2"/>
  <c r="AE174" i="2"/>
  <c r="AC182" i="2"/>
  <c r="AE182" i="2"/>
  <c r="AC190" i="2"/>
  <c r="AE190" i="2"/>
  <c r="AC198" i="2"/>
  <c r="AE198" i="2"/>
  <c r="AC206" i="2"/>
  <c r="AE206" i="2"/>
  <c r="AC214" i="2"/>
  <c r="AE214" i="2"/>
  <c r="AC222" i="2"/>
  <c r="AE222" i="2"/>
  <c r="AC230" i="2"/>
  <c r="AE230" i="2"/>
  <c r="AC238" i="2"/>
  <c r="AE238" i="2"/>
  <c r="AC246" i="2"/>
  <c r="AE246" i="2"/>
  <c r="AC254" i="2"/>
  <c r="AE254" i="2"/>
  <c r="AC262" i="2"/>
  <c r="AE262" i="2"/>
  <c r="AC270" i="2"/>
  <c r="AE270" i="2"/>
  <c r="AC278" i="2"/>
  <c r="AE278" i="2"/>
  <c r="AC286" i="2"/>
  <c r="AE286" i="2"/>
  <c r="AC294" i="2"/>
  <c r="AE294" i="2"/>
  <c r="AC302" i="2"/>
  <c r="AE302" i="2"/>
  <c r="AC310" i="2"/>
  <c r="AE310" i="2"/>
  <c r="AC318" i="2"/>
  <c r="AE318" i="2"/>
  <c r="AC326" i="2"/>
  <c r="AE326" i="2"/>
  <c r="AC334" i="2"/>
  <c r="AE334" i="2"/>
  <c r="AC342" i="2"/>
  <c r="AE342" i="2"/>
  <c r="AC350" i="2"/>
  <c r="AE350" i="2"/>
  <c r="AC62" i="2"/>
  <c r="AE62" i="2"/>
  <c r="AC70" i="2"/>
  <c r="AE70" i="2"/>
  <c r="AC110" i="2"/>
  <c r="AE110" i="2"/>
  <c r="AC359" i="2"/>
  <c r="AE359" i="2"/>
  <c r="AC81" i="2"/>
  <c r="AE81" i="2"/>
  <c r="AC367" i="2"/>
  <c r="AE367" i="2"/>
  <c r="AC115" i="2"/>
  <c r="AE115" i="2"/>
  <c r="AC125" i="2"/>
  <c r="AE125" i="2"/>
  <c r="AC134" i="2"/>
  <c r="AE134" i="2"/>
  <c r="AC142" i="2"/>
  <c r="AE142" i="2"/>
  <c r="AC47" i="2"/>
  <c r="AE47" i="2"/>
  <c r="AC96" i="2"/>
  <c r="AE96" i="2"/>
  <c r="AC7" i="2"/>
  <c r="AE7" i="2"/>
  <c r="AC24" i="2"/>
  <c r="AE24" i="2"/>
  <c r="AC9" i="2"/>
  <c r="AE9" i="2"/>
  <c r="AC74" i="2"/>
  <c r="AE74" i="2"/>
  <c r="AC151" i="2"/>
  <c r="AE151" i="2"/>
  <c r="AC159" i="2"/>
  <c r="AE159" i="2"/>
  <c r="AC167" i="2"/>
  <c r="AE167" i="2"/>
  <c r="AC175" i="2"/>
  <c r="AE175" i="2"/>
  <c r="AC183" i="2"/>
  <c r="AE183" i="2"/>
  <c r="AC191" i="2"/>
  <c r="AE191" i="2"/>
  <c r="AC199" i="2"/>
  <c r="AE199" i="2"/>
  <c r="AC207" i="2"/>
  <c r="AE207" i="2"/>
  <c r="AC215" i="2"/>
  <c r="AE215" i="2"/>
  <c r="AC223" i="2"/>
  <c r="AE223" i="2"/>
  <c r="AC231" i="2"/>
  <c r="AE231" i="2"/>
  <c r="AC239" i="2"/>
  <c r="AE239" i="2"/>
  <c r="AC247" i="2"/>
  <c r="AE247" i="2"/>
  <c r="AC255" i="2"/>
  <c r="AE255" i="2"/>
  <c r="AC263" i="2"/>
  <c r="AE263" i="2"/>
  <c r="AC271" i="2"/>
  <c r="AE271" i="2"/>
  <c r="AC279" i="2"/>
  <c r="AE279" i="2"/>
  <c r="AC287" i="2"/>
  <c r="AE287" i="2"/>
  <c r="AC295" i="2"/>
  <c r="AE295" i="2"/>
  <c r="AC303" i="2"/>
  <c r="AE303" i="2"/>
  <c r="AC311" i="2"/>
  <c r="AE311" i="2"/>
  <c r="AC319" i="2"/>
  <c r="AE319" i="2"/>
  <c r="AC327" i="2"/>
  <c r="AE327" i="2"/>
  <c r="AC335" i="2"/>
  <c r="AE335" i="2"/>
  <c r="AC343" i="2"/>
  <c r="AE343" i="2"/>
  <c r="AC351" i="2"/>
  <c r="AE351" i="2"/>
  <c r="AC63" i="2"/>
  <c r="AE63" i="2"/>
  <c r="AC71" i="2"/>
  <c r="AE71" i="2"/>
  <c r="AC111" i="2"/>
  <c r="AE111" i="2"/>
  <c r="AC360" i="2"/>
  <c r="AE360" i="2"/>
  <c r="AC82" i="2"/>
  <c r="AE82" i="2"/>
  <c r="AC116" i="2"/>
  <c r="AE116" i="2"/>
  <c r="AC122" i="2"/>
  <c r="AE122" i="2"/>
  <c r="AC135" i="2"/>
  <c r="AE135" i="2"/>
  <c r="AC143" i="2"/>
  <c r="AE143" i="2"/>
  <c r="AC40" i="2"/>
  <c r="AE40" i="2"/>
  <c r="AC94" i="2"/>
  <c r="AE94" i="2"/>
  <c r="AC21" i="2"/>
  <c r="AE21" i="2"/>
  <c r="AC10" i="2"/>
  <c r="AE10" i="2"/>
  <c r="AC19" i="2"/>
  <c r="AE19" i="2"/>
  <c r="AC106" i="2"/>
  <c r="AE106" i="2"/>
  <c r="AC152" i="2"/>
  <c r="AE152" i="2"/>
  <c r="AC160" i="2"/>
  <c r="AE160" i="2"/>
  <c r="AC168" i="2"/>
  <c r="AE168" i="2"/>
  <c r="AC176" i="2"/>
  <c r="AE176" i="2"/>
  <c r="AC184" i="2"/>
  <c r="AE184" i="2"/>
  <c r="AC192" i="2"/>
  <c r="AE192" i="2"/>
  <c r="AC200" i="2"/>
  <c r="AE200" i="2"/>
  <c r="AC208" i="2"/>
  <c r="AE208" i="2"/>
  <c r="AC216" i="2"/>
  <c r="AE216" i="2"/>
  <c r="AC224" i="2"/>
  <c r="AE224" i="2"/>
  <c r="AC232" i="2"/>
  <c r="AE232" i="2"/>
  <c r="AC240" i="2"/>
  <c r="AE240" i="2"/>
  <c r="AC248" i="2"/>
  <c r="AE248" i="2"/>
  <c r="AC256" i="2"/>
  <c r="AE256" i="2"/>
  <c r="AC264" i="2"/>
  <c r="AE264" i="2"/>
  <c r="AC272" i="2"/>
  <c r="AE272" i="2"/>
  <c r="AC280" i="2"/>
  <c r="AE280" i="2"/>
  <c r="AC288" i="2"/>
  <c r="AE288" i="2"/>
  <c r="AC296" i="2"/>
  <c r="AE296" i="2"/>
  <c r="AC304" i="2"/>
  <c r="AE304" i="2"/>
  <c r="AC312" i="2"/>
  <c r="AE312" i="2"/>
  <c r="AC320" i="2"/>
  <c r="AE320" i="2"/>
  <c r="AC328" i="2"/>
  <c r="AE328" i="2"/>
  <c r="AC336" i="2"/>
  <c r="AE336" i="2"/>
  <c r="AC344" i="2"/>
  <c r="AE344" i="2"/>
  <c r="AC352" i="2"/>
  <c r="AE352" i="2"/>
  <c r="AC64" i="2"/>
  <c r="AE64" i="2"/>
  <c r="AC361" i="2"/>
  <c r="AE361" i="2"/>
  <c r="AC112" i="2"/>
  <c r="AE112" i="2"/>
  <c r="AC75" i="2"/>
  <c r="AE75" i="2"/>
  <c r="AC137" i="2"/>
  <c r="AE137" i="2"/>
  <c r="AC118" i="2"/>
  <c r="AE118" i="2"/>
  <c r="AC123" i="2"/>
  <c r="AE123" i="2"/>
  <c r="AC129" i="2"/>
  <c r="AE129" i="2"/>
  <c r="AC141" i="2"/>
  <c r="AC42" i="2"/>
  <c r="AE42" i="2"/>
  <c r="AC35" i="2"/>
  <c r="AE35" i="2"/>
  <c r="AC15" i="2"/>
  <c r="AE15" i="2"/>
  <c r="AC18" i="2"/>
  <c r="AE18" i="2"/>
  <c r="AC12" i="2"/>
  <c r="AE12" i="2"/>
  <c r="AC107" i="2"/>
  <c r="AE107" i="2"/>
  <c r="AC153" i="2"/>
  <c r="AE153" i="2"/>
  <c r="AC161" i="2"/>
  <c r="AE161" i="2"/>
  <c r="AC169" i="2"/>
  <c r="AE169" i="2"/>
  <c r="AC177" i="2"/>
  <c r="AE177" i="2"/>
  <c r="AC185" i="2"/>
  <c r="AE185" i="2"/>
  <c r="AC193" i="2"/>
  <c r="AE193" i="2"/>
  <c r="AC201" i="2"/>
  <c r="AE201" i="2"/>
  <c r="AC209" i="2"/>
  <c r="AE209" i="2"/>
  <c r="AC217" i="2"/>
  <c r="AE217" i="2"/>
  <c r="AC225" i="2"/>
  <c r="AE225" i="2"/>
  <c r="AC233" i="2"/>
  <c r="AE233" i="2"/>
  <c r="AC241" i="2"/>
  <c r="AE241" i="2"/>
  <c r="AC249" i="2"/>
  <c r="AE249" i="2"/>
  <c r="AC257" i="2"/>
  <c r="AE257" i="2"/>
  <c r="AC265" i="2"/>
  <c r="AE265" i="2"/>
  <c r="AC273" i="2"/>
  <c r="AE273" i="2"/>
  <c r="AC281" i="2"/>
  <c r="AE281" i="2"/>
  <c r="AC289" i="2"/>
  <c r="AE289" i="2"/>
  <c r="AC297" i="2"/>
  <c r="AE297" i="2"/>
  <c r="AC305" i="2"/>
  <c r="AE305" i="2"/>
  <c r="AC313" i="2"/>
  <c r="AE313" i="2"/>
  <c r="AC321" i="2"/>
  <c r="AE321" i="2"/>
  <c r="AC329" i="2"/>
  <c r="AE329" i="2"/>
  <c r="AC337" i="2"/>
  <c r="AE337" i="2"/>
  <c r="AC345" i="2"/>
  <c r="AE345" i="2"/>
  <c r="AC353" i="2"/>
  <c r="AE353" i="2"/>
  <c r="AC65" i="2"/>
  <c r="AE65" i="2"/>
  <c r="AC362" i="2"/>
  <c r="AE362" i="2"/>
  <c r="AC113" i="2"/>
  <c r="AE113" i="2"/>
  <c r="AC76" i="2"/>
  <c r="AE76" i="2"/>
  <c r="AC138" i="2"/>
  <c r="AE138" i="2"/>
  <c r="AC100" i="2"/>
  <c r="AE100" i="2"/>
  <c r="AC126" i="2"/>
  <c r="AE126" i="2"/>
  <c r="AC124" i="2"/>
  <c r="AE124" i="2"/>
  <c r="AC133" i="2"/>
  <c r="AE133" i="2"/>
  <c r="AC46" i="2"/>
  <c r="AE46" i="2"/>
  <c r="AC38" i="2"/>
  <c r="AE38" i="2"/>
  <c r="AC32" i="2"/>
  <c r="AE32" i="2"/>
  <c r="AC8" i="2"/>
  <c r="AE8" i="2"/>
  <c r="AC14" i="2"/>
  <c r="AE14" i="2"/>
  <c r="AC30" i="2"/>
  <c r="AE30" i="2"/>
  <c r="AC108" i="2"/>
  <c r="AE108" i="2"/>
  <c r="AC154" i="2"/>
  <c r="AE154" i="2"/>
  <c r="AC162" i="2"/>
  <c r="AE162" i="2"/>
  <c r="AC170" i="2"/>
  <c r="AE170" i="2"/>
  <c r="AC178" i="2"/>
  <c r="AE178" i="2"/>
  <c r="AC186" i="2"/>
  <c r="AE186" i="2"/>
  <c r="AC194" i="2"/>
  <c r="AE194" i="2"/>
  <c r="AC202" i="2"/>
  <c r="AE202" i="2"/>
  <c r="AC210" i="2"/>
  <c r="AE210" i="2"/>
  <c r="AC218" i="2"/>
  <c r="AE218" i="2"/>
  <c r="AC226" i="2"/>
  <c r="AE226" i="2"/>
  <c r="AC234" i="2"/>
  <c r="AE234" i="2"/>
  <c r="AC242" i="2"/>
  <c r="AE242" i="2"/>
  <c r="AC250" i="2"/>
  <c r="AE250" i="2"/>
  <c r="AC258" i="2"/>
  <c r="AE258" i="2"/>
  <c r="AC266" i="2"/>
  <c r="AE266" i="2"/>
  <c r="AC274" i="2"/>
  <c r="AE274" i="2"/>
  <c r="AC282" i="2"/>
  <c r="AE282" i="2"/>
  <c r="AC290" i="2"/>
  <c r="AE290" i="2"/>
  <c r="AC298" i="2"/>
  <c r="AE298" i="2"/>
  <c r="AC306" i="2"/>
  <c r="AE306" i="2"/>
  <c r="AC314" i="2"/>
  <c r="AE314" i="2"/>
  <c r="AC322" i="2"/>
  <c r="AE322" i="2"/>
  <c r="AC330" i="2"/>
  <c r="AE330" i="2"/>
  <c r="AC338" i="2"/>
  <c r="AE338" i="2"/>
  <c r="AC346" i="2"/>
  <c r="AE346" i="2"/>
  <c r="AC354" i="2"/>
  <c r="AE354" i="2"/>
  <c r="AC66" i="2"/>
  <c r="AE66" i="2"/>
  <c r="AC363" i="2"/>
  <c r="AE363" i="2"/>
  <c r="AC114" i="2"/>
  <c r="AE114" i="2"/>
  <c r="AC77" i="2"/>
  <c r="AE77" i="2"/>
  <c r="AC139" i="2"/>
  <c r="AE139" i="2"/>
  <c r="S86" i="2"/>
  <c r="S85" i="2"/>
  <c r="S84" i="2"/>
  <c r="S83" i="2"/>
  <c r="S102" i="2"/>
  <c r="S101" i="2"/>
  <c r="S53" i="2"/>
  <c r="S54" i="2"/>
  <c r="S92" i="2"/>
  <c r="S91" i="2"/>
  <c r="S90" i="2"/>
  <c r="S89" i="2"/>
  <c r="S5" i="2"/>
  <c r="S6" i="2"/>
  <c r="S56" i="2"/>
  <c r="S57" i="2"/>
  <c r="S55" i="2"/>
  <c r="AC5" i="2" l="1"/>
  <c r="AE5" i="2"/>
  <c r="AC55" i="2"/>
  <c r="AE55" i="2"/>
  <c r="AC54" i="2"/>
  <c r="AE54" i="2"/>
  <c r="AC101" i="2"/>
  <c r="AE101" i="2"/>
  <c r="AC102" i="2"/>
  <c r="AE102" i="2"/>
  <c r="AC89" i="2"/>
  <c r="AE89" i="2"/>
  <c r="AC6" i="2"/>
  <c r="AE6" i="2"/>
  <c r="AC83" i="2"/>
  <c r="AE83" i="2"/>
  <c r="AC90" i="2"/>
  <c r="AE90" i="2"/>
  <c r="AC84" i="2"/>
  <c r="AE84" i="2"/>
  <c r="AC92" i="2"/>
  <c r="AE92" i="2"/>
  <c r="AC57" i="2"/>
  <c r="AE57" i="2"/>
  <c r="AC91" i="2"/>
  <c r="AE91" i="2"/>
  <c r="AC85" i="2"/>
  <c r="AE85" i="2"/>
  <c r="AC86" i="2"/>
  <c r="AE86" i="2"/>
  <c r="AC56" i="2"/>
  <c r="AE56" i="2"/>
  <c r="AC53" i="2"/>
  <c r="AE5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Nambu Takanobu／南部　隆宣／AW</author>
  </authors>
  <commentList>
    <comment ref="X4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>1便分
入庫開始～入庫完了までのL.T</t>
        </r>
        <r>
          <rPr>
            <sz val="9"/>
            <color indexed="81"/>
            <rFont val="MS P ゴシック"/>
            <family val="3"/>
            <charset val="128"/>
          </rPr>
          <t xml:space="preserve">
1PLT=5分、1車=40PLT
合計200分
</t>
        </r>
      </text>
    </comment>
  </commentList>
</comments>
</file>

<file path=xl/sharedStrings.xml><?xml version="1.0" encoding="utf-8"?>
<sst xmlns="http://schemas.openxmlformats.org/spreadsheetml/2006/main" count="9547" uniqueCount="716">
  <si>
    <t>■2022/3/16現在　1Y受入内示あり品番リスト</t>
    <rPh sb="10" eb="12">
      <t>ゲンザイ</t>
    </rPh>
    <rPh sb="15" eb="17">
      <t>ウケイレ</t>
    </rPh>
    <rPh sb="17" eb="19">
      <t>ナイジ</t>
    </rPh>
    <rPh sb="21" eb="23">
      <t>ヒンバン</t>
    </rPh>
    <phoneticPr fontId="6"/>
  </si>
  <si>
    <t>稼働時間</t>
    <rPh sb="0" eb="2">
      <t>カドウ</t>
    </rPh>
    <rPh sb="2" eb="4">
      <t>ジカン</t>
    </rPh>
    <phoneticPr fontId="3"/>
  </si>
  <si>
    <t>別シートにて算出</t>
    <rPh sb="0" eb="1">
      <t>ベツ</t>
    </rPh>
    <rPh sb="6" eb="8">
      <t>サンシュツ</t>
    </rPh>
    <phoneticPr fontId="3"/>
  </si>
  <si>
    <t>検索用</t>
    <rPh sb="0" eb="3">
      <t>ケンサクヨウ</t>
    </rPh>
    <phoneticPr fontId="6"/>
  </si>
  <si>
    <t>品番</t>
  </si>
  <si>
    <t>加工図符号</t>
  </si>
  <si>
    <t>設変符号</t>
  </si>
  <si>
    <t>品名</t>
  </si>
  <si>
    <t>工程コード</t>
  </si>
  <si>
    <t>仕入先名/工場名</t>
  </si>
  <si>
    <t>発送場所</t>
  </si>
  <si>
    <t>発送場所名</t>
  </si>
  <si>
    <t>収容数</t>
    <rPh sb="0" eb="2">
      <t>シュウヨウ</t>
    </rPh>
    <rPh sb="2" eb="3">
      <t>スウ</t>
    </rPh>
    <phoneticPr fontId="6"/>
  </si>
  <si>
    <t>拠点所番地</t>
    <rPh sb="0" eb="2">
      <t>キョテン</t>
    </rPh>
    <rPh sb="2" eb="3">
      <t>トコロ</t>
    </rPh>
    <rPh sb="3" eb="5">
      <t>バンチ</t>
    </rPh>
    <phoneticPr fontId="6"/>
  </si>
  <si>
    <t>搬送ルート</t>
    <rPh sb="0" eb="2">
      <t>ハンソウ</t>
    </rPh>
    <phoneticPr fontId="6"/>
  </si>
  <si>
    <t>搬送頻度</t>
    <rPh sb="0" eb="4">
      <t>ハンソウヒンド</t>
    </rPh>
    <phoneticPr fontId="6"/>
  </si>
  <si>
    <t>受入場所</t>
  </si>
  <si>
    <t>サイクル間隔</t>
  </si>
  <si>
    <t>サイクル回数</t>
  </si>
  <si>
    <t>サイクル情報</t>
  </si>
  <si>
    <t>かんばん
回収～引当</t>
    <rPh sb="5" eb="7">
      <t>カイシュウ</t>
    </rPh>
    <rPh sb="8" eb="10">
      <t>ヒキアテ</t>
    </rPh>
    <phoneticPr fontId="3"/>
  </si>
  <si>
    <t>仕入先納入便
不等ピッチ</t>
    <rPh sb="0" eb="2">
      <t>シイレ</t>
    </rPh>
    <rPh sb="2" eb="3">
      <t>サキ</t>
    </rPh>
    <rPh sb="3" eb="5">
      <t>ノウニュウ</t>
    </rPh>
    <rPh sb="5" eb="6">
      <t>ビン</t>
    </rPh>
    <rPh sb="7" eb="9">
      <t>フトウ</t>
    </rPh>
    <phoneticPr fontId="3"/>
  </si>
  <si>
    <t>顧客からの
オーダー振れ追従</t>
    <rPh sb="0" eb="2">
      <t>コキャク</t>
    </rPh>
    <rPh sb="10" eb="11">
      <t>フ</t>
    </rPh>
    <rPh sb="12" eb="14">
      <t>ツイジュウ</t>
    </rPh>
    <phoneticPr fontId="3"/>
  </si>
  <si>
    <t>西尾東内滞留時間
(仕入先便着～XD便積込)</t>
    <rPh sb="0" eb="2">
      <t>ニシオ</t>
    </rPh>
    <rPh sb="2" eb="3">
      <t>ヒガシ</t>
    </rPh>
    <rPh sb="3" eb="4">
      <t>ナイ</t>
    </rPh>
    <rPh sb="4" eb="6">
      <t>タイリュウ</t>
    </rPh>
    <rPh sb="6" eb="8">
      <t>ジカン</t>
    </rPh>
    <rPh sb="10" eb="13">
      <t>シイレサキ</t>
    </rPh>
    <rPh sb="13" eb="14">
      <t>ビン</t>
    </rPh>
    <rPh sb="14" eb="15">
      <t>チャク</t>
    </rPh>
    <rPh sb="18" eb="19">
      <t>ビン</t>
    </rPh>
    <rPh sb="19" eb="21">
      <t>ツミコミ</t>
    </rPh>
    <phoneticPr fontId="6"/>
  </si>
  <si>
    <t>走行
(西尾東⇒第1)</t>
    <rPh sb="0" eb="2">
      <t>ソウコウ</t>
    </rPh>
    <rPh sb="4" eb="6">
      <t>ニシオ</t>
    </rPh>
    <rPh sb="6" eb="7">
      <t>ヒガシ</t>
    </rPh>
    <rPh sb="8" eb="9">
      <t>ダイ</t>
    </rPh>
    <phoneticPr fontId="6"/>
  </si>
  <si>
    <t>荷降ろし
(第1工場)</t>
    <rPh sb="0" eb="2">
      <t>ニオ</t>
    </rPh>
    <rPh sb="6" eb="7">
      <t>ダイ</t>
    </rPh>
    <rPh sb="8" eb="10">
      <t>コウジョウ</t>
    </rPh>
    <phoneticPr fontId="6"/>
  </si>
  <si>
    <t>入庫</t>
    <rPh sb="0" eb="2">
      <t>ニュウコ</t>
    </rPh>
    <phoneticPr fontId="6"/>
  </si>
  <si>
    <t>出庫</t>
    <rPh sb="0" eb="2">
      <t>シュッコ</t>
    </rPh>
    <phoneticPr fontId="6"/>
  </si>
  <si>
    <t>搬送</t>
    <rPh sb="0" eb="2">
      <t>ハンソウ</t>
    </rPh>
    <phoneticPr fontId="6"/>
  </si>
  <si>
    <t>稼働差</t>
    <rPh sb="0" eb="2">
      <t>カドウ</t>
    </rPh>
    <rPh sb="2" eb="3">
      <t>サ</t>
    </rPh>
    <phoneticPr fontId="6"/>
  </si>
  <si>
    <t>バックアップ</t>
    <phoneticPr fontId="6"/>
  </si>
  <si>
    <t>合計</t>
    <rPh sb="0" eb="2">
      <t>ゴウケイ</t>
    </rPh>
    <phoneticPr fontId="6"/>
  </si>
  <si>
    <t>35300ECB010</t>
  </si>
  <si>
    <t/>
  </si>
  <si>
    <t>PUMP ASSY, OIL W/MOTOR</t>
  </si>
  <si>
    <t>0001</t>
  </si>
  <si>
    <t>アイシン精機（株）</t>
  </si>
  <si>
    <t>12</t>
  </si>
  <si>
    <t>半田工場</t>
  </si>
  <si>
    <t>1Y</t>
  </si>
  <si>
    <t>35580ECB010</t>
  </si>
  <si>
    <t>ACTUATOR ASSY, SHIFT CONTROL</t>
  </si>
  <si>
    <t>1040052001Z</t>
  </si>
  <si>
    <t xml:space="preserve"> D</t>
  </si>
  <si>
    <t>PLUG, W/HEAD STRAIGHT SCREW</t>
  </si>
  <si>
    <t>0024</t>
  </si>
  <si>
    <t>（株）青山製作所</t>
  </si>
  <si>
    <t>01</t>
  </si>
  <si>
    <t>1040183011P</t>
  </si>
  <si>
    <t xml:space="preserve"> C</t>
  </si>
  <si>
    <t>BOLT, FLANGE</t>
  </si>
  <si>
    <t>3040052001B</t>
  </si>
  <si>
    <t>9010506A003</t>
  </si>
  <si>
    <t xml:space="preserve"> A</t>
  </si>
  <si>
    <t>9010506A089</t>
  </si>
  <si>
    <t>9010508A014</t>
  </si>
  <si>
    <t xml:space="preserve"> B</t>
  </si>
  <si>
    <t>9010508A042</t>
  </si>
  <si>
    <t>9010512A018</t>
  </si>
  <si>
    <t>BOLT, W/WASHER</t>
  </si>
  <si>
    <t>9011906A065</t>
  </si>
  <si>
    <t>BOLT, FLANGE W/WASHER</t>
  </si>
  <si>
    <t>SCREW, HEX LOBULAR</t>
  </si>
  <si>
    <t>9014908A008</t>
  </si>
  <si>
    <t>SCREW</t>
  </si>
  <si>
    <t>9015905A007</t>
  </si>
  <si>
    <t>SCREW, W/WASHER</t>
  </si>
  <si>
    <t>9015906A021</t>
  </si>
  <si>
    <t>9015906A022</t>
  </si>
  <si>
    <t>9015906A023</t>
  </si>
  <si>
    <t>9034114A004</t>
  </si>
  <si>
    <t>9034118A024</t>
  </si>
  <si>
    <t>PLUG, BREATHER</t>
  </si>
  <si>
    <t>G1163ECB010</t>
  </si>
  <si>
    <t>BOLT, MOTOR STATOR YOKE</t>
  </si>
  <si>
    <t>G1163ECE010</t>
  </si>
  <si>
    <t>35145ECE020</t>
  </si>
  <si>
    <t>PLATE, OIL</t>
  </si>
  <si>
    <t>0030</t>
  </si>
  <si>
    <t>（株）浅賀井製作所</t>
  </si>
  <si>
    <t>安城工場</t>
  </si>
  <si>
    <t>35174ECB010</t>
  </si>
  <si>
    <t>PLATE, OIL RESERVOIR LOCK</t>
  </si>
  <si>
    <t>35174ECE010</t>
  </si>
  <si>
    <t>35174ECE020</t>
  </si>
  <si>
    <t>35312ECB010</t>
  </si>
  <si>
    <t>COVER, TRANSMISSION, OIL PUMP</t>
  </si>
  <si>
    <t>0038</t>
  </si>
  <si>
    <t>（株）旭工業所</t>
  </si>
  <si>
    <t>本社工場</t>
  </si>
  <si>
    <t>01912ECB040</t>
  </si>
  <si>
    <t>CAP, SHIPPING</t>
  </si>
  <si>
    <t>0155</t>
  </si>
  <si>
    <t>愛産樹脂工業（株）</t>
  </si>
  <si>
    <t>019128GA010</t>
  </si>
  <si>
    <t>0208</t>
  </si>
  <si>
    <t>石黒ゴム工業（株）</t>
  </si>
  <si>
    <t>01912ECB010</t>
  </si>
  <si>
    <t>82821CWA030</t>
  </si>
  <si>
    <t>COVER, CONNECTOR</t>
  </si>
  <si>
    <t>82821ECB010</t>
  </si>
  <si>
    <t>82821ECB020</t>
  </si>
  <si>
    <t>82821ECB040</t>
  </si>
  <si>
    <t>82821ECB050</t>
  </si>
  <si>
    <t>82821ECE010</t>
  </si>
  <si>
    <t>82821XAE010</t>
  </si>
  <si>
    <t>82821XAE020</t>
  </si>
  <si>
    <t>2030045013L</t>
  </si>
  <si>
    <t>GASKET</t>
  </si>
  <si>
    <t>0226</t>
  </si>
  <si>
    <t>伊藤金属工業（株）</t>
  </si>
  <si>
    <t>36108ECB010</t>
  </si>
  <si>
    <t>SHAFT SUB-ASSY, OIL PUMP DRIVE</t>
  </si>
  <si>
    <t>0810</t>
  </si>
  <si>
    <t>（株）オーハシテクニカ</t>
  </si>
  <si>
    <t>35501ECB010</t>
  </si>
  <si>
    <t>ROD SUB-ASSY, PARKING LOCK</t>
  </si>
  <si>
    <t>0816</t>
  </si>
  <si>
    <t>大橋鉄工（株）</t>
  </si>
  <si>
    <t>9036345A004</t>
  </si>
  <si>
    <t>BEARING, RADIAL BALL</t>
  </si>
  <si>
    <t>0831</t>
  </si>
  <si>
    <t>岡谷鋼機（株）</t>
  </si>
  <si>
    <t>刈谷支店</t>
  </si>
  <si>
    <t>35557ECB010</t>
  </si>
  <si>
    <t>PAWL, PARKING LOCK</t>
  </si>
  <si>
    <t>0834</t>
  </si>
  <si>
    <t>小川工業（株）</t>
  </si>
  <si>
    <t>41310ECB010</t>
  </si>
  <si>
    <t>GEAR ASSY, DIFFERENTIAL</t>
  </si>
  <si>
    <t>0930</t>
  </si>
  <si>
    <t>（株）オンド</t>
  </si>
  <si>
    <t>41310ECE010</t>
  </si>
  <si>
    <t>1040043104R</t>
  </si>
  <si>
    <t>PIN, STRAIGHT</t>
  </si>
  <si>
    <t>1014</t>
  </si>
  <si>
    <t>（株）ギフ加藤製作所</t>
  </si>
  <si>
    <t>本社工場（ＡＷ発行拠点）</t>
  </si>
  <si>
    <t>35556ECB010</t>
  </si>
  <si>
    <t>SHAFT, PARKING LOCK PAWL</t>
  </si>
  <si>
    <t>9025006A007</t>
  </si>
  <si>
    <t>33490ECB010</t>
  </si>
  <si>
    <t>COOLER ASSY, OIL</t>
  </si>
  <si>
    <t>1042</t>
  </si>
  <si>
    <t>マレリ（株）</t>
  </si>
  <si>
    <t>04</t>
  </si>
  <si>
    <t>澁澤倉庫</t>
  </si>
  <si>
    <t>33490ECE010</t>
  </si>
  <si>
    <t>9036628A005</t>
  </si>
  <si>
    <t>RACE, TAPERED ROLLER BEARING, INNER</t>
  </si>
  <si>
    <t>1814</t>
  </si>
  <si>
    <t>（株）ジェイテクト</t>
  </si>
  <si>
    <t>02</t>
  </si>
  <si>
    <t>香川工場</t>
  </si>
  <si>
    <t>9036628A006</t>
  </si>
  <si>
    <t>RACE, TAPERED ROLLER BEARING, OUTER</t>
  </si>
  <si>
    <t>9036628A007</t>
  </si>
  <si>
    <t>9036628A008</t>
  </si>
  <si>
    <t>9036630A016</t>
  </si>
  <si>
    <t>9036630A017</t>
  </si>
  <si>
    <t>9036652A003</t>
  </si>
  <si>
    <t>9036652A004</t>
  </si>
  <si>
    <t>9036658A001</t>
  </si>
  <si>
    <t>9036658A002</t>
  </si>
  <si>
    <t>9036659A009</t>
  </si>
  <si>
    <t>9036659A010</t>
  </si>
  <si>
    <t>35352ECB010</t>
  </si>
  <si>
    <t>ROTOR, TRANSMISSION OIL PUMP DRIVEN</t>
  </si>
  <si>
    <t>1821</t>
  </si>
  <si>
    <t>五興商事（株）</t>
  </si>
  <si>
    <t>G9201ECB030</t>
  </si>
  <si>
    <t>COVER SUB-ASSY, INVERTER</t>
  </si>
  <si>
    <t>2017</t>
  </si>
  <si>
    <t>佐藤工業（株）</t>
  </si>
  <si>
    <t>03</t>
  </si>
  <si>
    <t>藤塗装</t>
  </si>
  <si>
    <t>G9201ECE010</t>
  </si>
  <si>
    <t>35198ECE010</t>
  </si>
  <si>
    <t>BRACKET, WIRE HARNESS CLAMP</t>
  </si>
  <si>
    <t>2020</t>
  </si>
  <si>
    <t>サトープレス工業（株）</t>
  </si>
  <si>
    <t>3548255A010</t>
  </si>
  <si>
    <t>CLAMP, TEMPERATURE SENSOR</t>
  </si>
  <si>
    <t>35482TFA010</t>
  </si>
  <si>
    <t>35595ECB010</t>
  </si>
  <si>
    <t>BRACKET, PARKING LOCK PAWL</t>
  </si>
  <si>
    <t>5040056001E</t>
  </si>
  <si>
    <t>CLAMP, TUBE</t>
  </si>
  <si>
    <t>9033106A003</t>
  </si>
  <si>
    <t>PLUG, TIGHT</t>
  </si>
  <si>
    <t>9033904A002</t>
  </si>
  <si>
    <t>CAP</t>
  </si>
  <si>
    <t>9033904A003</t>
  </si>
  <si>
    <t>35145ECB010</t>
  </si>
  <si>
    <t>2036</t>
  </si>
  <si>
    <t>三共鋼業（株）</t>
  </si>
  <si>
    <t>東浦南工場</t>
  </si>
  <si>
    <t>35145ECE010</t>
  </si>
  <si>
    <t>35195ECE010</t>
  </si>
  <si>
    <t>35195TFG010</t>
  </si>
  <si>
    <t>CLAMP, TRANSAXLE APPLY TUBE, NO.1</t>
  </si>
  <si>
    <t>35771ECB010</t>
  </si>
  <si>
    <t>SHAFT, OUTPUT</t>
  </si>
  <si>
    <t>2038</t>
  </si>
  <si>
    <t>アイシン機工（株）</t>
  </si>
  <si>
    <t>06</t>
  </si>
  <si>
    <t>吉良工場</t>
  </si>
  <si>
    <t>35771ECE010</t>
  </si>
  <si>
    <t>35141ECB010</t>
  </si>
  <si>
    <t>CASE, TRANSAXLE</t>
  </si>
  <si>
    <t>2041</t>
  </si>
  <si>
    <t>アイシン・エィ・ダブリュ工業（株）</t>
  </si>
  <si>
    <t>35141ECE010</t>
  </si>
  <si>
    <t>39171ECB010</t>
  </si>
  <si>
    <t>COVER, MOTOR HOUSING</t>
  </si>
  <si>
    <t>39171ECE010</t>
  </si>
  <si>
    <t>01912ECB060</t>
  </si>
  <si>
    <t>2242</t>
  </si>
  <si>
    <t>新光ゴム工業（株）</t>
  </si>
  <si>
    <t>本社</t>
  </si>
  <si>
    <t>2030052002N</t>
  </si>
  <si>
    <t>2408</t>
  </si>
  <si>
    <t>（株）杉浦製作所</t>
  </si>
  <si>
    <t xml:space="preserve"> G</t>
  </si>
  <si>
    <t>BOLT, STUD</t>
  </si>
  <si>
    <t>9034108A006</t>
  </si>
  <si>
    <t>9034108A010</t>
  </si>
  <si>
    <t>3559850A010</t>
  </si>
  <si>
    <t>PIN SUB-ASSY, PARKING LOCK</t>
  </si>
  <si>
    <t>2411</t>
  </si>
  <si>
    <t>アイコー（株）</t>
  </si>
  <si>
    <t>2502</t>
  </si>
  <si>
    <t>住友商事（株）鉄鋼部輸送機材</t>
  </si>
  <si>
    <t>鉄鋼部輸送機材</t>
  </si>
  <si>
    <t>G1174ECB010</t>
  </si>
  <si>
    <t>WIRE, MOTOR REVOLUTION SENSOR</t>
  </si>
  <si>
    <t>2506</t>
  </si>
  <si>
    <t>住友電装（株）</t>
  </si>
  <si>
    <t>G1174ECE010</t>
  </si>
  <si>
    <t>82824ECE010</t>
  </si>
  <si>
    <t>CONNECTOR, WIRING HARNESS</t>
  </si>
  <si>
    <t>四日市物流センター</t>
  </si>
  <si>
    <t>FUYOU</t>
  </si>
  <si>
    <t>G1144ECB010</t>
  </si>
  <si>
    <t>TERMINAL, MOTOR CABLE</t>
  </si>
  <si>
    <t>2508</t>
  </si>
  <si>
    <t>住友電気工業（株）</t>
  </si>
  <si>
    <t>G117362010</t>
  </si>
  <si>
    <t>SENSOR, MOTOR REVOLUTION</t>
  </si>
  <si>
    <t>3102</t>
  </si>
  <si>
    <t>多摩川精機販売（株）</t>
  </si>
  <si>
    <t>3519510A010</t>
  </si>
  <si>
    <t>3236</t>
  </si>
  <si>
    <t>中庸スプリング（株）</t>
  </si>
  <si>
    <t>35505ECB010</t>
  </si>
  <si>
    <t>LEVER SUB-ASSY, PARKING LOCK</t>
  </si>
  <si>
    <t>9094906A012</t>
  </si>
  <si>
    <t>CLAMP, WIRING</t>
  </si>
  <si>
    <t>34989ECB010</t>
  </si>
  <si>
    <t>LABEL</t>
  </si>
  <si>
    <t>3407</t>
  </si>
  <si>
    <t>（株）槌屋</t>
  </si>
  <si>
    <t>知立工場</t>
  </si>
  <si>
    <t>34989ECB020</t>
  </si>
  <si>
    <t>34989ECB030</t>
  </si>
  <si>
    <t>34989ECC010</t>
  </si>
  <si>
    <t>34989ECE010</t>
  </si>
  <si>
    <t>34989ECE020</t>
  </si>
  <si>
    <t>9050827A011</t>
  </si>
  <si>
    <t>SPRING, TORSION</t>
  </si>
  <si>
    <t>3836</t>
  </si>
  <si>
    <t>（株）東郷製作所</t>
  </si>
  <si>
    <t>9052409A003</t>
  </si>
  <si>
    <t>SPRING, RETAINER</t>
  </si>
  <si>
    <t>82125ECB020</t>
  </si>
  <si>
    <t>WIRE, TRANSMISSION</t>
  </si>
  <si>
    <t>3880</t>
  </si>
  <si>
    <t>（株）ＢｌｕＥ　Ｎｅｘｕｓ</t>
  </si>
  <si>
    <t>デンソー　安城製作所</t>
  </si>
  <si>
    <t>82125ECC020</t>
  </si>
  <si>
    <t>82125ECE020</t>
  </si>
  <si>
    <t>82125ECE030</t>
  </si>
  <si>
    <t>G9210ECB010</t>
  </si>
  <si>
    <t>INVERTER ASSY, EV MOTOR CONTROL</t>
  </si>
  <si>
    <t>G9210ECC010</t>
  </si>
  <si>
    <t>G9210ECE010</t>
  </si>
  <si>
    <t>G9210ECE020</t>
  </si>
  <si>
    <t>G9351ECB010</t>
  </si>
  <si>
    <t>PIPE, INVERTER COOLANT</t>
  </si>
  <si>
    <t>G9351ECE010</t>
  </si>
  <si>
    <t>4125</t>
  </si>
  <si>
    <t>ナミコー（株）</t>
  </si>
  <si>
    <t>2030044001J</t>
  </si>
  <si>
    <t xml:space="preserve"> E</t>
  </si>
  <si>
    <t>SEAL, TYPE T OIL</t>
  </si>
  <si>
    <t>4241</t>
  </si>
  <si>
    <t>ＮＯＫ（株）</t>
  </si>
  <si>
    <t>9030106A018</t>
  </si>
  <si>
    <t>RING, O</t>
  </si>
  <si>
    <t>9030111A014</t>
  </si>
  <si>
    <t>9030115A011</t>
  </si>
  <si>
    <t>9030117A010</t>
  </si>
  <si>
    <t>9030119A010</t>
  </si>
  <si>
    <t>9030119A011</t>
  </si>
  <si>
    <t>9031150A014</t>
  </si>
  <si>
    <t>9031150A015</t>
  </si>
  <si>
    <t>G1250ECB010</t>
  </si>
  <si>
    <t>PIPE ASSY, MOTOR COOLING, NO.1</t>
  </si>
  <si>
    <t>4267</t>
  </si>
  <si>
    <t>（株）バルカー</t>
  </si>
  <si>
    <t>豊田営業所</t>
  </si>
  <si>
    <t>G1250ECC010</t>
  </si>
  <si>
    <t>G1250ECE010</t>
  </si>
  <si>
    <t>9036324A003</t>
  </si>
  <si>
    <t>4287</t>
  </si>
  <si>
    <t>日本精工（株）</t>
  </si>
  <si>
    <t>三河分室</t>
  </si>
  <si>
    <t>9036324A004</t>
  </si>
  <si>
    <t>9036324A005</t>
  </si>
  <si>
    <t>35165ECE010</t>
  </si>
  <si>
    <t>PLATE, TRANSMISSION CASE</t>
  </si>
  <si>
    <t>6065</t>
  </si>
  <si>
    <t>（株）松尾製作所</t>
  </si>
  <si>
    <t>3539450A010</t>
  </si>
  <si>
    <t>MAGNET, OIL CLEANER</t>
  </si>
  <si>
    <t>6095</t>
  </si>
  <si>
    <t>ミズショー（株）</t>
  </si>
  <si>
    <t>三河支店</t>
  </si>
  <si>
    <t>6103</t>
  </si>
  <si>
    <t>（株）水野鉄工所</t>
  </si>
  <si>
    <t>9020150A002</t>
  </si>
  <si>
    <t>WASHER, PLATE</t>
  </si>
  <si>
    <t>6454</t>
  </si>
  <si>
    <t>（株）ムロコーポレーション</t>
  </si>
  <si>
    <t>9020156A001</t>
  </si>
  <si>
    <t>9020156A002</t>
  </si>
  <si>
    <t>9056439A001</t>
  </si>
  <si>
    <t>SHIM</t>
  </si>
  <si>
    <t>9056439A002</t>
  </si>
  <si>
    <t>9056439A003</t>
  </si>
  <si>
    <t>9056439A004</t>
  </si>
  <si>
    <t>9056439A005</t>
  </si>
  <si>
    <t>9056439A006</t>
  </si>
  <si>
    <t>9056439A007</t>
  </si>
  <si>
    <t>9056439A008</t>
  </si>
  <si>
    <t>9056439A009</t>
  </si>
  <si>
    <t>9056450A001</t>
  </si>
  <si>
    <t>9056450A002</t>
  </si>
  <si>
    <t>9056450A003</t>
  </si>
  <si>
    <t>9056450A004</t>
  </si>
  <si>
    <t>9056450A005</t>
  </si>
  <si>
    <t>9056450A006</t>
  </si>
  <si>
    <t>9056450A007</t>
  </si>
  <si>
    <t>9056450A008</t>
  </si>
  <si>
    <t>9056450A009</t>
  </si>
  <si>
    <t>9056451A066</t>
  </si>
  <si>
    <t>9056451A067</t>
  </si>
  <si>
    <t>9056451A068</t>
  </si>
  <si>
    <t>9056451A069</t>
  </si>
  <si>
    <t>9056451A070</t>
  </si>
  <si>
    <t>9056451A071</t>
  </si>
  <si>
    <t>9056451A072</t>
  </si>
  <si>
    <t>9056451A073</t>
  </si>
  <si>
    <t>9056451A074</t>
  </si>
  <si>
    <t>9056451A075</t>
  </si>
  <si>
    <t>9056451A076</t>
  </si>
  <si>
    <t>9056451A077</t>
  </si>
  <si>
    <t>9056451A078</t>
  </si>
  <si>
    <t>9056451A079</t>
  </si>
  <si>
    <t>9056451A080</t>
  </si>
  <si>
    <t>9056451A081</t>
  </si>
  <si>
    <t>9056451A082</t>
  </si>
  <si>
    <t>9056451A083</t>
  </si>
  <si>
    <t>9056451A084</t>
  </si>
  <si>
    <t>9056451A085</t>
  </si>
  <si>
    <t>9056451A086</t>
  </si>
  <si>
    <t>9056451A087</t>
  </si>
  <si>
    <t>9056451A088</t>
  </si>
  <si>
    <t>9056451A089</t>
  </si>
  <si>
    <t>9056451A090</t>
  </si>
  <si>
    <t>9056451A091</t>
  </si>
  <si>
    <t>9056451A092</t>
  </si>
  <si>
    <t>9056451A093</t>
  </si>
  <si>
    <t>9056451A094</t>
  </si>
  <si>
    <t>9056451A095</t>
  </si>
  <si>
    <t>9056451A096</t>
  </si>
  <si>
    <t>9056451A097</t>
  </si>
  <si>
    <t>9056451A098</t>
  </si>
  <si>
    <t>9056451A099</t>
  </si>
  <si>
    <t>9056451A100</t>
  </si>
  <si>
    <t>9056451A101</t>
  </si>
  <si>
    <t>9056451A102</t>
  </si>
  <si>
    <t>9056451A103</t>
  </si>
  <si>
    <t>9056451A104</t>
  </si>
  <si>
    <t>9056451A105</t>
  </si>
  <si>
    <t>9056451A106</t>
  </si>
  <si>
    <t>9056451A107</t>
  </si>
  <si>
    <t>9056451A108</t>
  </si>
  <si>
    <t>9056451A109</t>
  </si>
  <si>
    <t>9056451A110</t>
  </si>
  <si>
    <t>9056451A111</t>
  </si>
  <si>
    <t>9056451A112</t>
  </si>
  <si>
    <t>9056455A018</t>
  </si>
  <si>
    <t>9056455A019</t>
  </si>
  <si>
    <t>9056455A020</t>
  </si>
  <si>
    <t>9056455A021</t>
  </si>
  <si>
    <t>9056455A022</t>
  </si>
  <si>
    <t>9056455A023</t>
  </si>
  <si>
    <t>9056455A024</t>
  </si>
  <si>
    <t>9056455A025</t>
  </si>
  <si>
    <t>9056455A026</t>
  </si>
  <si>
    <t>9056455A027</t>
  </si>
  <si>
    <t>9056455A028</t>
  </si>
  <si>
    <t>9056455A029</t>
  </si>
  <si>
    <t>9056455A030</t>
  </si>
  <si>
    <t>9056455A031</t>
  </si>
  <si>
    <t>9056455A032</t>
  </si>
  <si>
    <t>9056455A033</t>
  </si>
  <si>
    <t>9056455A034</t>
  </si>
  <si>
    <t>9056455A035</t>
  </si>
  <si>
    <t>9056455A036</t>
  </si>
  <si>
    <t>9056455A037</t>
  </si>
  <si>
    <t>9056455A038</t>
  </si>
  <si>
    <t>9056455A039</t>
  </si>
  <si>
    <t>9056455A040</t>
  </si>
  <si>
    <t>9056455A041</t>
  </si>
  <si>
    <t>9056455A042</t>
  </si>
  <si>
    <t>9056455A043</t>
  </si>
  <si>
    <t>9056455A044</t>
  </si>
  <si>
    <t>9056455A045</t>
  </si>
  <si>
    <t>9056455A046</t>
  </si>
  <si>
    <t>9056455A047</t>
  </si>
  <si>
    <t>9056455A048</t>
  </si>
  <si>
    <t>9056455A049</t>
  </si>
  <si>
    <t>9056455A050</t>
  </si>
  <si>
    <t>9056455A051</t>
  </si>
  <si>
    <t>9056455A052</t>
  </si>
  <si>
    <t>9056455A053</t>
  </si>
  <si>
    <t>9056455A054</t>
  </si>
  <si>
    <t>9056455A055</t>
  </si>
  <si>
    <t>9056455A056</t>
  </si>
  <si>
    <t>9056455A057</t>
  </si>
  <si>
    <t>9056455A058</t>
  </si>
  <si>
    <t>9056455A059</t>
  </si>
  <si>
    <t>9056455A060</t>
  </si>
  <si>
    <t>9056455A061</t>
  </si>
  <si>
    <t>9056455A062</t>
  </si>
  <si>
    <t>9056455A063</t>
  </si>
  <si>
    <t>9056455A064</t>
  </si>
  <si>
    <t>9056455A065</t>
  </si>
  <si>
    <t>9056455A066</t>
  </si>
  <si>
    <t>9056457A114</t>
  </si>
  <si>
    <t>9056457A115</t>
  </si>
  <si>
    <t>9056457A116</t>
  </si>
  <si>
    <t>9056457A117</t>
  </si>
  <si>
    <t>9056457A118</t>
  </si>
  <si>
    <t>9056457A119</t>
  </si>
  <si>
    <t>9056457A120</t>
  </si>
  <si>
    <t>9056457A121</t>
  </si>
  <si>
    <t>9056457A122</t>
  </si>
  <si>
    <t>9056457A123</t>
  </si>
  <si>
    <t>9056457A124</t>
  </si>
  <si>
    <t>9056457A125</t>
  </si>
  <si>
    <t>9056457A126</t>
  </si>
  <si>
    <t>9056457A127</t>
  </si>
  <si>
    <t>9056457A128</t>
  </si>
  <si>
    <t>9056457A129</t>
  </si>
  <si>
    <t>9056457A130</t>
  </si>
  <si>
    <t>9056457A131</t>
  </si>
  <si>
    <t>9056457A132</t>
  </si>
  <si>
    <t>9056457A133</t>
  </si>
  <si>
    <t>9056457A134</t>
  </si>
  <si>
    <t>9056457A135</t>
  </si>
  <si>
    <t>9056457A136</t>
  </si>
  <si>
    <t>9056457A137</t>
  </si>
  <si>
    <t>9056457A138</t>
  </si>
  <si>
    <t>9056457A139</t>
  </si>
  <si>
    <t>9056457A140</t>
  </si>
  <si>
    <t>9056457A141</t>
  </si>
  <si>
    <t>9056457A142</t>
  </si>
  <si>
    <t>9056457A143</t>
  </si>
  <si>
    <t>9056457A144</t>
  </si>
  <si>
    <t>9056457A145</t>
  </si>
  <si>
    <t>9056457A146</t>
  </si>
  <si>
    <t>9056457A147</t>
  </si>
  <si>
    <t>9056457A148</t>
  </si>
  <si>
    <t>9056457A149</t>
  </si>
  <si>
    <t>9056457A150</t>
  </si>
  <si>
    <t>9056457A151</t>
  </si>
  <si>
    <t>9056457A152</t>
  </si>
  <si>
    <t>9056457A153</t>
  </si>
  <si>
    <t>9056457A154</t>
  </si>
  <si>
    <t>9056457A155</t>
  </si>
  <si>
    <t>9056457A156</t>
  </si>
  <si>
    <t>9056457A157</t>
  </si>
  <si>
    <t>9056457A158</t>
  </si>
  <si>
    <t>9056457A159</t>
  </si>
  <si>
    <t>9056463A011</t>
  </si>
  <si>
    <t>9056463A012</t>
  </si>
  <si>
    <t>9056463A013</t>
  </si>
  <si>
    <t>9056463A014</t>
  </si>
  <si>
    <t>9056463A015</t>
  </si>
  <si>
    <t>9056463A016</t>
  </si>
  <si>
    <t>9056463A017</t>
  </si>
  <si>
    <t>9056463A018</t>
  </si>
  <si>
    <t>9056463A019</t>
  </si>
  <si>
    <t>9056463A020</t>
  </si>
  <si>
    <t>9056463A021</t>
  </si>
  <si>
    <t>9056463A022</t>
  </si>
  <si>
    <t>9056463A023</t>
  </si>
  <si>
    <t>9056463A024</t>
  </si>
  <si>
    <t>9056463A025</t>
  </si>
  <si>
    <t>9056463A026</t>
  </si>
  <si>
    <t>9056463A027</t>
  </si>
  <si>
    <t>9056463A028</t>
  </si>
  <si>
    <t>9056463A029</t>
  </si>
  <si>
    <t>9056463A030</t>
  </si>
  <si>
    <t>9056463A031</t>
  </si>
  <si>
    <t>9056463A032</t>
  </si>
  <si>
    <t>9056463A033</t>
  </si>
  <si>
    <t>9056463A034</t>
  </si>
  <si>
    <t>9056463A035</t>
  </si>
  <si>
    <t>9056463A036</t>
  </si>
  <si>
    <t>9056463A037</t>
  </si>
  <si>
    <t>9056463A038</t>
  </si>
  <si>
    <t>9056463A039</t>
  </si>
  <si>
    <t>9056463A040</t>
  </si>
  <si>
    <t>9056463A041</t>
  </si>
  <si>
    <t>9056463A042</t>
  </si>
  <si>
    <t>9056463A043</t>
  </si>
  <si>
    <t>9056463A044</t>
  </si>
  <si>
    <t>9056463A045</t>
  </si>
  <si>
    <t>9056463A046</t>
  </si>
  <si>
    <t>9056463A047</t>
  </si>
  <si>
    <t>9056463A048</t>
  </si>
  <si>
    <t>9056463A049</t>
  </si>
  <si>
    <t>9056463A050</t>
  </si>
  <si>
    <t>9056463A051</t>
  </si>
  <si>
    <t>9056463A052</t>
  </si>
  <si>
    <t>9056463A053</t>
  </si>
  <si>
    <t>9056463A054</t>
  </si>
  <si>
    <t>9056463A055</t>
  </si>
  <si>
    <t>9056463A056</t>
  </si>
  <si>
    <t>82125ECB010</t>
  </si>
  <si>
    <t>7002</t>
  </si>
  <si>
    <t>矢崎総業（株）</t>
  </si>
  <si>
    <t>82125ECE010</t>
  </si>
  <si>
    <t>82824ECB010</t>
  </si>
  <si>
    <t>82824ECB020</t>
  </si>
  <si>
    <t>G1144ECE010</t>
  </si>
  <si>
    <t>35847ECB010</t>
  </si>
  <si>
    <t>TUBE, TRANSAXLE LUBE APPLY</t>
  </si>
  <si>
    <t>7042</t>
  </si>
  <si>
    <t>（株）メタルテック</t>
  </si>
  <si>
    <t>35847ECB020</t>
  </si>
  <si>
    <t>35847ECE010</t>
  </si>
  <si>
    <t>35847ECE020</t>
  </si>
  <si>
    <t>35882ECB010</t>
  </si>
  <si>
    <t>TUBE, DIFFERENTIAL GEAR LUBE APPLY</t>
  </si>
  <si>
    <t>35441ECB010</t>
  </si>
  <si>
    <t>STRAINER, OIL</t>
  </si>
  <si>
    <t>9407</t>
  </si>
  <si>
    <t>（株）ニフコ</t>
  </si>
  <si>
    <t>名古屋事業所</t>
  </si>
  <si>
    <t>35441TFA010</t>
  </si>
  <si>
    <t>35409ECB010</t>
  </si>
  <si>
    <t>SPRING SUB-ASSY, MANUAL DETENT</t>
  </si>
  <si>
    <t>9470</t>
  </si>
  <si>
    <t>サンコール（株）</t>
  </si>
  <si>
    <t>豊田</t>
  </si>
  <si>
    <t>■基準在庫日数(考え方)</t>
    <rPh sb="1" eb="3">
      <t>キジュン</t>
    </rPh>
    <rPh sb="3" eb="5">
      <t>ザイコ</t>
    </rPh>
    <rPh sb="5" eb="7">
      <t>ニッスウ</t>
    </rPh>
    <rPh sb="8" eb="9">
      <t>カンガ</t>
    </rPh>
    <rPh sb="10" eb="11">
      <t>カタ</t>
    </rPh>
    <phoneticPr fontId="3"/>
  </si>
  <si>
    <t>※稼働時間：19.16H(残業時間・・・昼勤2H、夜勤1.5H)とする</t>
    <rPh sb="1" eb="3">
      <t>カドウ</t>
    </rPh>
    <rPh sb="3" eb="5">
      <t>ジカン</t>
    </rPh>
    <rPh sb="13" eb="15">
      <t>ザンギョウ</t>
    </rPh>
    <rPh sb="15" eb="17">
      <t>ジカン</t>
    </rPh>
    <rPh sb="20" eb="22">
      <t>ヒルキン</t>
    </rPh>
    <rPh sb="25" eb="27">
      <t>ヤキン</t>
    </rPh>
    <phoneticPr fontId="3"/>
  </si>
  <si>
    <t>※物流ルートは、仕入先⇒カリツー西尾東物流C⇒AW-MZとする</t>
    <rPh sb="1" eb="3">
      <t>ブツリュウ</t>
    </rPh>
    <rPh sb="8" eb="11">
      <t>シイレサキ</t>
    </rPh>
    <rPh sb="16" eb="18">
      <t>ニシオ</t>
    </rPh>
    <rPh sb="18" eb="19">
      <t>ヒガシ</t>
    </rPh>
    <rPh sb="19" eb="21">
      <t>ブツリュウ</t>
    </rPh>
    <phoneticPr fontId="3"/>
  </si>
  <si>
    <t>&lt;カリツー西尾東物流C経由部品&gt;</t>
    <rPh sb="5" eb="7">
      <t>ニシオ</t>
    </rPh>
    <rPh sb="7" eb="8">
      <t>ヒガシ</t>
    </rPh>
    <rPh sb="8" eb="10">
      <t>ブツリュウ</t>
    </rPh>
    <rPh sb="11" eb="13">
      <t>ケイユ</t>
    </rPh>
    <rPh sb="13" eb="15">
      <t>ブヒン</t>
    </rPh>
    <phoneticPr fontId="3"/>
  </si>
  <si>
    <t>P8(T-403㈹)</t>
    <phoneticPr fontId="6"/>
  </si>
  <si>
    <t>■サイクルタイム</t>
    <phoneticPr fontId="6"/>
  </si>
  <si>
    <t>■可動率</t>
    <rPh sb="1" eb="3">
      <t>カドウ</t>
    </rPh>
    <rPh sb="3" eb="4">
      <t>リツ</t>
    </rPh>
    <phoneticPr fontId="6"/>
  </si>
  <si>
    <t>■時間当たり出来高</t>
    <rPh sb="1" eb="3">
      <t>ジカン</t>
    </rPh>
    <rPh sb="3" eb="4">
      <t>ア</t>
    </rPh>
    <rPh sb="6" eb="9">
      <t>デキダカ</t>
    </rPh>
    <phoneticPr fontId="6"/>
  </si>
  <si>
    <t>C.T</t>
    <phoneticPr fontId="6"/>
  </si>
  <si>
    <t>s/台</t>
    <rPh sb="2" eb="3">
      <t>ダイ</t>
    </rPh>
    <phoneticPr fontId="6"/>
  </si>
  <si>
    <t>s</t>
    <phoneticPr fontId="6"/>
  </si>
  <si>
    <t>÷</t>
    <phoneticPr fontId="6"/>
  </si>
  <si>
    <t>*</t>
    <phoneticPr fontId="6"/>
  </si>
  <si>
    <t>=</t>
    <phoneticPr fontId="6"/>
  </si>
  <si>
    <t>台/h</t>
    <rPh sb="0" eb="1">
      <t>ダイ</t>
    </rPh>
    <phoneticPr fontId="6"/>
  </si>
  <si>
    <t>■搬送ルート</t>
    <rPh sb="1" eb="3">
      <t>ハンソウ</t>
    </rPh>
    <phoneticPr fontId="6"/>
  </si>
  <si>
    <t>■所要時間</t>
    <rPh sb="1" eb="3">
      <t>ショヨウ</t>
    </rPh>
    <rPh sb="3" eb="5">
      <t>ジカン</t>
    </rPh>
    <phoneticPr fontId="6"/>
  </si>
  <si>
    <t>ルートNo</t>
    <phoneticPr fontId="6"/>
  </si>
  <si>
    <t>搬送単位</t>
    <rPh sb="0" eb="2">
      <t>ハンソウ</t>
    </rPh>
    <rPh sb="2" eb="4">
      <t>タンイ</t>
    </rPh>
    <phoneticPr fontId="6"/>
  </si>
  <si>
    <t>台/搬送</t>
    <rPh sb="0" eb="1">
      <t>ダイ</t>
    </rPh>
    <rPh sb="2" eb="4">
      <t>ハンソウ</t>
    </rPh>
    <phoneticPr fontId="6"/>
  </si>
  <si>
    <t>h</t>
    <phoneticPr fontId="6"/>
  </si>
  <si>
    <t>分</t>
    <rPh sb="0" eb="1">
      <t>フン</t>
    </rPh>
    <phoneticPr fontId="6"/>
  </si>
  <si>
    <t>※全機種に引き当たっている前提でのAVE</t>
    <rPh sb="1" eb="4">
      <t>ゼンキシュ</t>
    </rPh>
    <rPh sb="5" eb="6">
      <t>ヒ</t>
    </rPh>
    <rPh sb="7" eb="8">
      <t>ア</t>
    </rPh>
    <rPh sb="13" eb="15">
      <t>ゼンテイ</t>
    </rPh>
    <phoneticPr fontId="6"/>
  </si>
  <si>
    <t>↓</t>
    <phoneticPr fontId="6"/>
  </si>
  <si>
    <t>所要量</t>
    <rPh sb="0" eb="2">
      <t>ショヨウ</t>
    </rPh>
    <rPh sb="2" eb="3">
      <t>リョウ</t>
    </rPh>
    <phoneticPr fontId="6"/>
  </si>
  <si>
    <t>所要時間</t>
    <rPh sb="0" eb="2">
      <t>ショヨウ</t>
    </rPh>
    <rPh sb="2" eb="4">
      <t>ジカン</t>
    </rPh>
    <phoneticPr fontId="6"/>
  </si>
  <si>
    <t>搬送頻度</t>
    <rPh sb="0" eb="2">
      <t>ハンソウ</t>
    </rPh>
    <rPh sb="2" eb="4">
      <t>ヒンド</t>
    </rPh>
    <phoneticPr fontId="6"/>
  </si>
  <si>
    <t>台車当たり箱数</t>
    <rPh sb="0" eb="2">
      <t>ダイシャ</t>
    </rPh>
    <rPh sb="2" eb="3">
      <t>ア</t>
    </rPh>
    <rPh sb="5" eb="7">
      <t>ハコスウ</t>
    </rPh>
    <phoneticPr fontId="6"/>
  </si>
  <si>
    <t>引当個数</t>
    <rPh sb="0" eb="2">
      <t>ヒキアテ</t>
    </rPh>
    <rPh sb="2" eb="4">
      <t>コスウ</t>
    </rPh>
    <phoneticPr fontId="6"/>
  </si>
  <si>
    <t>台/箱</t>
    <rPh sb="0" eb="1">
      <t>ダイ</t>
    </rPh>
    <rPh sb="2" eb="3">
      <t>ハコ</t>
    </rPh>
    <phoneticPr fontId="6"/>
  </si>
  <si>
    <t>h/箱</t>
    <rPh sb="2" eb="3">
      <t>ハコ</t>
    </rPh>
    <phoneticPr fontId="6"/>
  </si>
  <si>
    <t>分/箱</t>
    <rPh sb="0" eb="1">
      <t>フン</t>
    </rPh>
    <rPh sb="2" eb="3">
      <t>ハコ</t>
    </rPh>
    <phoneticPr fontId="6"/>
  </si>
  <si>
    <t>分/回</t>
    <rPh sb="0" eb="1">
      <t>フン</t>
    </rPh>
    <rPh sb="2" eb="3">
      <t>カイ</t>
    </rPh>
    <phoneticPr fontId="6"/>
  </si>
  <si>
    <t>昼勤始業</t>
    <rPh sb="0" eb="2">
      <t>ヒルキン</t>
    </rPh>
    <rPh sb="2" eb="4">
      <t>シギョウ</t>
    </rPh>
    <phoneticPr fontId="6"/>
  </si>
  <si>
    <t>夜勤始業</t>
    <rPh sb="0" eb="2">
      <t>ヤキン</t>
    </rPh>
    <rPh sb="2" eb="4">
      <t>シギョウ</t>
    </rPh>
    <phoneticPr fontId="6"/>
  </si>
  <si>
    <t>昼勤休憩開始</t>
    <rPh sb="0" eb="2">
      <t>ヒルキン</t>
    </rPh>
    <rPh sb="2" eb="4">
      <t>キュウケイ</t>
    </rPh>
    <rPh sb="4" eb="6">
      <t>カイシ</t>
    </rPh>
    <phoneticPr fontId="6"/>
  </si>
  <si>
    <t>夜勤休憩開始</t>
    <rPh sb="2" eb="4">
      <t>キュウケイ</t>
    </rPh>
    <rPh sb="4" eb="6">
      <t>カイシ</t>
    </rPh>
    <phoneticPr fontId="6"/>
  </si>
  <si>
    <t>※残業時間(昼勤2H、夜勤1.5H)前提</t>
    <rPh sb="1" eb="3">
      <t>ザンギョウ</t>
    </rPh>
    <rPh sb="3" eb="5">
      <t>ジカン</t>
    </rPh>
    <rPh sb="6" eb="7">
      <t>ヒル</t>
    </rPh>
    <rPh sb="7" eb="8">
      <t>キン</t>
    </rPh>
    <rPh sb="11" eb="13">
      <t>ヤキン</t>
    </rPh>
    <rPh sb="18" eb="20">
      <t>ゼンテイ</t>
    </rPh>
    <phoneticPr fontId="9"/>
  </si>
  <si>
    <t>昼勤休憩終了</t>
    <rPh sb="0" eb="2">
      <t>ヒルキン</t>
    </rPh>
    <rPh sb="2" eb="4">
      <t>キュウケイ</t>
    </rPh>
    <rPh sb="4" eb="6">
      <t>シュウリョウ</t>
    </rPh>
    <phoneticPr fontId="6"/>
  </si>
  <si>
    <t>夜勤休憩終了</t>
    <rPh sb="2" eb="4">
      <t>キュウケイ</t>
    </rPh>
    <rPh sb="4" eb="6">
      <t>シュウリョウ</t>
    </rPh>
    <phoneticPr fontId="6"/>
  </si>
  <si>
    <t>昼勤終業</t>
    <rPh sb="0" eb="2">
      <t>ヒルキン</t>
    </rPh>
    <rPh sb="2" eb="4">
      <t>シュウギョウ</t>
    </rPh>
    <phoneticPr fontId="6"/>
  </si>
  <si>
    <t>夜勤終業</t>
    <rPh sb="2" eb="4">
      <t>シュウギョウ</t>
    </rPh>
    <phoneticPr fontId="6"/>
  </si>
  <si>
    <t>納入時刻</t>
    <rPh sb="0" eb="2">
      <t>ノウニュウ</t>
    </rPh>
    <rPh sb="2" eb="4">
      <t>ジコク</t>
    </rPh>
    <phoneticPr fontId="9"/>
  </si>
  <si>
    <t>便数</t>
    <rPh sb="0" eb="2">
      <t>ビンスウ</t>
    </rPh>
    <phoneticPr fontId="9"/>
  </si>
  <si>
    <t>理論値</t>
    <rPh sb="0" eb="3">
      <t>リロンチ</t>
    </rPh>
    <phoneticPr fontId="9"/>
  </si>
  <si>
    <t>計算値</t>
    <rPh sb="0" eb="3">
      <t>ケイサンチ</t>
    </rPh>
    <phoneticPr fontId="9"/>
  </si>
  <si>
    <t>仕入先
コード</t>
    <rPh sb="0" eb="2">
      <t>シイレ</t>
    </rPh>
    <rPh sb="2" eb="3">
      <t>サキ</t>
    </rPh>
    <phoneticPr fontId="9"/>
  </si>
  <si>
    <t>工区</t>
    <rPh sb="0" eb="2">
      <t>コウク</t>
    </rPh>
    <phoneticPr fontId="9"/>
  </si>
  <si>
    <t>仕入先名</t>
    <phoneticPr fontId="9"/>
  </si>
  <si>
    <t>受入</t>
    <phoneticPr fontId="9"/>
  </si>
  <si>
    <t>納入先</t>
    <rPh sb="0" eb="3">
      <t>ノウニュウサキ</t>
    </rPh>
    <phoneticPr fontId="9"/>
  </si>
  <si>
    <t>1便</t>
    <rPh sb="1" eb="2">
      <t>ビン</t>
    </rPh>
    <phoneticPr fontId="9"/>
  </si>
  <si>
    <t>2便</t>
    <rPh sb="1" eb="2">
      <t>ビン</t>
    </rPh>
    <phoneticPr fontId="9"/>
  </si>
  <si>
    <t>3便</t>
    <rPh sb="1" eb="2">
      <t>ビン</t>
    </rPh>
    <phoneticPr fontId="9"/>
  </si>
  <si>
    <t>4便</t>
    <rPh sb="1" eb="2">
      <t>ビン</t>
    </rPh>
    <phoneticPr fontId="9"/>
  </si>
  <si>
    <t>5便</t>
    <rPh sb="1" eb="2">
      <t>ビン</t>
    </rPh>
    <phoneticPr fontId="9"/>
  </si>
  <si>
    <t>6便</t>
    <rPh sb="1" eb="2">
      <t>ビン</t>
    </rPh>
    <phoneticPr fontId="9"/>
  </si>
  <si>
    <t>7便</t>
    <rPh sb="1" eb="2">
      <t>ビン</t>
    </rPh>
    <phoneticPr fontId="9"/>
  </si>
  <si>
    <t>8便</t>
    <rPh sb="1" eb="2">
      <t>ビン</t>
    </rPh>
    <phoneticPr fontId="9"/>
  </si>
  <si>
    <t>9便</t>
    <rPh sb="1" eb="2">
      <t>ビン</t>
    </rPh>
    <phoneticPr fontId="9"/>
  </si>
  <si>
    <t>10便</t>
    <rPh sb="2" eb="3">
      <t>ビン</t>
    </rPh>
    <phoneticPr fontId="9"/>
  </si>
  <si>
    <t>11便</t>
    <rPh sb="2" eb="3">
      <t>ビン</t>
    </rPh>
    <phoneticPr fontId="9"/>
  </si>
  <si>
    <t>12便</t>
    <rPh sb="2" eb="3">
      <t>ビン</t>
    </rPh>
    <phoneticPr fontId="9"/>
  </si>
  <si>
    <t>13便</t>
    <rPh sb="2" eb="3">
      <t>ビン</t>
    </rPh>
    <phoneticPr fontId="9"/>
  </si>
  <si>
    <t>14便</t>
    <rPh sb="2" eb="3">
      <t>ビン</t>
    </rPh>
    <phoneticPr fontId="9"/>
  </si>
  <si>
    <t>15便</t>
    <rPh sb="2" eb="3">
      <t>ビン</t>
    </rPh>
    <phoneticPr fontId="9"/>
  </si>
  <si>
    <t>16便</t>
    <rPh sb="2" eb="3">
      <t>ビン</t>
    </rPh>
    <phoneticPr fontId="9"/>
  </si>
  <si>
    <t>17便</t>
    <rPh sb="2" eb="3">
      <t>ビン</t>
    </rPh>
    <phoneticPr fontId="9"/>
  </si>
  <si>
    <t>18便</t>
    <rPh sb="2" eb="3">
      <t>ビン</t>
    </rPh>
    <phoneticPr fontId="9"/>
  </si>
  <si>
    <t>19便</t>
    <rPh sb="2" eb="3">
      <t>ビン</t>
    </rPh>
    <phoneticPr fontId="9"/>
  </si>
  <si>
    <t>20便</t>
    <rPh sb="2" eb="3">
      <t>ビン</t>
    </rPh>
    <phoneticPr fontId="9"/>
  </si>
  <si>
    <t>21便</t>
    <rPh sb="2" eb="3">
      <t>ビン</t>
    </rPh>
    <phoneticPr fontId="9"/>
  </si>
  <si>
    <t>22便</t>
    <rPh sb="2" eb="3">
      <t>ビン</t>
    </rPh>
    <phoneticPr fontId="9"/>
  </si>
  <si>
    <t>23便</t>
    <rPh sb="2" eb="3">
      <t>ビン</t>
    </rPh>
    <phoneticPr fontId="9"/>
  </si>
  <si>
    <t>24便</t>
    <rPh sb="2" eb="3">
      <t>ビン</t>
    </rPh>
    <phoneticPr fontId="9"/>
  </si>
  <si>
    <t>最長便ピッチ時間
【h:mm】</t>
    <rPh sb="0" eb="2">
      <t>サイチョウ</t>
    </rPh>
    <rPh sb="2" eb="3">
      <t>ビン</t>
    </rPh>
    <rPh sb="6" eb="8">
      <t>ジカン</t>
    </rPh>
    <phoneticPr fontId="9"/>
  </si>
  <si>
    <t>最長便ピッチを
"分"へ変換
【分】</t>
    <rPh sb="0" eb="2">
      <t>サイチョウ</t>
    </rPh>
    <rPh sb="2" eb="3">
      <t>ビン</t>
    </rPh>
    <rPh sb="9" eb="10">
      <t>フン</t>
    </rPh>
    <rPh sb="12" eb="14">
      <t>ヘンカン</t>
    </rPh>
    <rPh sb="16" eb="17">
      <t>フン</t>
    </rPh>
    <phoneticPr fontId="9"/>
  </si>
  <si>
    <t>納入回数
【回】</t>
    <rPh sb="0" eb="2">
      <t>ノウニュウ</t>
    </rPh>
    <rPh sb="2" eb="4">
      <t>カイスウ</t>
    </rPh>
    <rPh sb="6" eb="7">
      <t>カイ</t>
    </rPh>
    <phoneticPr fontId="9"/>
  </si>
  <si>
    <t>等ピッチ時間
【分】</t>
    <rPh sb="0" eb="1">
      <t>トウ</t>
    </rPh>
    <rPh sb="4" eb="6">
      <t>ジカン</t>
    </rPh>
    <rPh sb="8" eb="9">
      <t>フン</t>
    </rPh>
    <phoneticPr fontId="9"/>
  </si>
  <si>
    <t>不等ピッチ時間
【分】</t>
    <rPh sb="0" eb="2">
      <t>フトウ</t>
    </rPh>
    <rPh sb="5" eb="7">
      <t>ジカン</t>
    </rPh>
    <rPh sb="9" eb="10">
      <t>フン</t>
    </rPh>
    <phoneticPr fontId="9"/>
  </si>
  <si>
    <t>1日1回納入省く
【分】</t>
    <rPh sb="1" eb="2">
      <t>ニチ</t>
    </rPh>
    <rPh sb="3" eb="4">
      <t>カイ</t>
    </rPh>
    <rPh sb="4" eb="6">
      <t>ノウニュウ</t>
    </rPh>
    <rPh sb="6" eb="7">
      <t>ハブ</t>
    </rPh>
    <rPh sb="10" eb="11">
      <t>フン</t>
    </rPh>
    <phoneticPr fontId="9"/>
  </si>
  <si>
    <t>不等ピッチ係数
【日】</t>
    <rPh sb="0" eb="2">
      <t>フトウ</t>
    </rPh>
    <rPh sb="5" eb="7">
      <t>ケイスウ</t>
    </rPh>
    <rPh sb="9" eb="10">
      <t>ニチ</t>
    </rPh>
    <phoneticPr fontId="9"/>
  </si>
  <si>
    <t>1Y</t>
    <phoneticPr fontId="6"/>
  </si>
  <si>
    <t>カリツー西尾東経由</t>
    <rPh sb="4" eb="6">
      <t>ニシオ</t>
    </rPh>
    <rPh sb="6" eb="7">
      <t>ヒガシ</t>
    </rPh>
    <rPh sb="7" eb="9">
      <t>ケイユ</t>
    </rPh>
    <phoneticPr fontId="6"/>
  </si>
  <si>
    <t>着時刻</t>
    <rPh sb="0" eb="1">
      <t>チャク</t>
    </rPh>
    <rPh sb="1" eb="3">
      <t>ジコク</t>
    </rPh>
    <phoneticPr fontId="6"/>
  </si>
  <si>
    <t>便間</t>
    <rPh sb="0" eb="1">
      <t>ビン</t>
    </rPh>
    <rPh sb="1" eb="2">
      <t>カン</t>
    </rPh>
    <phoneticPr fontId="9"/>
  </si>
  <si>
    <t>安城第1工場直納</t>
    <rPh sb="0" eb="2">
      <t>アンジョウ</t>
    </rPh>
    <rPh sb="2" eb="3">
      <t>ダイ</t>
    </rPh>
    <rPh sb="4" eb="6">
      <t>コウジョウ</t>
    </rPh>
    <rPh sb="6" eb="8">
      <t>チョクノウ</t>
    </rPh>
    <phoneticPr fontId="6"/>
  </si>
  <si>
    <t>品番</t>
    <rPh sb="0" eb="2">
      <t>ヒンバン</t>
    </rPh>
    <phoneticPr fontId="5"/>
  </si>
  <si>
    <t>35782ECE010</t>
  </si>
  <si>
    <t>35782ECE020</t>
  </si>
  <si>
    <t>35080ECE010</t>
  </si>
  <si>
    <t>35080ECE020</t>
  </si>
  <si>
    <t>41221ECE010</t>
  </si>
  <si>
    <t>35782ECB010</t>
  </si>
  <si>
    <t>35080ECB010</t>
  </si>
  <si>
    <t>41221ECB010</t>
  </si>
  <si>
    <t>Y021782011</t>
  </si>
  <si>
    <t>G1131ECF030</t>
  </si>
  <si>
    <t>G1131ECF010</t>
  </si>
  <si>
    <t>G1131ECF020</t>
  </si>
  <si>
    <t>36296ECB020</t>
  </si>
  <si>
    <t>36296ECB010</t>
  </si>
  <si>
    <t>9017906A006</t>
  </si>
  <si>
    <t>9017906A005</t>
  </si>
  <si>
    <t>G1126ECE010</t>
  </si>
  <si>
    <t>G1126ECB010</t>
  </si>
  <si>
    <t>9050113A083</t>
  </si>
  <si>
    <t>35561ECB010</t>
  </si>
  <si>
    <t>G1259ECB010</t>
  </si>
  <si>
    <t>89429ECB010</t>
  </si>
  <si>
    <t>39171ECD020</t>
  </si>
  <si>
    <t>39171ECD010</t>
  </si>
  <si>
    <t>35141ECD020</t>
  </si>
  <si>
    <t>35141ECD030</t>
  </si>
  <si>
    <t>35312ECF010</t>
  </si>
  <si>
    <t>35771ECF020</t>
  </si>
  <si>
    <t>35771ECF010</t>
  </si>
  <si>
    <t>35351ECB010</t>
  </si>
  <si>
    <t>9020843A001</t>
  </si>
  <si>
    <t>35288ECB020</t>
  </si>
  <si>
    <t>35288ECE010</t>
  </si>
  <si>
    <t>重複削除用</t>
    <rPh sb="0" eb="2">
      <t>ジュウフク</t>
    </rPh>
    <rPh sb="2" eb="5">
      <t>サクジョヨウ</t>
    </rPh>
    <phoneticPr fontId="6"/>
  </si>
  <si>
    <t>整備室コード</t>
  </si>
  <si>
    <t>搬送ルート</t>
  </si>
  <si>
    <t>前工程</t>
  </si>
  <si>
    <t>前工程工場</t>
  </si>
  <si>
    <t>後工程</t>
  </si>
  <si>
    <t>後工程工場</t>
  </si>
  <si>
    <t>加工図</t>
  </si>
  <si>
    <t>306100R010</t>
  </si>
  <si>
    <t>306100R020</t>
  </si>
  <si>
    <t>306100R030</t>
  </si>
  <si>
    <t>F5</t>
  </si>
  <si>
    <t>MA3183</t>
  </si>
  <si>
    <t>AS2610</t>
  </si>
  <si>
    <t>MA3181</t>
  </si>
  <si>
    <t>MA3184</t>
  </si>
  <si>
    <t>実際に動いている時間に合わせるのが前提</t>
    <rPh sb="0" eb="2">
      <t>ジッサイ</t>
    </rPh>
    <rPh sb="3" eb="4">
      <t>ウゴ</t>
    </rPh>
    <rPh sb="8" eb="10">
      <t>ジカン</t>
    </rPh>
    <rPh sb="11" eb="12">
      <t>ア</t>
    </rPh>
    <rPh sb="17" eb="19">
      <t>ゼンテイ</t>
    </rPh>
    <phoneticPr fontId="3"/>
  </si>
  <si>
    <t>低</t>
    <rPh sb="0" eb="1">
      <t>ヒク</t>
    </rPh>
    <phoneticPr fontId="6"/>
  </si>
  <si>
    <t>高</t>
    <rPh sb="0" eb="1">
      <t>タカ</t>
    </rPh>
    <phoneticPr fontId="6"/>
  </si>
  <si>
    <t>検収～入庫</t>
    <rPh sb="0" eb="2">
      <t>ケンシュウ</t>
    </rPh>
    <rPh sb="3" eb="5">
      <t>ニュウコ</t>
    </rPh>
    <phoneticPr fontId="6"/>
  </si>
  <si>
    <t>入庫～出庫</t>
    <rPh sb="0" eb="2">
      <t>ニュウコ</t>
    </rPh>
    <rPh sb="3" eb="5">
      <t>シュッコ</t>
    </rPh>
    <phoneticPr fontId="6"/>
  </si>
  <si>
    <t>出庫～回収</t>
    <rPh sb="0" eb="2">
      <t>シュッコ</t>
    </rPh>
    <rPh sb="3" eb="5">
      <t>カイシュウ</t>
    </rPh>
    <phoneticPr fontId="6"/>
  </si>
  <si>
    <t>0.18らしい</t>
    <phoneticPr fontId="6"/>
  </si>
  <si>
    <t>0.12らしい</t>
    <phoneticPr fontId="6"/>
  </si>
  <si>
    <t>35300ECB010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</si>
</sst>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&quot;分&quot;"/>
    <numFmt numFmtId="177" formatCode="0&quot;回&quot;"/>
    <numFmt numFmtId="178" formatCode="0.0&quot;分&quot;"/>
    <numFmt numFmtId="179" formatCode="h:mm;@"/>
  </numFmts>
  <fonts count="17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2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 tint="-4.9989318521683403E-2"/>
      <name val="ＭＳ Ｐ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59">
    <xf numFmtId="0" fontId="0" fillId="0" borderId="0" xfId="0">
      <alignment vertical="center"/>
    </xf>
    <xf numFmtId="0" fontId="4" fillId="0" borderId="0" xfId="0" applyFont="1">
      <alignment vertical="center"/>
    </xf>
    <xf numFmtId="0" fontId="7" fillId="0" borderId="0" xfId="2">
      <alignment vertical="center"/>
    </xf>
    <xf numFmtId="20" fontId="10" fillId="0" borderId="0" xfId="2" applyNumberFormat="1" applyFont="1">
      <alignment vertical="center"/>
    </xf>
    <xf numFmtId="20" fontId="7" fillId="0" borderId="0" xfId="2" applyNumberFormat="1">
      <alignment vertical="center"/>
    </xf>
    <xf numFmtId="0" fontId="7" fillId="0" borderId="1" xfId="2" applyBorder="1" applyAlignment="1">
      <alignment horizontal="center" vertical="center"/>
    </xf>
    <xf numFmtId="0" fontId="7" fillId="0" borderId="1" xfId="2" applyBorder="1" applyAlignment="1">
      <alignment horizontal="center" vertical="center" wrapText="1"/>
    </xf>
    <xf numFmtId="176" fontId="5" fillId="0" borderId="1" xfId="2" applyNumberFormat="1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0" fontId="12" fillId="2" borderId="1" xfId="2" applyFont="1" applyFill="1" applyBorder="1" applyAlignment="1">
      <alignment horizontal="center" vertical="center" wrapText="1"/>
    </xf>
    <xf numFmtId="0" fontId="7" fillId="0" borderId="2" xfId="2" applyBorder="1">
      <alignment vertical="center"/>
    </xf>
    <xf numFmtId="20" fontId="7" fillId="0" borderId="1" xfId="2" applyNumberFormat="1" applyBorder="1">
      <alignment vertical="center"/>
    </xf>
    <xf numFmtId="0" fontId="7" fillId="4" borderId="2" xfId="2" applyFill="1" applyBorder="1">
      <alignment vertical="center"/>
    </xf>
    <xf numFmtId="20" fontId="7" fillId="4" borderId="1" xfId="2" applyNumberFormat="1" applyFill="1" applyBorder="1">
      <alignment vertical="center"/>
    </xf>
    <xf numFmtId="0" fontId="7" fillId="4" borderId="1" xfId="2" applyFill="1" applyBorder="1">
      <alignment vertical="center"/>
    </xf>
    <xf numFmtId="0" fontId="7" fillId="5" borderId="2" xfId="2" applyFill="1" applyBorder="1">
      <alignment vertical="center"/>
    </xf>
    <xf numFmtId="20" fontId="7" fillId="5" borderId="1" xfId="2" applyNumberFormat="1" applyFill="1" applyBorder="1">
      <alignment vertical="center"/>
    </xf>
    <xf numFmtId="0" fontId="0" fillId="0" borderId="1" xfId="0" applyBorder="1">
      <alignment vertical="center"/>
    </xf>
    <xf numFmtId="0" fontId="13" fillId="0" borderId="1" xfId="0" applyFont="1" applyBorder="1">
      <alignment vertical="center"/>
    </xf>
    <xf numFmtId="0" fontId="0" fillId="5" borderId="1" xfId="0" applyFill="1" applyBorder="1">
      <alignment vertical="center"/>
    </xf>
    <xf numFmtId="0" fontId="8" fillId="0" borderId="0" xfId="2" applyFont="1">
      <alignment vertical="center"/>
    </xf>
    <xf numFmtId="0" fontId="10" fillId="0" borderId="0" xfId="2" applyFont="1">
      <alignment vertical="center"/>
    </xf>
    <xf numFmtId="0" fontId="11" fillId="0" borderId="0" xfId="2" applyFont="1">
      <alignment vertical="center"/>
    </xf>
    <xf numFmtId="0" fontId="12" fillId="0" borderId="0" xfId="2" applyFont="1">
      <alignment vertical="center"/>
    </xf>
    <xf numFmtId="0" fontId="7" fillId="5" borderId="0" xfId="2" applyFill="1">
      <alignment vertical="center"/>
    </xf>
    <xf numFmtId="20" fontId="8" fillId="0" borderId="0" xfId="2" applyNumberFormat="1" applyFont="1">
      <alignment vertical="center"/>
    </xf>
    <xf numFmtId="179" fontId="10" fillId="0" borderId="0" xfId="2" applyNumberFormat="1" applyFont="1">
      <alignment vertical="center"/>
    </xf>
    <xf numFmtId="179" fontId="8" fillId="0" borderId="0" xfId="2" applyNumberFormat="1" applyFont="1">
      <alignment vertical="center"/>
    </xf>
    <xf numFmtId="46" fontId="7" fillId="0" borderId="0" xfId="2" applyNumberFormat="1">
      <alignment vertical="center"/>
    </xf>
    <xf numFmtId="9" fontId="0" fillId="0" borderId="0" xfId="1" applyFont="1">
      <alignment vertical="center"/>
    </xf>
    <xf numFmtId="176" fontId="7" fillId="0" borderId="1" xfId="2" applyNumberFormat="1" applyBorder="1">
      <alignment vertical="center"/>
    </xf>
    <xf numFmtId="177" fontId="7" fillId="0" borderId="1" xfId="2" applyNumberFormat="1" applyBorder="1">
      <alignment vertical="center"/>
    </xf>
    <xf numFmtId="178" fontId="5" fillId="0" borderId="1" xfId="2" applyNumberFormat="1" applyFont="1" applyBorder="1">
      <alignment vertical="center"/>
    </xf>
    <xf numFmtId="178" fontId="5" fillId="0" borderId="3" xfId="2" applyNumberFormat="1" applyFont="1" applyBorder="1">
      <alignment vertical="center"/>
    </xf>
    <xf numFmtId="0" fontId="12" fillId="3" borderId="1" xfId="2" applyFont="1" applyFill="1" applyBorder="1">
      <alignment vertical="center"/>
    </xf>
    <xf numFmtId="178" fontId="5" fillId="0" borderId="2" xfId="2" applyNumberFormat="1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0" fontId="16" fillId="5" borderId="1" xfId="0" applyFont="1" applyFill="1" applyBorder="1" applyAlignment="1">
      <alignment horizontal="center" vertical="center" wrapText="1"/>
    </xf>
    <xf numFmtId="46" fontId="2" fillId="0" borderId="0" xfId="2" applyNumberFormat="1" applyFont="1">
      <alignment vertical="center"/>
    </xf>
    <xf numFmtId="0" fontId="7" fillId="0" borderId="1" xfId="2" applyBorder="1" applyAlignment="1">
      <alignment horizontal="center" vertical="center"/>
    </xf>
    <xf numFmtId="20" fontId="16" fillId="0" borderId="1" xfId="2" applyNumberFormat="1" applyFont="1" applyBorder="1">
      <alignment vertical="center"/>
    </xf>
    <xf numFmtId="176" fontId="16" fillId="0" borderId="1" xfId="2" applyNumberFormat="1" applyFont="1" applyBorder="1">
      <alignment vertical="center"/>
    </xf>
    <xf numFmtId="0" fontId="1" fillId="0" borderId="0" xfId="2" applyFont="1">
      <alignment vertical="center"/>
    </xf>
    <xf numFmtId="0" fontId="16" fillId="0" borderId="0" xfId="2" applyFont="1">
      <alignment vertical="center"/>
    </xf>
    <xf numFmtId="20" fontId="16" fillId="4" borderId="1" xfId="2" applyNumberFormat="1" applyFont="1" applyFill="1" applyBorder="1">
      <alignment vertical="center"/>
    </xf>
    <xf numFmtId="0" fontId="16" fillId="3" borderId="1" xfId="2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2" applyBorder="1" applyAlignment="1">
      <alignment horizontal="center" vertical="center"/>
    </xf>
  </cellXfs>
  <cellStyles count="3">
    <cellStyle name="パーセント" xfId="1" builtinId="5"/>
    <cellStyle name="標準" xfId="0" builtinId="0"/>
    <cellStyle name="標準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11</xdr:row>
      <xdr:rowOff>119630</xdr:rowOff>
    </xdr:from>
    <xdr:ext cx="687456" cy="56416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57250" y="1185750"/>
          <a:ext cx="687456" cy="559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400" b="1"/>
            <a:t>受入</a:t>
          </a:r>
          <a:endParaRPr kumimoji="1" lang="en-US" altLang="ja-JP" sz="1400" b="1"/>
        </a:p>
        <a:p>
          <a:pPr algn="ctr"/>
          <a:r>
            <a:rPr kumimoji="1" lang="en-US" altLang="ja-JP" sz="1400" b="1"/>
            <a:t>(PIT)</a:t>
          </a:r>
        </a:p>
      </xdr:txBody>
    </xdr:sp>
    <xdr:clientData/>
  </xdr:oneCellAnchor>
  <xdr:oneCellAnchor>
    <xdr:from>
      <xdr:col>4</xdr:col>
      <xdr:colOff>18631</xdr:colOff>
      <xdr:row>11</xdr:row>
      <xdr:rowOff>58629</xdr:rowOff>
    </xdr:from>
    <xdr:ext cx="667170" cy="55912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130940" y="1683482"/>
          <a:ext cx="667170" cy="559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400" b="1"/>
            <a:t>軒先</a:t>
          </a:r>
          <a:endParaRPr kumimoji="1" lang="en-US" altLang="ja-JP" sz="1400" b="1"/>
        </a:p>
        <a:p>
          <a:pPr algn="ctr"/>
          <a:r>
            <a:rPr kumimoji="1" lang="ja-JP" altLang="en-US" sz="1400" b="1"/>
            <a:t>レーン</a:t>
          </a:r>
        </a:p>
      </xdr:txBody>
    </xdr:sp>
    <xdr:clientData/>
  </xdr:oneCellAnchor>
  <xdr:oneCellAnchor>
    <xdr:from>
      <xdr:col>6</xdr:col>
      <xdr:colOff>18631</xdr:colOff>
      <xdr:row>11</xdr:row>
      <xdr:rowOff>58629</xdr:rowOff>
    </xdr:from>
    <xdr:ext cx="667170" cy="55912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430823" y="1683482"/>
          <a:ext cx="667170" cy="559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400" b="1"/>
            <a:t>出荷</a:t>
          </a:r>
          <a:endParaRPr kumimoji="1" lang="en-US" altLang="ja-JP" sz="1400" b="1"/>
        </a:p>
        <a:p>
          <a:pPr algn="ctr"/>
          <a:r>
            <a:rPr kumimoji="1" lang="ja-JP" altLang="en-US" sz="1400" b="1"/>
            <a:t>レーン</a:t>
          </a:r>
        </a:p>
      </xdr:txBody>
    </xdr:sp>
    <xdr:clientData/>
  </xdr:oneCellAnchor>
  <xdr:oneCellAnchor>
    <xdr:from>
      <xdr:col>7</xdr:col>
      <xdr:colOff>352425</xdr:colOff>
      <xdr:row>11</xdr:row>
      <xdr:rowOff>103341</xdr:rowOff>
    </xdr:from>
    <xdr:ext cx="1266116" cy="544893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14558" y="1728194"/>
          <a:ext cx="1266116" cy="5448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400" b="1"/>
            <a:t>トラック積込み</a:t>
          </a:r>
          <a:endParaRPr kumimoji="1" lang="en-US" altLang="ja-JP" sz="1400" b="1"/>
        </a:p>
        <a:p>
          <a:pPr algn="ctr"/>
          <a:r>
            <a:rPr kumimoji="1" lang="en-US" altLang="ja-JP" sz="1400" b="1"/>
            <a:t>(PIT)</a:t>
          </a:r>
        </a:p>
      </xdr:txBody>
    </xdr:sp>
    <xdr:clientData/>
  </xdr:oneCellAnchor>
  <xdr:oneCellAnchor>
    <xdr:from>
      <xdr:col>16</xdr:col>
      <xdr:colOff>143896</xdr:colOff>
      <xdr:row>12</xdr:row>
      <xdr:rowOff>896</xdr:rowOff>
    </xdr:from>
    <xdr:ext cx="411203" cy="32573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0055500" y="1788235"/>
          <a:ext cx="411203" cy="3257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400" b="1">
              <a:latin typeface="+mn-ea"/>
              <a:ea typeface="+mn-ea"/>
            </a:rPr>
            <a:t>BP</a:t>
          </a:r>
          <a:endParaRPr kumimoji="1" lang="ja-JP" altLang="en-US" sz="1400" b="1">
            <a:latin typeface="+mn-ea"/>
            <a:ea typeface="+mn-ea"/>
          </a:endParaRPr>
        </a:p>
      </xdr:txBody>
    </xdr:sp>
    <xdr:clientData/>
  </xdr:oneCellAnchor>
  <xdr:oneCellAnchor>
    <xdr:from>
      <xdr:col>17</xdr:col>
      <xdr:colOff>476084</xdr:colOff>
      <xdr:row>12</xdr:row>
      <xdr:rowOff>896</xdr:rowOff>
    </xdr:from>
    <xdr:ext cx="963149" cy="325730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0980798" y="2286896"/>
          <a:ext cx="963149" cy="3257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400" b="1">
              <a:latin typeface="+mn-ea"/>
              <a:ea typeface="+mn-ea"/>
            </a:rPr>
            <a:t>バンド切り</a:t>
          </a:r>
        </a:p>
      </xdr:txBody>
    </xdr:sp>
    <xdr:clientData/>
  </xdr:oneCellAnchor>
  <xdr:oneCellAnchor>
    <xdr:from>
      <xdr:col>23</xdr:col>
      <xdr:colOff>411228</xdr:colOff>
      <xdr:row>12</xdr:row>
      <xdr:rowOff>896</xdr:rowOff>
    </xdr:from>
    <xdr:ext cx="1068369" cy="325730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2208621" y="2286896"/>
          <a:ext cx="1068369" cy="3257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400" b="1">
              <a:latin typeface="+mn-ea"/>
              <a:ea typeface="+mn-ea"/>
            </a:rPr>
            <a:t>順立て装置</a:t>
          </a:r>
        </a:p>
      </xdr:txBody>
    </xdr:sp>
    <xdr:clientData/>
  </xdr:oneCellAnchor>
  <xdr:oneCellAnchor>
    <xdr:from>
      <xdr:col>34</xdr:col>
      <xdr:colOff>200025</xdr:colOff>
      <xdr:row>11</xdr:row>
      <xdr:rowOff>78158</xdr:rowOff>
    </xdr:from>
    <xdr:ext cx="891655" cy="55912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6168407" y="1703011"/>
          <a:ext cx="891655" cy="55912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400" b="1">
              <a:latin typeface="+mn-ea"/>
              <a:ea typeface="+mn-ea"/>
            </a:rPr>
            <a:t>かんばん</a:t>
          </a:r>
          <a:endParaRPr kumimoji="1" lang="en-US" altLang="ja-JP" sz="1400" b="1">
            <a:latin typeface="+mn-ea"/>
            <a:ea typeface="+mn-ea"/>
          </a:endParaRPr>
        </a:p>
        <a:p>
          <a:pPr algn="ctr"/>
          <a:r>
            <a:rPr kumimoji="1" lang="ja-JP" altLang="en-US" sz="1400" b="1">
              <a:latin typeface="+mn-ea"/>
              <a:ea typeface="+mn-ea"/>
            </a:rPr>
            <a:t>ポスト</a:t>
          </a:r>
        </a:p>
      </xdr:txBody>
    </xdr:sp>
    <xdr:clientData/>
  </xdr:oneCellAnchor>
  <xdr:oneCellAnchor>
    <xdr:from>
      <xdr:col>36</xdr:col>
      <xdr:colOff>0</xdr:colOff>
      <xdr:row>11</xdr:row>
      <xdr:rowOff>78158</xdr:rowOff>
    </xdr:from>
    <xdr:ext cx="891655" cy="55912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7268265" y="1703011"/>
          <a:ext cx="891655" cy="55912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400" b="1">
              <a:latin typeface="+mn-ea"/>
              <a:ea typeface="+mn-ea"/>
            </a:rPr>
            <a:t>かんばん</a:t>
          </a:r>
          <a:endParaRPr kumimoji="1" lang="en-US" altLang="ja-JP" sz="1400" b="1">
            <a:latin typeface="+mn-ea"/>
            <a:ea typeface="+mn-ea"/>
          </a:endParaRPr>
        </a:p>
        <a:p>
          <a:pPr algn="ctr"/>
          <a:r>
            <a:rPr kumimoji="1" lang="ja-JP" altLang="en-US" sz="1400" b="1">
              <a:latin typeface="+mn-ea"/>
              <a:ea typeface="+mn-ea"/>
            </a:rPr>
            <a:t>回収</a:t>
          </a:r>
        </a:p>
      </xdr:txBody>
    </xdr:sp>
    <xdr:clientData/>
  </xdr:oneCellAnchor>
  <xdr:oneCellAnchor>
    <xdr:from>
      <xdr:col>37</xdr:col>
      <xdr:colOff>451371</xdr:colOff>
      <xdr:row>11</xdr:row>
      <xdr:rowOff>78158</xdr:rowOff>
    </xdr:from>
    <xdr:ext cx="891654" cy="55912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8369577" y="1703011"/>
          <a:ext cx="891654" cy="55912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400" b="1">
              <a:latin typeface="+mn-ea"/>
              <a:ea typeface="+mn-ea"/>
            </a:rPr>
            <a:t>かんばん</a:t>
          </a:r>
          <a:endParaRPr kumimoji="1" lang="en-US" altLang="ja-JP" sz="1400" b="1">
            <a:latin typeface="+mn-ea"/>
            <a:ea typeface="+mn-ea"/>
          </a:endParaRPr>
        </a:p>
        <a:p>
          <a:pPr algn="ctr"/>
          <a:r>
            <a:rPr kumimoji="1" lang="ja-JP" altLang="en-US" sz="1400" b="1">
              <a:latin typeface="+mn-ea"/>
              <a:ea typeface="+mn-ea"/>
            </a:rPr>
            <a:t>読取</a:t>
          </a:r>
        </a:p>
      </xdr:txBody>
    </xdr:sp>
    <xdr:clientData/>
  </xdr:oneCellAnchor>
  <xdr:oneCellAnchor>
    <xdr:from>
      <xdr:col>40</xdr:col>
      <xdr:colOff>0</xdr:colOff>
      <xdr:row>11</xdr:row>
      <xdr:rowOff>59714</xdr:rowOff>
    </xdr:from>
    <xdr:ext cx="997454" cy="792525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19868029" y="1684567"/>
          <a:ext cx="997454" cy="7925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400" b="1">
              <a:latin typeface="+mn-ea"/>
              <a:ea typeface="+mn-ea"/>
            </a:rPr>
            <a:t>仕入先</a:t>
          </a:r>
          <a:endParaRPr kumimoji="1" lang="en-US" altLang="ja-JP" sz="1400" b="1">
            <a:latin typeface="+mn-ea"/>
            <a:ea typeface="+mn-ea"/>
          </a:endParaRPr>
        </a:p>
        <a:p>
          <a:pPr algn="ctr"/>
          <a:r>
            <a:rPr kumimoji="1" lang="ja-JP" altLang="en-US" sz="1400" b="1">
              <a:latin typeface="+mn-ea"/>
              <a:ea typeface="+mn-ea"/>
            </a:rPr>
            <a:t>納入便</a:t>
          </a:r>
          <a:endParaRPr kumimoji="1" lang="en-US" altLang="ja-JP" sz="1400" b="1">
            <a:latin typeface="+mn-ea"/>
            <a:ea typeface="+mn-ea"/>
          </a:endParaRPr>
        </a:p>
        <a:p>
          <a:pPr algn="ctr"/>
          <a:r>
            <a:rPr kumimoji="1" lang="ja-JP" altLang="en-US" sz="1400" b="1">
              <a:latin typeface="+mn-ea"/>
              <a:ea typeface="+mn-ea"/>
            </a:rPr>
            <a:t>不等ピッチ</a:t>
          </a:r>
        </a:p>
      </xdr:txBody>
    </xdr:sp>
    <xdr:clientData/>
  </xdr:oneCellAnchor>
  <xdr:oneCellAnchor>
    <xdr:from>
      <xdr:col>42</xdr:col>
      <xdr:colOff>0</xdr:colOff>
      <xdr:row>11</xdr:row>
      <xdr:rowOff>59714</xdr:rowOff>
    </xdr:from>
    <xdr:ext cx="1050801" cy="792525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21167912" y="1684567"/>
          <a:ext cx="1050801" cy="7925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400" b="1">
              <a:latin typeface="+mn-ea"/>
              <a:ea typeface="+mn-ea"/>
            </a:rPr>
            <a:t>顧客からの</a:t>
          </a:r>
          <a:endParaRPr kumimoji="1" lang="en-US" altLang="ja-JP" sz="1400" b="1">
            <a:latin typeface="+mn-ea"/>
            <a:ea typeface="+mn-ea"/>
          </a:endParaRPr>
        </a:p>
        <a:p>
          <a:pPr algn="ctr"/>
          <a:r>
            <a:rPr kumimoji="1" lang="ja-JP" altLang="en-US" sz="1400" b="1">
              <a:latin typeface="+mn-ea"/>
              <a:ea typeface="+mn-ea"/>
            </a:rPr>
            <a:t>オーダー</a:t>
          </a:r>
          <a:endParaRPr kumimoji="1" lang="en-US" altLang="ja-JP" sz="1400" b="1">
            <a:latin typeface="+mn-ea"/>
            <a:ea typeface="+mn-ea"/>
          </a:endParaRPr>
        </a:p>
        <a:p>
          <a:pPr algn="ctr"/>
          <a:r>
            <a:rPr kumimoji="1" lang="ja-JP" altLang="en-US" sz="1400" b="1">
              <a:latin typeface="+mn-ea"/>
              <a:ea typeface="+mn-ea"/>
            </a:rPr>
            <a:t>振れ対応</a:t>
          </a:r>
        </a:p>
      </xdr:txBody>
    </xdr:sp>
    <xdr:clientData/>
  </xdr:oneCellAnchor>
  <xdr:oneCellAnchor>
    <xdr:from>
      <xdr:col>2</xdr:col>
      <xdr:colOff>0</xdr:colOff>
      <xdr:row>6</xdr:row>
      <xdr:rowOff>3195</xdr:rowOff>
    </xdr:from>
    <xdr:ext cx="4800600" cy="342900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851647" y="171283"/>
          <a:ext cx="48006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200" b="1"/>
            <a:t>西尾東</a:t>
          </a:r>
          <a:r>
            <a:rPr kumimoji="1" lang="en-US" altLang="ja-JP" sz="1200" b="1"/>
            <a:t>(180</a:t>
          </a:r>
          <a:r>
            <a:rPr kumimoji="1" lang="ja-JP" altLang="en-US" sz="1200" b="1"/>
            <a:t>分 </a:t>
          </a:r>
          <a:r>
            <a:rPr kumimoji="1" lang="en-US" altLang="ja-JP" sz="1200" b="1"/>
            <a:t>= 0.15</a:t>
          </a:r>
          <a:r>
            <a:rPr kumimoji="1" lang="ja-JP" altLang="en-US" sz="1200" b="1"/>
            <a:t>日</a:t>
          </a:r>
          <a:r>
            <a:rPr kumimoji="1" lang="en-US" altLang="ja-JP" sz="1200" b="1"/>
            <a:t>)</a:t>
          </a:r>
          <a:endParaRPr kumimoji="1" lang="ja-JP" altLang="en-US" sz="1200" b="1"/>
        </a:p>
      </xdr:txBody>
    </xdr:sp>
    <xdr:clientData/>
  </xdr:oneCellAnchor>
  <xdr:oneCellAnchor>
    <xdr:from>
      <xdr:col>9</xdr:col>
      <xdr:colOff>0</xdr:colOff>
      <xdr:row>6</xdr:row>
      <xdr:rowOff>3195</xdr:rowOff>
    </xdr:from>
    <xdr:ext cx="2057400" cy="3429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5636559" y="171283"/>
          <a:ext cx="20574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200" b="1"/>
            <a:t>トラック</a:t>
          </a:r>
          <a:r>
            <a:rPr kumimoji="1" lang="en-US" altLang="ja-JP" sz="1200" b="1"/>
            <a:t>(30</a:t>
          </a:r>
          <a:r>
            <a:rPr kumimoji="1" lang="ja-JP" altLang="en-US" sz="1200" b="1"/>
            <a:t>分 </a:t>
          </a:r>
          <a:r>
            <a:rPr kumimoji="1" lang="en-US" altLang="ja-JP" sz="1200" b="1"/>
            <a:t>= 0.025</a:t>
          </a:r>
          <a:r>
            <a:rPr kumimoji="1" lang="ja-JP" altLang="en-US" sz="1200" b="1"/>
            <a:t>日</a:t>
          </a:r>
          <a:r>
            <a:rPr kumimoji="1" lang="en-US" altLang="ja-JP" sz="1200" b="1"/>
            <a:t>)</a:t>
          </a:r>
          <a:endParaRPr kumimoji="1" lang="ja-JP" altLang="en-US" sz="1200" b="1"/>
        </a:p>
      </xdr:txBody>
    </xdr:sp>
    <xdr:clientData/>
  </xdr:oneCellAnchor>
  <xdr:oneCellAnchor>
    <xdr:from>
      <xdr:col>12</xdr:col>
      <xdr:colOff>0</xdr:colOff>
      <xdr:row>6</xdr:row>
      <xdr:rowOff>3195</xdr:rowOff>
    </xdr:from>
    <xdr:ext cx="8915400" cy="342900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7687235" y="171283"/>
          <a:ext cx="89154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kumimoji="1" lang="ja-JP" altLang="en-US" sz="1200" b="1"/>
            <a:t>工場内</a:t>
          </a:r>
          <a:r>
            <a:rPr kumimoji="1" lang="en-US" altLang="ja-JP" sz="1200" b="1"/>
            <a:t>(</a:t>
          </a:r>
          <a:r>
            <a:rPr kumimoji="1" lang="ja-JP" altLang="en-US" sz="1200" b="1"/>
            <a:t>分 </a:t>
          </a:r>
          <a:r>
            <a:rPr kumimoji="1" lang="en-US" altLang="ja-JP" sz="1200" b="1"/>
            <a:t>=</a:t>
          </a:r>
          <a:r>
            <a:rPr kumimoji="1" lang="ja-JP" altLang="en-US" sz="1200" b="1"/>
            <a:t>日</a:t>
          </a:r>
          <a:r>
            <a:rPr kumimoji="1" lang="en-US" altLang="ja-JP" sz="1200" b="1"/>
            <a:t>)</a:t>
          </a:r>
          <a:endParaRPr kumimoji="1" lang="ja-JP" altLang="en-US" sz="1200" b="1"/>
        </a:p>
      </xdr:txBody>
    </xdr:sp>
    <xdr:clientData/>
  </xdr:oneCellAnchor>
  <xdr:oneCellAnchor>
    <xdr:from>
      <xdr:col>34</xdr:col>
      <xdr:colOff>0</xdr:colOff>
      <xdr:row>9</xdr:row>
      <xdr:rowOff>0</xdr:rowOff>
    </xdr:from>
    <xdr:ext cx="6858000" cy="342900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16849725" y="1352550"/>
          <a:ext cx="6858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kumimoji="1" lang="ja-JP" altLang="en-US" sz="1400" b="1"/>
            <a:t>情報</a:t>
          </a:r>
          <a:r>
            <a:rPr kumimoji="1" lang="en-US" altLang="ja-JP" sz="1400" b="1"/>
            <a:t>(90</a:t>
          </a:r>
          <a:r>
            <a:rPr kumimoji="1" lang="ja-JP" altLang="en-US" sz="1400" b="1"/>
            <a:t>分 </a:t>
          </a:r>
          <a:r>
            <a:rPr kumimoji="1" lang="en-US" altLang="ja-JP" sz="1400" b="1"/>
            <a:t>= 0.08</a:t>
          </a:r>
          <a:r>
            <a:rPr kumimoji="1" lang="ja-JP" altLang="en-US" sz="1400" b="1"/>
            <a:t>日　</a:t>
          </a:r>
          <a:r>
            <a:rPr kumimoji="1" lang="en-US" altLang="ja-JP" sz="1400" b="1"/>
            <a:t>+α)</a:t>
          </a:r>
          <a:endParaRPr kumimoji="1" lang="ja-JP" altLang="en-US" sz="1400" b="1"/>
        </a:p>
      </xdr:txBody>
    </xdr:sp>
    <xdr:clientData/>
  </xdr:oneCellAnchor>
  <xdr:oneCellAnchor>
    <xdr:from>
      <xdr:col>2</xdr:col>
      <xdr:colOff>0</xdr:colOff>
      <xdr:row>14</xdr:row>
      <xdr:rowOff>146958</xdr:rowOff>
    </xdr:from>
    <xdr:ext cx="646338" cy="3771900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809626" y="2759529"/>
          <a:ext cx="646338" cy="37719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1400" b="1"/>
        </a:p>
      </xdr:txBody>
    </xdr:sp>
    <xdr:clientData/>
  </xdr:oneCellAnchor>
  <xdr:oneCellAnchor>
    <xdr:from>
      <xdr:col>4</xdr:col>
      <xdr:colOff>0</xdr:colOff>
      <xdr:row>15</xdr:row>
      <xdr:rowOff>1</xdr:rowOff>
    </xdr:from>
    <xdr:ext cx="646340" cy="3755571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2102304" y="2775858"/>
          <a:ext cx="646340" cy="375557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1400" b="1"/>
        </a:p>
      </xdr:txBody>
    </xdr:sp>
    <xdr:clientData/>
  </xdr:oneCellAnchor>
  <xdr:oneCellAnchor>
    <xdr:from>
      <xdr:col>6</xdr:col>
      <xdr:colOff>0</xdr:colOff>
      <xdr:row>15</xdr:row>
      <xdr:rowOff>1</xdr:rowOff>
    </xdr:from>
    <xdr:ext cx="646338" cy="3771900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3394983" y="2775858"/>
          <a:ext cx="646338" cy="37719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1400" b="1"/>
        </a:p>
      </xdr:txBody>
    </xdr:sp>
    <xdr:clientData/>
  </xdr:oneCellAnchor>
  <xdr:oneCellAnchor>
    <xdr:from>
      <xdr:col>8</xdr:col>
      <xdr:colOff>0</xdr:colOff>
      <xdr:row>15</xdr:row>
      <xdr:rowOff>1</xdr:rowOff>
    </xdr:from>
    <xdr:ext cx="646339" cy="3755571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4687661" y="2775858"/>
          <a:ext cx="646339" cy="375557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1400" b="1"/>
        </a:p>
      </xdr:txBody>
    </xdr:sp>
    <xdr:clientData/>
  </xdr:oneCellAnchor>
  <xdr:oneCellAnchor>
    <xdr:from>
      <xdr:col>10</xdr:col>
      <xdr:colOff>76200</xdr:colOff>
      <xdr:row>12</xdr:row>
      <xdr:rowOff>896</xdr:rowOff>
    </xdr:from>
    <xdr:ext cx="545149" cy="325730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88156" y="1788235"/>
          <a:ext cx="545149" cy="3257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400" b="1"/>
            <a:t>輸送</a:t>
          </a:r>
        </a:p>
      </xdr:txBody>
    </xdr:sp>
    <xdr:clientData/>
  </xdr:oneCellAnchor>
  <xdr:oneCellAnchor>
    <xdr:from>
      <xdr:col>12</xdr:col>
      <xdr:colOff>-1</xdr:colOff>
      <xdr:row>15</xdr:row>
      <xdr:rowOff>1</xdr:rowOff>
    </xdr:from>
    <xdr:ext cx="646339" cy="3755571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73018" y="2775858"/>
          <a:ext cx="646339" cy="375557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1400" b="1"/>
        </a:p>
      </xdr:txBody>
    </xdr:sp>
    <xdr:clientData/>
  </xdr:oneCellAnchor>
  <xdr:oneCellAnchor>
    <xdr:from>
      <xdr:col>14</xdr:col>
      <xdr:colOff>0</xdr:colOff>
      <xdr:row>15</xdr:row>
      <xdr:rowOff>1</xdr:rowOff>
    </xdr:from>
    <xdr:ext cx="646339" cy="3755571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8565697" y="2775858"/>
          <a:ext cx="646339" cy="375557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1400" b="1"/>
        </a:p>
      </xdr:txBody>
    </xdr:sp>
    <xdr:clientData/>
  </xdr:oneCellAnchor>
  <xdr:oneCellAnchor>
    <xdr:from>
      <xdr:col>16</xdr:col>
      <xdr:colOff>0</xdr:colOff>
      <xdr:row>15</xdr:row>
      <xdr:rowOff>1</xdr:rowOff>
    </xdr:from>
    <xdr:ext cx="646338" cy="3755571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9858376" y="2775858"/>
          <a:ext cx="646338" cy="375557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1400" b="1"/>
        </a:p>
      </xdr:txBody>
    </xdr:sp>
    <xdr:clientData/>
  </xdr:oneCellAnchor>
  <xdr:oneCellAnchor>
    <xdr:from>
      <xdr:col>18</xdr:col>
      <xdr:colOff>0</xdr:colOff>
      <xdr:row>15</xdr:row>
      <xdr:rowOff>1</xdr:rowOff>
    </xdr:from>
    <xdr:ext cx="646340" cy="3755571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1151054" y="2775858"/>
          <a:ext cx="646340" cy="375557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1400" b="1"/>
        </a:p>
      </xdr:txBody>
    </xdr:sp>
    <xdr:clientData/>
  </xdr:oneCellAnchor>
  <xdr:oneCellAnchor>
    <xdr:from>
      <xdr:col>23</xdr:col>
      <xdr:colOff>639920</xdr:colOff>
      <xdr:row>15</xdr:row>
      <xdr:rowOff>1</xdr:rowOff>
    </xdr:from>
    <xdr:ext cx="652759" cy="3771900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15022670" y="2775858"/>
          <a:ext cx="652759" cy="37719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1400" b="1"/>
        </a:p>
      </xdr:txBody>
    </xdr:sp>
    <xdr:clientData/>
  </xdr:oneCellAnchor>
  <xdr:oneCellAnchor>
    <xdr:from>
      <xdr:col>27</xdr:col>
      <xdr:colOff>535179</xdr:colOff>
      <xdr:row>11</xdr:row>
      <xdr:rowOff>47484</xdr:rowOff>
    </xdr:from>
    <xdr:ext cx="905633" cy="559127"/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7503286" y="2170198"/>
          <a:ext cx="905633" cy="559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400" b="1">
              <a:latin typeface="+mn-ea"/>
              <a:ea typeface="+mn-ea"/>
            </a:rPr>
            <a:t>進度台車</a:t>
          </a:r>
          <a:endParaRPr kumimoji="1" lang="en-US" altLang="ja-JP" sz="1400" b="1">
            <a:latin typeface="+mn-ea"/>
            <a:ea typeface="+mn-ea"/>
          </a:endParaRPr>
        </a:p>
        <a:p>
          <a:pPr algn="ctr"/>
          <a:r>
            <a:rPr kumimoji="1" lang="ja-JP" altLang="en-US" sz="1400" b="1">
              <a:latin typeface="+mn-ea"/>
              <a:ea typeface="+mn-ea"/>
            </a:rPr>
            <a:t>積み付け</a:t>
          </a:r>
        </a:p>
      </xdr:txBody>
    </xdr:sp>
    <xdr:clientData/>
  </xdr:oneCellAnchor>
  <xdr:oneCellAnchor>
    <xdr:from>
      <xdr:col>27</xdr:col>
      <xdr:colOff>646339</xdr:colOff>
      <xdr:row>15</xdr:row>
      <xdr:rowOff>1</xdr:rowOff>
    </xdr:from>
    <xdr:ext cx="646339" cy="3755571"/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17614446" y="2775858"/>
          <a:ext cx="646339" cy="375557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1400" b="1"/>
        </a:p>
      </xdr:txBody>
    </xdr:sp>
    <xdr:clientData/>
  </xdr:oneCellAnchor>
  <xdr:twoCellAnchor>
    <xdr:from>
      <xdr:col>3</xdr:col>
      <xdr:colOff>0</xdr:colOff>
      <xdr:row>17</xdr:row>
      <xdr:rowOff>153761</xdr:rowOff>
    </xdr:from>
    <xdr:to>
      <xdr:col>4</xdr:col>
      <xdr:colOff>0</xdr:colOff>
      <xdr:row>17</xdr:row>
      <xdr:rowOff>153761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/>
      </xdr:nvCxnSpPr>
      <xdr:spPr>
        <a:xfrm>
          <a:off x="1455964" y="3256190"/>
          <a:ext cx="646340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153761</xdr:rowOff>
    </xdr:from>
    <xdr:to>
      <xdr:col>6</xdr:col>
      <xdr:colOff>0</xdr:colOff>
      <xdr:row>17</xdr:row>
      <xdr:rowOff>153761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CxnSpPr/>
      </xdr:nvCxnSpPr>
      <xdr:spPr>
        <a:xfrm>
          <a:off x="2748643" y="3256190"/>
          <a:ext cx="646340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153761</xdr:rowOff>
    </xdr:from>
    <xdr:to>
      <xdr:col>8</xdr:col>
      <xdr:colOff>0</xdr:colOff>
      <xdr:row>17</xdr:row>
      <xdr:rowOff>153761</xdr:rowOff>
    </xdr:to>
    <xdr:cxnSp macro="">
      <xdr:nvCxnSpPr>
        <xdr:cNvPr id="63" name="直線矢印コネクタ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/>
      </xdr:nvCxnSpPr>
      <xdr:spPr>
        <a:xfrm>
          <a:off x="4041321" y="3256190"/>
          <a:ext cx="646340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17</xdr:row>
      <xdr:rowOff>153761</xdr:rowOff>
    </xdr:from>
    <xdr:to>
      <xdr:col>12</xdr:col>
      <xdr:colOff>0</xdr:colOff>
      <xdr:row>17</xdr:row>
      <xdr:rowOff>153761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CxnSpPr/>
      </xdr:nvCxnSpPr>
      <xdr:spPr>
        <a:xfrm>
          <a:off x="5442857" y="2109107"/>
          <a:ext cx="2041072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17</xdr:row>
      <xdr:rowOff>153761</xdr:rowOff>
    </xdr:from>
    <xdr:to>
      <xdr:col>14</xdr:col>
      <xdr:colOff>0</xdr:colOff>
      <xdr:row>17</xdr:row>
      <xdr:rowOff>153761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CxnSpPr/>
      </xdr:nvCxnSpPr>
      <xdr:spPr>
        <a:xfrm>
          <a:off x="7919357" y="3256190"/>
          <a:ext cx="646340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17</xdr:row>
      <xdr:rowOff>153761</xdr:rowOff>
    </xdr:from>
    <xdr:to>
      <xdr:col>16</xdr:col>
      <xdr:colOff>0</xdr:colOff>
      <xdr:row>17</xdr:row>
      <xdr:rowOff>153761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CxnSpPr/>
      </xdr:nvCxnSpPr>
      <xdr:spPr>
        <a:xfrm>
          <a:off x="9212036" y="3256190"/>
          <a:ext cx="646340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17</xdr:row>
      <xdr:rowOff>153761</xdr:rowOff>
    </xdr:from>
    <xdr:to>
      <xdr:col>18</xdr:col>
      <xdr:colOff>0</xdr:colOff>
      <xdr:row>17</xdr:row>
      <xdr:rowOff>153761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/>
      </xdr:nvCxnSpPr>
      <xdr:spPr>
        <a:xfrm>
          <a:off x="10504714" y="3256190"/>
          <a:ext cx="646340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17</xdr:row>
      <xdr:rowOff>153761</xdr:rowOff>
    </xdr:from>
    <xdr:to>
      <xdr:col>24</xdr:col>
      <xdr:colOff>0</xdr:colOff>
      <xdr:row>17</xdr:row>
      <xdr:rowOff>153761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CxnSpPr/>
      </xdr:nvCxnSpPr>
      <xdr:spPr>
        <a:xfrm>
          <a:off x="11861427" y="3240982"/>
          <a:ext cx="649941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3787</xdr:colOff>
      <xdr:row>11</xdr:row>
      <xdr:rowOff>119630</xdr:rowOff>
    </xdr:from>
    <xdr:ext cx="687456" cy="564164"/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/>
      </xdr:nvSpPr>
      <xdr:spPr>
        <a:xfrm>
          <a:off x="7664608" y="1185750"/>
          <a:ext cx="687456" cy="559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400" b="1"/>
            <a:t>受入</a:t>
          </a:r>
          <a:endParaRPr kumimoji="1" lang="en-US" altLang="ja-JP" sz="1400" b="1"/>
        </a:p>
        <a:p>
          <a:pPr algn="ctr"/>
          <a:r>
            <a:rPr kumimoji="1" lang="en-US" altLang="ja-JP" sz="1400" b="1"/>
            <a:t>(PIT)</a:t>
          </a:r>
        </a:p>
      </xdr:txBody>
    </xdr:sp>
    <xdr:clientData/>
  </xdr:oneCellAnchor>
  <xdr:oneCellAnchor>
    <xdr:from>
      <xdr:col>13</xdr:col>
      <xdr:colOff>638262</xdr:colOff>
      <xdr:row>11</xdr:row>
      <xdr:rowOff>58629</xdr:rowOff>
    </xdr:from>
    <xdr:ext cx="683328" cy="559127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>
          <a:off x="8557619" y="2181343"/>
          <a:ext cx="683328" cy="559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400" b="1"/>
            <a:t>軒先</a:t>
          </a:r>
          <a:endParaRPr kumimoji="1" lang="en-US" altLang="ja-JP" sz="1400" b="1"/>
        </a:p>
        <a:p>
          <a:pPr algn="ctr"/>
          <a:r>
            <a:rPr kumimoji="1" lang="ja-JP" altLang="en-US" sz="1400" b="1"/>
            <a:t>降し場</a:t>
          </a:r>
        </a:p>
      </xdr:txBody>
    </xdr:sp>
    <xdr:clientData/>
  </xdr:oneCellAnchor>
  <xdr:oneCellAnchor>
    <xdr:from>
      <xdr:col>0</xdr:col>
      <xdr:colOff>152400</xdr:colOff>
      <xdr:row>6</xdr:row>
      <xdr:rowOff>0</xdr:rowOff>
    </xdr:from>
    <xdr:ext cx="687456" cy="32573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/>
      </xdr:nvSpPr>
      <xdr:spPr>
        <a:xfrm>
          <a:off x="152400" y="812427"/>
          <a:ext cx="687456" cy="3257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400" b="1"/>
            <a:t>場所</a:t>
          </a:r>
          <a:endParaRPr kumimoji="1" lang="en-US" altLang="ja-JP" sz="1400" b="1"/>
        </a:p>
      </xdr:txBody>
    </xdr:sp>
    <xdr:clientData/>
  </xdr:oneCellAnchor>
  <xdr:oneCellAnchor>
    <xdr:from>
      <xdr:col>0</xdr:col>
      <xdr:colOff>131279</xdr:colOff>
      <xdr:row>8</xdr:row>
      <xdr:rowOff>2811</xdr:rowOff>
    </xdr:from>
    <xdr:ext cx="708577" cy="554135"/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/>
      </xdr:nvSpPr>
      <xdr:spPr>
        <a:xfrm>
          <a:off x="140804" y="524615"/>
          <a:ext cx="708577" cy="559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400" b="1"/>
            <a:t>在庫</a:t>
          </a:r>
          <a:endParaRPr kumimoji="1" lang="en-US" altLang="ja-JP" sz="1400" b="1"/>
        </a:p>
        <a:p>
          <a:pPr algn="ctr"/>
          <a:r>
            <a:rPr kumimoji="1" lang="ja-JP" altLang="en-US" sz="1400" b="1"/>
            <a:t> 種類</a:t>
          </a:r>
          <a:endParaRPr kumimoji="1" lang="en-US" altLang="ja-JP" sz="1400" b="1"/>
        </a:p>
      </xdr:txBody>
    </xdr:sp>
    <xdr:clientData/>
  </xdr:oneCellAnchor>
  <xdr:oneCellAnchor>
    <xdr:from>
      <xdr:col>0</xdr:col>
      <xdr:colOff>152400</xdr:colOff>
      <xdr:row>12</xdr:row>
      <xdr:rowOff>51271</xdr:rowOff>
    </xdr:from>
    <xdr:ext cx="687456" cy="330741"/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/>
      </xdr:nvSpPr>
      <xdr:spPr>
        <a:xfrm>
          <a:off x="161925" y="1294284"/>
          <a:ext cx="687456" cy="3257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400" b="1"/>
            <a:t>工程</a:t>
          </a:r>
          <a:endParaRPr kumimoji="1" lang="en-US" altLang="ja-JP" sz="1400" b="1"/>
        </a:p>
      </xdr:txBody>
    </xdr:sp>
    <xdr:clientData/>
  </xdr:oneCellAnchor>
  <xdr:oneCellAnchor>
    <xdr:from>
      <xdr:col>2</xdr:col>
      <xdr:colOff>-1</xdr:colOff>
      <xdr:row>9</xdr:row>
      <xdr:rowOff>0</xdr:rowOff>
    </xdr:from>
    <xdr:ext cx="20036517" cy="342900"/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809625" y="1796143"/>
          <a:ext cx="20036517" cy="3429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200" b="1"/>
            <a:t>もの</a:t>
          </a:r>
          <a:r>
            <a:rPr kumimoji="1" lang="en-US" altLang="ja-JP" sz="1200" b="1"/>
            <a:t>(</a:t>
          </a:r>
          <a:r>
            <a:rPr kumimoji="1" lang="ja-JP" altLang="en-US" sz="1200" b="1"/>
            <a:t>分 </a:t>
          </a:r>
          <a:r>
            <a:rPr kumimoji="1" lang="en-US" altLang="ja-JP" sz="1200" b="1"/>
            <a:t>=</a:t>
          </a:r>
          <a:r>
            <a:rPr kumimoji="1" lang="ja-JP" altLang="en-US" sz="1200" b="1"/>
            <a:t>日</a:t>
          </a:r>
          <a:r>
            <a:rPr kumimoji="1" lang="en-US" altLang="ja-JP" sz="1200" b="1"/>
            <a:t>)</a:t>
          </a:r>
          <a:endParaRPr kumimoji="1" lang="ja-JP" altLang="en-US" sz="1200" b="1"/>
        </a:p>
      </xdr:txBody>
    </xdr:sp>
    <xdr:clientData/>
  </xdr:oneCellAnchor>
  <xdr:twoCellAnchor>
    <xdr:from>
      <xdr:col>2</xdr:col>
      <xdr:colOff>52388</xdr:colOff>
      <xdr:row>15</xdr:row>
      <xdr:rowOff>119063</xdr:rowOff>
    </xdr:from>
    <xdr:to>
      <xdr:col>2</xdr:col>
      <xdr:colOff>628650</xdr:colOff>
      <xdr:row>17</xdr:row>
      <xdr:rowOff>71438</xdr:rowOff>
    </xdr:to>
    <xdr:pic>
      <xdr:nvPicPr>
        <xdr:cNvPr id="6406" name="図 79">
          <a:extLst>
            <a:ext uri="{FF2B5EF4-FFF2-40B4-BE49-F238E27FC236}">
              <a16:creationId xmlns:a16="http://schemas.microsoft.com/office/drawing/2014/main" id="{00000000-0008-0000-0100-0000061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64815" y="2881314"/>
          <a:ext cx="576262" cy="2773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171450</xdr:colOff>
      <xdr:row>15</xdr:row>
      <xdr:rowOff>90488</xdr:rowOff>
    </xdr:from>
    <xdr:to>
      <xdr:col>3</xdr:col>
      <xdr:colOff>576263</xdr:colOff>
      <xdr:row>17</xdr:row>
      <xdr:rowOff>61913</xdr:rowOff>
    </xdr:to>
    <xdr:grpSp>
      <xdr:nvGrpSpPr>
        <xdr:cNvPr id="6407" name="グループ化 97">
          <a:extLst>
            <a:ext uri="{FF2B5EF4-FFF2-40B4-BE49-F238E27FC236}">
              <a16:creationId xmlns:a16="http://schemas.microsoft.com/office/drawing/2014/main" id="{00000000-0008-0000-0100-000007190000}"/>
            </a:ext>
          </a:extLst>
        </xdr:cNvPr>
        <xdr:cNvGrpSpPr>
          <a:grpSpLocks/>
        </xdr:cNvGrpSpPr>
      </xdr:nvGrpSpPr>
      <xdr:grpSpPr bwMode="auto">
        <a:xfrm>
          <a:off x="1546038" y="2869547"/>
          <a:ext cx="404813" cy="300131"/>
          <a:chOff x="4812196" y="12175435"/>
          <a:chExt cx="734929" cy="592770"/>
        </a:xfrm>
      </xdr:grpSpPr>
      <xdr:sp macro="" textlink="">
        <xdr:nvSpPr>
          <xdr:cNvPr id="6997" name="AutoShape 406">
            <a:extLst>
              <a:ext uri="{FF2B5EF4-FFF2-40B4-BE49-F238E27FC236}">
                <a16:creationId xmlns:a16="http://schemas.microsoft.com/office/drawing/2014/main" id="{00000000-0008-0000-0100-0000551B0000}"/>
              </a:ext>
            </a:extLst>
          </xdr:cNvPr>
          <xdr:cNvSpPr>
            <a:spLocks noChangeArrowheads="1"/>
          </xdr:cNvSpPr>
        </xdr:nvSpPr>
        <xdr:spPr bwMode="auto">
          <a:xfrm rot="4500000">
            <a:off x="4784223" y="12369637"/>
            <a:ext cx="214624" cy="30622"/>
          </a:xfrm>
          <a:prstGeom prst="roundRect">
            <a:avLst>
              <a:gd name="adj" fmla="val 50000"/>
            </a:avLst>
          </a:prstGeom>
          <a:solidFill>
            <a:srgbClr val="0000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6998" name="AutoShape 407">
            <a:extLst>
              <a:ext uri="{FF2B5EF4-FFF2-40B4-BE49-F238E27FC236}">
                <a16:creationId xmlns:a16="http://schemas.microsoft.com/office/drawing/2014/main" id="{00000000-0008-0000-0100-0000561B0000}"/>
              </a:ext>
            </a:extLst>
          </xdr:cNvPr>
          <xdr:cNvSpPr>
            <a:spLocks noChangeArrowheads="1"/>
          </xdr:cNvSpPr>
        </xdr:nvSpPr>
        <xdr:spPr bwMode="auto">
          <a:xfrm>
            <a:off x="4887359" y="12441159"/>
            <a:ext cx="175381" cy="37474"/>
          </a:xfrm>
          <a:prstGeom prst="roundRect">
            <a:avLst>
              <a:gd name="adj" fmla="val 50000"/>
            </a:avLst>
          </a:prstGeom>
          <a:solidFill>
            <a:srgbClr val="0000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6999" name="Rectangle 408">
            <a:extLst>
              <a:ext uri="{FF2B5EF4-FFF2-40B4-BE49-F238E27FC236}">
                <a16:creationId xmlns:a16="http://schemas.microsoft.com/office/drawing/2014/main" id="{00000000-0008-0000-0100-0000571B0000}"/>
              </a:ext>
            </a:extLst>
          </xdr:cNvPr>
          <xdr:cNvSpPr>
            <a:spLocks noChangeArrowheads="1"/>
          </xdr:cNvSpPr>
        </xdr:nvSpPr>
        <xdr:spPr bwMode="auto">
          <a:xfrm>
            <a:off x="4853953" y="12189062"/>
            <a:ext cx="22271" cy="292979"/>
          </a:xfrm>
          <a:prstGeom prst="rect">
            <a:avLst/>
          </a:prstGeom>
          <a:solidFill>
            <a:srgbClr val="FFFF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7000" name="Rectangle 409">
            <a:extLst>
              <a:ext uri="{FF2B5EF4-FFF2-40B4-BE49-F238E27FC236}">
                <a16:creationId xmlns:a16="http://schemas.microsoft.com/office/drawing/2014/main" id="{00000000-0008-0000-0100-0000581B0000}"/>
              </a:ext>
            </a:extLst>
          </xdr:cNvPr>
          <xdr:cNvSpPr>
            <a:spLocks noChangeArrowheads="1"/>
          </xdr:cNvSpPr>
        </xdr:nvSpPr>
        <xdr:spPr bwMode="auto">
          <a:xfrm>
            <a:off x="4853953" y="12189062"/>
            <a:ext cx="242193" cy="27254"/>
          </a:xfrm>
          <a:prstGeom prst="rect">
            <a:avLst/>
          </a:prstGeom>
          <a:solidFill>
            <a:srgbClr val="FFFF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7001" name="Rectangle 410">
            <a:extLst>
              <a:ext uri="{FF2B5EF4-FFF2-40B4-BE49-F238E27FC236}">
                <a16:creationId xmlns:a16="http://schemas.microsoft.com/office/drawing/2014/main" id="{00000000-0008-0000-0100-0000591B0000}"/>
              </a:ext>
            </a:extLst>
          </xdr:cNvPr>
          <xdr:cNvSpPr>
            <a:spLocks noChangeArrowheads="1"/>
          </xdr:cNvSpPr>
        </xdr:nvSpPr>
        <xdr:spPr bwMode="auto">
          <a:xfrm rot="-863045">
            <a:off x="5112849" y="12192469"/>
            <a:ext cx="19487" cy="388366"/>
          </a:xfrm>
          <a:prstGeom prst="rect">
            <a:avLst/>
          </a:prstGeom>
          <a:solidFill>
            <a:srgbClr val="FFFF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7002" name="Freeform 411">
            <a:extLst>
              <a:ext uri="{FF2B5EF4-FFF2-40B4-BE49-F238E27FC236}">
                <a16:creationId xmlns:a16="http://schemas.microsoft.com/office/drawing/2014/main" id="{00000000-0008-0000-0100-00005A1B0000}"/>
              </a:ext>
            </a:extLst>
          </xdr:cNvPr>
          <xdr:cNvSpPr>
            <a:spLocks/>
          </xdr:cNvSpPr>
        </xdr:nvSpPr>
        <xdr:spPr bwMode="auto">
          <a:xfrm>
            <a:off x="4814980" y="12482040"/>
            <a:ext cx="437060" cy="231657"/>
          </a:xfrm>
          <a:custGeom>
            <a:avLst/>
            <a:gdLst>
              <a:gd name="T0" fmla="*/ 2147483647 w 157"/>
              <a:gd name="T1" fmla="*/ 0 h 68"/>
              <a:gd name="T2" fmla="*/ 2147483647 w 157"/>
              <a:gd name="T3" fmla="*/ 0 h 68"/>
              <a:gd name="T4" fmla="*/ 2147483647 w 157"/>
              <a:gd name="T5" fmla="*/ 2147483647 h 68"/>
              <a:gd name="T6" fmla="*/ 2147483647 w 157"/>
              <a:gd name="T7" fmla="*/ 2147483647 h 68"/>
              <a:gd name="T8" fmla="*/ 2147483647 w 157"/>
              <a:gd name="T9" fmla="*/ 2147483647 h 68"/>
              <a:gd name="T10" fmla="*/ 0 w 157"/>
              <a:gd name="T11" fmla="*/ 2147483647 h 68"/>
              <a:gd name="T12" fmla="*/ 0 w 157"/>
              <a:gd name="T13" fmla="*/ 2147483647 h 68"/>
              <a:gd name="T14" fmla="*/ 2147483647 w 157"/>
              <a:gd name="T15" fmla="*/ 0 h 68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157" h="68">
                <a:moveTo>
                  <a:pt x="13" y="0"/>
                </a:moveTo>
                <a:lnTo>
                  <a:pt x="83" y="0"/>
                </a:lnTo>
                <a:lnTo>
                  <a:pt x="83" y="31"/>
                </a:lnTo>
                <a:lnTo>
                  <a:pt x="157" y="31"/>
                </a:lnTo>
                <a:lnTo>
                  <a:pt x="157" y="68"/>
                </a:lnTo>
                <a:lnTo>
                  <a:pt x="0" y="68"/>
                </a:lnTo>
                <a:lnTo>
                  <a:pt x="0" y="30"/>
                </a:lnTo>
                <a:lnTo>
                  <a:pt x="13" y="0"/>
                </a:lnTo>
                <a:close/>
              </a:path>
            </a:pathLst>
          </a:custGeom>
          <a:solidFill>
            <a:srgbClr val="FFFF00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grpSp>
        <xdr:nvGrpSpPr>
          <xdr:cNvPr id="668" name="Group 412">
            <a:extLst>
              <a:ext uri="{FF2B5EF4-FFF2-40B4-BE49-F238E27FC236}">
                <a16:creationId xmlns:a16="http://schemas.microsoft.com/office/drawing/2014/main" id="{00000000-0008-0000-0100-00009C020000}"/>
              </a:ext>
            </a:extLst>
          </xdr:cNvPr>
          <xdr:cNvGrpSpPr>
            <a:grpSpLocks/>
          </xdr:cNvGrpSpPr>
        </xdr:nvGrpSpPr>
        <xdr:grpSpPr bwMode="auto">
          <a:xfrm>
            <a:off x="5106167" y="12586549"/>
            <a:ext cx="146987" cy="181656"/>
            <a:chOff x="107" y="121"/>
            <a:chExt cx="35" cy="34"/>
          </a:xfrm>
          <a:solidFill>
            <a:schemeClr val="tx1"/>
          </a:solidFill>
        </xdr:grpSpPr>
        <xdr:sp macro="" textlink="">
          <xdr:nvSpPr>
            <xdr:cNvPr id="113" name="Oval 413">
              <a:extLst>
                <a:ext uri="{FF2B5EF4-FFF2-40B4-BE49-F238E27FC236}">
                  <a16:creationId xmlns:a16="http://schemas.microsoft.com/office/drawing/2014/main" id="{00000000-0008-0000-0100-000071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7" y="121"/>
              <a:ext cx="35" cy="34"/>
            </a:xfrm>
            <a:prstGeom prst="ellipse">
              <a:avLst/>
            </a:prstGeom>
            <a:grp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ja-JP" altLang="en-US"/>
            </a:p>
          </xdr:txBody>
        </xdr:sp>
        <xdr:sp macro="" textlink="">
          <xdr:nvSpPr>
            <xdr:cNvPr id="114" name="Oval 414">
              <a:extLst>
                <a:ext uri="{FF2B5EF4-FFF2-40B4-BE49-F238E27FC236}">
                  <a16:creationId xmlns:a16="http://schemas.microsoft.com/office/drawing/2014/main" id="{00000000-0008-0000-0100-00007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15" y="128"/>
              <a:ext cx="19" cy="20"/>
            </a:xfrm>
            <a:prstGeom prst="ellipse">
              <a:avLst/>
            </a:prstGeom>
            <a:grp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ja-JP" altLang="en-US"/>
            </a:p>
          </xdr:txBody>
        </xdr:sp>
      </xdr:grpSp>
      <xdr:grpSp>
        <xdr:nvGrpSpPr>
          <xdr:cNvPr id="667" name="Group 415">
            <a:extLst>
              <a:ext uri="{FF2B5EF4-FFF2-40B4-BE49-F238E27FC236}">
                <a16:creationId xmlns:a16="http://schemas.microsoft.com/office/drawing/2014/main" id="{00000000-0008-0000-0100-00009B020000}"/>
              </a:ext>
            </a:extLst>
          </xdr:cNvPr>
          <xdr:cNvGrpSpPr>
            <a:grpSpLocks/>
          </xdr:cNvGrpSpPr>
        </xdr:nvGrpSpPr>
        <xdr:grpSpPr bwMode="auto">
          <a:xfrm>
            <a:off x="4812196" y="12586549"/>
            <a:ext cx="146987" cy="181656"/>
            <a:chOff x="0" y="122"/>
            <a:chExt cx="35" cy="34"/>
          </a:xfrm>
          <a:solidFill>
            <a:schemeClr val="tx1"/>
          </a:solidFill>
        </xdr:grpSpPr>
        <xdr:sp macro="" textlink="">
          <xdr:nvSpPr>
            <xdr:cNvPr id="111" name="Oval 416">
              <a:extLst>
                <a:ext uri="{FF2B5EF4-FFF2-40B4-BE49-F238E27FC236}">
                  <a16:creationId xmlns:a16="http://schemas.microsoft.com/office/drawing/2014/main" id="{00000000-0008-0000-0100-00006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122"/>
              <a:ext cx="35" cy="34"/>
            </a:xfrm>
            <a:prstGeom prst="ellipse">
              <a:avLst/>
            </a:prstGeom>
            <a:grp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ja-JP" altLang="en-US"/>
            </a:p>
          </xdr:txBody>
        </xdr:sp>
        <xdr:sp macro="" textlink="">
          <xdr:nvSpPr>
            <xdr:cNvPr id="112" name="Oval 417">
              <a:extLst>
                <a:ext uri="{FF2B5EF4-FFF2-40B4-BE49-F238E27FC236}">
                  <a16:creationId xmlns:a16="http://schemas.microsoft.com/office/drawing/2014/main" id="{00000000-0008-0000-0100-00007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" y="129"/>
              <a:ext cx="19" cy="20"/>
            </a:xfrm>
            <a:prstGeom prst="ellipse">
              <a:avLst/>
            </a:prstGeom>
            <a:grp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ja-JP" altLang="en-US"/>
            </a:p>
          </xdr:txBody>
        </xdr:sp>
      </xdr:grpSp>
      <xdr:sp macro="" textlink="">
        <xdr:nvSpPr>
          <xdr:cNvPr id="7005" name="Rectangle 418">
            <a:extLst>
              <a:ext uri="{FF2B5EF4-FFF2-40B4-BE49-F238E27FC236}">
                <a16:creationId xmlns:a16="http://schemas.microsoft.com/office/drawing/2014/main" id="{00000000-0008-0000-0100-00005D1B0000}"/>
              </a:ext>
            </a:extLst>
          </xdr:cNvPr>
          <xdr:cNvSpPr>
            <a:spLocks noChangeArrowheads="1"/>
          </xdr:cNvSpPr>
        </xdr:nvSpPr>
        <xdr:spPr bwMode="auto">
          <a:xfrm rot="-863045">
            <a:off x="5210283" y="12175435"/>
            <a:ext cx="33406" cy="528043"/>
          </a:xfrm>
          <a:prstGeom prst="rect">
            <a:avLst/>
          </a:prstGeom>
          <a:solidFill>
            <a:srgbClr val="FFFF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7006" name="Rectangle 419">
            <a:extLst>
              <a:ext uri="{FF2B5EF4-FFF2-40B4-BE49-F238E27FC236}">
                <a16:creationId xmlns:a16="http://schemas.microsoft.com/office/drawing/2014/main" id="{00000000-0008-0000-0100-00005E1B0000}"/>
              </a:ext>
            </a:extLst>
          </xdr:cNvPr>
          <xdr:cNvSpPr>
            <a:spLocks noChangeArrowheads="1"/>
          </xdr:cNvSpPr>
        </xdr:nvSpPr>
        <xdr:spPr bwMode="auto">
          <a:xfrm rot="-863045">
            <a:off x="5279878" y="12447973"/>
            <a:ext cx="13919" cy="228250"/>
          </a:xfrm>
          <a:prstGeom prst="rect">
            <a:avLst/>
          </a:prstGeom>
          <a:solidFill>
            <a:srgbClr val="00B05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7007" name="Rectangle 420">
            <a:extLst>
              <a:ext uri="{FF2B5EF4-FFF2-40B4-BE49-F238E27FC236}">
                <a16:creationId xmlns:a16="http://schemas.microsoft.com/office/drawing/2014/main" id="{00000000-0008-0000-0100-00005F1B0000}"/>
              </a:ext>
            </a:extLst>
          </xdr:cNvPr>
          <xdr:cNvSpPr>
            <a:spLocks noChangeArrowheads="1"/>
          </xdr:cNvSpPr>
        </xdr:nvSpPr>
        <xdr:spPr bwMode="auto">
          <a:xfrm rot="-516078">
            <a:off x="5304932" y="12638749"/>
            <a:ext cx="242193" cy="13627"/>
          </a:xfrm>
          <a:prstGeom prst="rect">
            <a:avLst/>
          </a:prstGeom>
          <a:solidFill>
            <a:srgbClr val="00B05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7008" name="Line 421">
            <a:extLst>
              <a:ext uri="{FF2B5EF4-FFF2-40B4-BE49-F238E27FC236}">
                <a16:creationId xmlns:a16="http://schemas.microsoft.com/office/drawing/2014/main" id="{00000000-0008-0000-0100-0000601B0000}"/>
              </a:ext>
            </a:extLst>
          </xdr:cNvPr>
          <xdr:cNvSpPr>
            <a:spLocks noChangeShapeType="1"/>
          </xdr:cNvSpPr>
        </xdr:nvSpPr>
        <xdr:spPr bwMode="auto">
          <a:xfrm>
            <a:off x="5046037" y="12482040"/>
            <a:ext cx="1002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119063</xdr:colOff>
      <xdr:row>15</xdr:row>
      <xdr:rowOff>90488</xdr:rowOff>
    </xdr:from>
    <xdr:to>
      <xdr:col>5</xdr:col>
      <xdr:colOff>528638</xdr:colOff>
      <xdr:row>17</xdr:row>
      <xdr:rowOff>61913</xdr:rowOff>
    </xdr:to>
    <xdr:grpSp>
      <xdr:nvGrpSpPr>
        <xdr:cNvPr id="6408" name="グループ化 114">
          <a:extLst>
            <a:ext uri="{FF2B5EF4-FFF2-40B4-BE49-F238E27FC236}">
              <a16:creationId xmlns:a16="http://schemas.microsoft.com/office/drawing/2014/main" id="{00000000-0008-0000-0100-000008190000}"/>
            </a:ext>
          </a:extLst>
        </xdr:cNvPr>
        <xdr:cNvGrpSpPr>
          <a:grpSpLocks/>
        </xdr:cNvGrpSpPr>
      </xdr:nvGrpSpPr>
      <xdr:grpSpPr bwMode="auto">
        <a:xfrm>
          <a:off x="2718828" y="2869547"/>
          <a:ext cx="409575" cy="300131"/>
          <a:chOff x="4812196" y="12175435"/>
          <a:chExt cx="734929" cy="592770"/>
        </a:xfrm>
      </xdr:grpSpPr>
      <xdr:sp macro="" textlink="">
        <xdr:nvSpPr>
          <xdr:cNvPr id="6981" name="AutoShape 406">
            <a:extLst>
              <a:ext uri="{FF2B5EF4-FFF2-40B4-BE49-F238E27FC236}">
                <a16:creationId xmlns:a16="http://schemas.microsoft.com/office/drawing/2014/main" id="{00000000-0008-0000-0100-0000451B0000}"/>
              </a:ext>
            </a:extLst>
          </xdr:cNvPr>
          <xdr:cNvSpPr>
            <a:spLocks noChangeArrowheads="1"/>
          </xdr:cNvSpPr>
        </xdr:nvSpPr>
        <xdr:spPr bwMode="auto">
          <a:xfrm rot="4500000">
            <a:off x="4784223" y="12369637"/>
            <a:ext cx="214624" cy="30622"/>
          </a:xfrm>
          <a:prstGeom prst="roundRect">
            <a:avLst>
              <a:gd name="adj" fmla="val 50000"/>
            </a:avLst>
          </a:prstGeom>
          <a:solidFill>
            <a:srgbClr val="0000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6982" name="AutoShape 407">
            <a:extLst>
              <a:ext uri="{FF2B5EF4-FFF2-40B4-BE49-F238E27FC236}">
                <a16:creationId xmlns:a16="http://schemas.microsoft.com/office/drawing/2014/main" id="{00000000-0008-0000-0100-0000461B0000}"/>
              </a:ext>
            </a:extLst>
          </xdr:cNvPr>
          <xdr:cNvSpPr>
            <a:spLocks noChangeArrowheads="1"/>
          </xdr:cNvSpPr>
        </xdr:nvSpPr>
        <xdr:spPr bwMode="auto">
          <a:xfrm>
            <a:off x="4887359" y="12441159"/>
            <a:ext cx="175381" cy="37474"/>
          </a:xfrm>
          <a:prstGeom prst="roundRect">
            <a:avLst>
              <a:gd name="adj" fmla="val 50000"/>
            </a:avLst>
          </a:prstGeom>
          <a:solidFill>
            <a:srgbClr val="0000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6983" name="Rectangle 408">
            <a:extLst>
              <a:ext uri="{FF2B5EF4-FFF2-40B4-BE49-F238E27FC236}">
                <a16:creationId xmlns:a16="http://schemas.microsoft.com/office/drawing/2014/main" id="{00000000-0008-0000-0100-0000471B0000}"/>
              </a:ext>
            </a:extLst>
          </xdr:cNvPr>
          <xdr:cNvSpPr>
            <a:spLocks noChangeArrowheads="1"/>
          </xdr:cNvSpPr>
        </xdr:nvSpPr>
        <xdr:spPr bwMode="auto">
          <a:xfrm>
            <a:off x="4853953" y="12189062"/>
            <a:ext cx="22271" cy="292979"/>
          </a:xfrm>
          <a:prstGeom prst="rect">
            <a:avLst/>
          </a:prstGeom>
          <a:solidFill>
            <a:srgbClr val="FFFF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84" name="Rectangle 409">
            <a:extLst>
              <a:ext uri="{FF2B5EF4-FFF2-40B4-BE49-F238E27FC236}">
                <a16:creationId xmlns:a16="http://schemas.microsoft.com/office/drawing/2014/main" id="{00000000-0008-0000-0100-0000481B0000}"/>
              </a:ext>
            </a:extLst>
          </xdr:cNvPr>
          <xdr:cNvSpPr>
            <a:spLocks noChangeArrowheads="1"/>
          </xdr:cNvSpPr>
        </xdr:nvSpPr>
        <xdr:spPr bwMode="auto">
          <a:xfrm>
            <a:off x="4853953" y="12189062"/>
            <a:ext cx="242193" cy="27254"/>
          </a:xfrm>
          <a:prstGeom prst="rect">
            <a:avLst/>
          </a:prstGeom>
          <a:solidFill>
            <a:srgbClr val="FFFF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85" name="Rectangle 410">
            <a:extLst>
              <a:ext uri="{FF2B5EF4-FFF2-40B4-BE49-F238E27FC236}">
                <a16:creationId xmlns:a16="http://schemas.microsoft.com/office/drawing/2014/main" id="{00000000-0008-0000-0100-0000491B0000}"/>
              </a:ext>
            </a:extLst>
          </xdr:cNvPr>
          <xdr:cNvSpPr>
            <a:spLocks noChangeArrowheads="1"/>
          </xdr:cNvSpPr>
        </xdr:nvSpPr>
        <xdr:spPr bwMode="auto">
          <a:xfrm rot="-863045">
            <a:off x="5112849" y="12192469"/>
            <a:ext cx="19487" cy="388366"/>
          </a:xfrm>
          <a:prstGeom prst="rect">
            <a:avLst/>
          </a:prstGeom>
          <a:solidFill>
            <a:srgbClr val="FFFF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86" name="Freeform 411">
            <a:extLst>
              <a:ext uri="{FF2B5EF4-FFF2-40B4-BE49-F238E27FC236}">
                <a16:creationId xmlns:a16="http://schemas.microsoft.com/office/drawing/2014/main" id="{00000000-0008-0000-0100-00004A1B0000}"/>
              </a:ext>
            </a:extLst>
          </xdr:cNvPr>
          <xdr:cNvSpPr>
            <a:spLocks/>
          </xdr:cNvSpPr>
        </xdr:nvSpPr>
        <xdr:spPr bwMode="auto">
          <a:xfrm>
            <a:off x="4814980" y="12482040"/>
            <a:ext cx="437060" cy="231657"/>
          </a:xfrm>
          <a:custGeom>
            <a:avLst/>
            <a:gdLst>
              <a:gd name="T0" fmla="*/ 2147483647 w 157"/>
              <a:gd name="T1" fmla="*/ 0 h 68"/>
              <a:gd name="T2" fmla="*/ 2147483647 w 157"/>
              <a:gd name="T3" fmla="*/ 0 h 68"/>
              <a:gd name="T4" fmla="*/ 2147483647 w 157"/>
              <a:gd name="T5" fmla="*/ 2147483647 h 68"/>
              <a:gd name="T6" fmla="*/ 2147483647 w 157"/>
              <a:gd name="T7" fmla="*/ 2147483647 h 68"/>
              <a:gd name="T8" fmla="*/ 2147483647 w 157"/>
              <a:gd name="T9" fmla="*/ 2147483647 h 68"/>
              <a:gd name="T10" fmla="*/ 0 w 157"/>
              <a:gd name="T11" fmla="*/ 2147483647 h 68"/>
              <a:gd name="T12" fmla="*/ 0 w 157"/>
              <a:gd name="T13" fmla="*/ 2147483647 h 68"/>
              <a:gd name="T14" fmla="*/ 2147483647 w 157"/>
              <a:gd name="T15" fmla="*/ 0 h 68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157" h="68">
                <a:moveTo>
                  <a:pt x="13" y="0"/>
                </a:moveTo>
                <a:lnTo>
                  <a:pt x="83" y="0"/>
                </a:lnTo>
                <a:lnTo>
                  <a:pt x="83" y="31"/>
                </a:lnTo>
                <a:lnTo>
                  <a:pt x="157" y="31"/>
                </a:lnTo>
                <a:lnTo>
                  <a:pt x="157" y="68"/>
                </a:lnTo>
                <a:lnTo>
                  <a:pt x="0" y="68"/>
                </a:lnTo>
                <a:lnTo>
                  <a:pt x="0" y="30"/>
                </a:lnTo>
                <a:lnTo>
                  <a:pt x="13" y="0"/>
                </a:lnTo>
                <a:close/>
              </a:path>
            </a:pathLst>
          </a:custGeom>
          <a:solidFill>
            <a:srgbClr val="FFFF00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grpSp>
        <xdr:nvGrpSpPr>
          <xdr:cNvPr id="666" name="Group 412">
            <a:extLst>
              <a:ext uri="{FF2B5EF4-FFF2-40B4-BE49-F238E27FC236}">
                <a16:creationId xmlns:a16="http://schemas.microsoft.com/office/drawing/2014/main" id="{00000000-0008-0000-0100-00009A020000}"/>
              </a:ext>
            </a:extLst>
          </xdr:cNvPr>
          <xdr:cNvGrpSpPr>
            <a:grpSpLocks/>
          </xdr:cNvGrpSpPr>
        </xdr:nvGrpSpPr>
        <xdr:grpSpPr bwMode="auto">
          <a:xfrm>
            <a:off x="5119841" y="12586549"/>
            <a:ext cx="136731" cy="181656"/>
            <a:chOff x="107" y="121"/>
            <a:chExt cx="35" cy="34"/>
          </a:xfrm>
          <a:solidFill>
            <a:schemeClr val="tx1"/>
          </a:solidFill>
        </xdr:grpSpPr>
        <xdr:sp macro="" textlink="">
          <xdr:nvSpPr>
            <xdr:cNvPr id="130" name="Oval 413">
              <a:extLst>
                <a:ext uri="{FF2B5EF4-FFF2-40B4-BE49-F238E27FC236}">
                  <a16:creationId xmlns:a16="http://schemas.microsoft.com/office/drawing/2014/main" id="{00000000-0008-0000-0100-00008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7" y="121"/>
              <a:ext cx="35" cy="34"/>
            </a:xfrm>
            <a:prstGeom prst="ellipse">
              <a:avLst/>
            </a:prstGeom>
            <a:grp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ja-JP" altLang="en-US"/>
            </a:p>
          </xdr:txBody>
        </xdr:sp>
        <xdr:sp macro="" textlink="">
          <xdr:nvSpPr>
            <xdr:cNvPr id="131" name="Oval 414">
              <a:extLst>
                <a:ext uri="{FF2B5EF4-FFF2-40B4-BE49-F238E27FC236}">
                  <a16:creationId xmlns:a16="http://schemas.microsoft.com/office/drawing/2014/main" id="{00000000-0008-0000-0100-00008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16" y="128"/>
              <a:ext cx="17" cy="20"/>
            </a:xfrm>
            <a:prstGeom prst="ellipse">
              <a:avLst/>
            </a:prstGeom>
            <a:grp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ja-JP" altLang="en-US"/>
            </a:p>
          </xdr:txBody>
        </xdr:sp>
      </xdr:grpSp>
      <xdr:grpSp>
        <xdr:nvGrpSpPr>
          <xdr:cNvPr id="665" name="Group 415">
            <a:extLst>
              <a:ext uri="{FF2B5EF4-FFF2-40B4-BE49-F238E27FC236}">
                <a16:creationId xmlns:a16="http://schemas.microsoft.com/office/drawing/2014/main" id="{00000000-0008-0000-0100-000099020000}"/>
              </a:ext>
            </a:extLst>
          </xdr:cNvPr>
          <xdr:cNvGrpSpPr>
            <a:grpSpLocks/>
          </xdr:cNvGrpSpPr>
        </xdr:nvGrpSpPr>
        <xdr:grpSpPr bwMode="auto">
          <a:xfrm>
            <a:off x="4812196" y="12586549"/>
            <a:ext cx="145276" cy="181656"/>
            <a:chOff x="0" y="122"/>
            <a:chExt cx="35" cy="34"/>
          </a:xfrm>
          <a:solidFill>
            <a:schemeClr val="tx1"/>
          </a:solidFill>
        </xdr:grpSpPr>
        <xdr:sp macro="" textlink="">
          <xdr:nvSpPr>
            <xdr:cNvPr id="128" name="Oval 416">
              <a:extLst>
                <a:ext uri="{FF2B5EF4-FFF2-40B4-BE49-F238E27FC236}">
                  <a16:creationId xmlns:a16="http://schemas.microsoft.com/office/drawing/2014/main" id="{00000000-0008-0000-0100-00008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122"/>
              <a:ext cx="35" cy="34"/>
            </a:xfrm>
            <a:prstGeom prst="ellipse">
              <a:avLst/>
            </a:prstGeom>
            <a:grp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ja-JP" altLang="en-US"/>
            </a:p>
          </xdr:txBody>
        </xdr:sp>
        <xdr:sp macro="" textlink="">
          <xdr:nvSpPr>
            <xdr:cNvPr id="129" name="Oval 417">
              <a:extLst>
                <a:ext uri="{FF2B5EF4-FFF2-40B4-BE49-F238E27FC236}">
                  <a16:creationId xmlns:a16="http://schemas.microsoft.com/office/drawing/2014/main" id="{00000000-0008-0000-0100-000081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" y="129"/>
              <a:ext cx="19" cy="20"/>
            </a:xfrm>
            <a:prstGeom prst="ellipse">
              <a:avLst/>
            </a:prstGeom>
            <a:grp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ja-JP" altLang="en-US"/>
            </a:p>
          </xdr:txBody>
        </xdr:sp>
      </xdr:grpSp>
      <xdr:sp macro="" textlink="">
        <xdr:nvSpPr>
          <xdr:cNvPr id="6989" name="Rectangle 418">
            <a:extLst>
              <a:ext uri="{FF2B5EF4-FFF2-40B4-BE49-F238E27FC236}">
                <a16:creationId xmlns:a16="http://schemas.microsoft.com/office/drawing/2014/main" id="{00000000-0008-0000-0100-00004D1B0000}"/>
              </a:ext>
            </a:extLst>
          </xdr:cNvPr>
          <xdr:cNvSpPr>
            <a:spLocks noChangeArrowheads="1"/>
          </xdr:cNvSpPr>
        </xdr:nvSpPr>
        <xdr:spPr bwMode="auto">
          <a:xfrm rot="-863045">
            <a:off x="5210283" y="12175435"/>
            <a:ext cx="33406" cy="528043"/>
          </a:xfrm>
          <a:prstGeom prst="rect">
            <a:avLst/>
          </a:prstGeom>
          <a:solidFill>
            <a:srgbClr val="FFFF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90" name="Rectangle 419">
            <a:extLst>
              <a:ext uri="{FF2B5EF4-FFF2-40B4-BE49-F238E27FC236}">
                <a16:creationId xmlns:a16="http://schemas.microsoft.com/office/drawing/2014/main" id="{00000000-0008-0000-0100-00004E1B0000}"/>
              </a:ext>
            </a:extLst>
          </xdr:cNvPr>
          <xdr:cNvSpPr>
            <a:spLocks noChangeArrowheads="1"/>
          </xdr:cNvSpPr>
        </xdr:nvSpPr>
        <xdr:spPr bwMode="auto">
          <a:xfrm rot="-863045">
            <a:off x="5279878" y="12447973"/>
            <a:ext cx="13919" cy="228250"/>
          </a:xfrm>
          <a:prstGeom prst="rect">
            <a:avLst/>
          </a:prstGeom>
          <a:solidFill>
            <a:srgbClr val="00B05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91" name="Rectangle 420">
            <a:extLst>
              <a:ext uri="{FF2B5EF4-FFF2-40B4-BE49-F238E27FC236}">
                <a16:creationId xmlns:a16="http://schemas.microsoft.com/office/drawing/2014/main" id="{00000000-0008-0000-0100-00004F1B0000}"/>
              </a:ext>
            </a:extLst>
          </xdr:cNvPr>
          <xdr:cNvSpPr>
            <a:spLocks noChangeArrowheads="1"/>
          </xdr:cNvSpPr>
        </xdr:nvSpPr>
        <xdr:spPr bwMode="auto">
          <a:xfrm rot="-516078">
            <a:off x="5304932" y="12638749"/>
            <a:ext cx="242193" cy="13627"/>
          </a:xfrm>
          <a:prstGeom prst="rect">
            <a:avLst/>
          </a:prstGeom>
          <a:solidFill>
            <a:srgbClr val="00B05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92" name="Line 421">
            <a:extLst>
              <a:ext uri="{FF2B5EF4-FFF2-40B4-BE49-F238E27FC236}">
                <a16:creationId xmlns:a16="http://schemas.microsoft.com/office/drawing/2014/main" id="{00000000-0008-0000-0100-0000501B0000}"/>
              </a:ext>
            </a:extLst>
          </xdr:cNvPr>
          <xdr:cNvSpPr>
            <a:spLocks noChangeShapeType="1"/>
          </xdr:cNvSpPr>
        </xdr:nvSpPr>
        <xdr:spPr bwMode="auto">
          <a:xfrm>
            <a:off x="5046037" y="12482040"/>
            <a:ext cx="1002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123825</xdr:colOff>
      <xdr:row>15</xdr:row>
      <xdr:rowOff>90488</xdr:rowOff>
    </xdr:from>
    <xdr:to>
      <xdr:col>7</xdr:col>
      <xdr:colOff>538163</xdr:colOff>
      <xdr:row>17</xdr:row>
      <xdr:rowOff>61913</xdr:rowOff>
    </xdr:to>
    <xdr:grpSp>
      <xdr:nvGrpSpPr>
        <xdr:cNvPr id="6409" name="グループ化 131">
          <a:extLst>
            <a:ext uri="{FF2B5EF4-FFF2-40B4-BE49-F238E27FC236}">
              <a16:creationId xmlns:a16="http://schemas.microsoft.com/office/drawing/2014/main" id="{00000000-0008-0000-0100-000009190000}"/>
            </a:ext>
          </a:extLst>
        </xdr:cNvPr>
        <xdr:cNvGrpSpPr>
          <a:grpSpLocks/>
        </xdr:cNvGrpSpPr>
      </xdr:nvGrpSpPr>
      <xdr:grpSpPr bwMode="auto">
        <a:xfrm>
          <a:off x="3948766" y="2869547"/>
          <a:ext cx="414338" cy="300131"/>
          <a:chOff x="4812196" y="12175435"/>
          <a:chExt cx="734929" cy="592770"/>
        </a:xfrm>
      </xdr:grpSpPr>
      <xdr:sp macro="" textlink="">
        <xdr:nvSpPr>
          <xdr:cNvPr id="6965" name="AutoShape 406">
            <a:extLst>
              <a:ext uri="{FF2B5EF4-FFF2-40B4-BE49-F238E27FC236}">
                <a16:creationId xmlns:a16="http://schemas.microsoft.com/office/drawing/2014/main" id="{00000000-0008-0000-0100-0000351B0000}"/>
              </a:ext>
            </a:extLst>
          </xdr:cNvPr>
          <xdr:cNvSpPr>
            <a:spLocks noChangeArrowheads="1"/>
          </xdr:cNvSpPr>
        </xdr:nvSpPr>
        <xdr:spPr bwMode="auto">
          <a:xfrm rot="4500000">
            <a:off x="4784223" y="12369637"/>
            <a:ext cx="214624" cy="30622"/>
          </a:xfrm>
          <a:prstGeom prst="roundRect">
            <a:avLst>
              <a:gd name="adj" fmla="val 50000"/>
            </a:avLst>
          </a:prstGeom>
          <a:solidFill>
            <a:srgbClr val="0000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6966" name="AutoShape 407">
            <a:extLst>
              <a:ext uri="{FF2B5EF4-FFF2-40B4-BE49-F238E27FC236}">
                <a16:creationId xmlns:a16="http://schemas.microsoft.com/office/drawing/2014/main" id="{00000000-0008-0000-0100-0000361B0000}"/>
              </a:ext>
            </a:extLst>
          </xdr:cNvPr>
          <xdr:cNvSpPr>
            <a:spLocks noChangeArrowheads="1"/>
          </xdr:cNvSpPr>
        </xdr:nvSpPr>
        <xdr:spPr bwMode="auto">
          <a:xfrm>
            <a:off x="4887359" y="12441159"/>
            <a:ext cx="175381" cy="37474"/>
          </a:xfrm>
          <a:prstGeom prst="roundRect">
            <a:avLst>
              <a:gd name="adj" fmla="val 50000"/>
            </a:avLst>
          </a:prstGeom>
          <a:solidFill>
            <a:srgbClr val="0000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6967" name="Rectangle 408">
            <a:extLst>
              <a:ext uri="{FF2B5EF4-FFF2-40B4-BE49-F238E27FC236}">
                <a16:creationId xmlns:a16="http://schemas.microsoft.com/office/drawing/2014/main" id="{00000000-0008-0000-0100-0000371B0000}"/>
              </a:ext>
            </a:extLst>
          </xdr:cNvPr>
          <xdr:cNvSpPr>
            <a:spLocks noChangeArrowheads="1"/>
          </xdr:cNvSpPr>
        </xdr:nvSpPr>
        <xdr:spPr bwMode="auto">
          <a:xfrm>
            <a:off x="4853953" y="12189062"/>
            <a:ext cx="22271" cy="292979"/>
          </a:xfrm>
          <a:prstGeom prst="rect">
            <a:avLst/>
          </a:prstGeom>
          <a:solidFill>
            <a:srgbClr val="FFFF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68" name="Rectangle 409">
            <a:extLst>
              <a:ext uri="{FF2B5EF4-FFF2-40B4-BE49-F238E27FC236}">
                <a16:creationId xmlns:a16="http://schemas.microsoft.com/office/drawing/2014/main" id="{00000000-0008-0000-0100-0000381B0000}"/>
              </a:ext>
            </a:extLst>
          </xdr:cNvPr>
          <xdr:cNvSpPr>
            <a:spLocks noChangeArrowheads="1"/>
          </xdr:cNvSpPr>
        </xdr:nvSpPr>
        <xdr:spPr bwMode="auto">
          <a:xfrm>
            <a:off x="4853953" y="12189062"/>
            <a:ext cx="242193" cy="27254"/>
          </a:xfrm>
          <a:prstGeom prst="rect">
            <a:avLst/>
          </a:prstGeom>
          <a:solidFill>
            <a:srgbClr val="FFFF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69" name="Rectangle 410">
            <a:extLst>
              <a:ext uri="{FF2B5EF4-FFF2-40B4-BE49-F238E27FC236}">
                <a16:creationId xmlns:a16="http://schemas.microsoft.com/office/drawing/2014/main" id="{00000000-0008-0000-0100-0000391B0000}"/>
              </a:ext>
            </a:extLst>
          </xdr:cNvPr>
          <xdr:cNvSpPr>
            <a:spLocks noChangeArrowheads="1"/>
          </xdr:cNvSpPr>
        </xdr:nvSpPr>
        <xdr:spPr bwMode="auto">
          <a:xfrm rot="-863045">
            <a:off x="5112849" y="12192469"/>
            <a:ext cx="19487" cy="388366"/>
          </a:xfrm>
          <a:prstGeom prst="rect">
            <a:avLst/>
          </a:prstGeom>
          <a:solidFill>
            <a:srgbClr val="FFFF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70" name="Freeform 411">
            <a:extLst>
              <a:ext uri="{FF2B5EF4-FFF2-40B4-BE49-F238E27FC236}">
                <a16:creationId xmlns:a16="http://schemas.microsoft.com/office/drawing/2014/main" id="{00000000-0008-0000-0100-00003A1B0000}"/>
              </a:ext>
            </a:extLst>
          </xdr:cNvPr>
          <xdr:cNvSpPr>
            <a:spLocks/>
          </xdr:cNvSpPr>
        </xdr:nvSpPr>
        <xdr:spPr bwMode="auto">
          <a:xfrm>
            <a:off x="4814980" y="12482040"/>
            <a:ext cx="437060" cy="231657"/>
          </a:xfrm>
          <a:custGeom>
            <a:avLst/>
            <a:gdLst>
              <a:gd name="T0" fmla="*/ 2147483647 w 157"/>
              <a:gd name="T1" fmla="*/ 0 h 68"/>
              <a:gd name="T2" fmla="*/ 2147483647 w 157"/>
              <a:gd name="T3" fmla="*/ 0 h 68"/>
              <a:gd name="T4" fmla="*/ 2147483647 w 157"/>
              <a:gd name="T5" fmla="*/ 2147483647 h 68"/>
              <a:gd name="T6" fmla="*/ 2147483647 w 157"/>
              <a:gd name="T7" fmla="*/ 2147483647 h 68"/>
              <a:gd name="T8" fmla="*/ 2147483647 w 157"/>
              <a:gd name="T9" fmla="*/ 2147483647 h 68"/>
              <a:gd name="T10" fmla="*/ 0 w 157"/>
              <a:gd name="T11" fmla="*/ 2147483647 h 68"/>
              <a:gd name="T12" fmla="*/ 0 w 157"/>
              <a:gd name="T13" fmla="*/ 2147483647 h 68"/>
              <a:gd name="T14" fmla="*/ 2147483647 w 157"/>
              <a:gd name="T15" fmla="*/ 0 h 68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157" h="68">
                <a:moveTo>
                  <a:pt x="13" y="0"/>
                </a:moveTo>
                <a:lnTo>
                  <a:pt x="83" y="0"/>
                </a:lnTo>
                <a:lnTo>
                  <a:pt x="83" y="31"/>
                </a:lnTo>
                <a:lnTo>
                  <a:pt x="157" y="31"/>
                </a:lnTo>
                <a:lnTo>
                  <a:pt x="157" y="68"/>
                </a:lnTo>
                <a:lnTo>
                  <a:pt x="0" y="68"/>
                </a:lnTo>
                <a:lnTo>
                  <a:pt x="0" y="30"/>
                </a:lnTo>
                <a:lnTo>
                  <a:pt x="13" y="0"/>
                </a:lnTo>
                <a:close/>
              </a:path>
            </a:pathLst>
          </a:custGeom>
          <a:solidFill>
            <a:srgbClr val="FFFF00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grpSp>
        <xdr:nvGrpSpPr>
          <xdr:cNvPr id="664" name="Group 412">
            <a:extLst>
              <a:ext uri="{FF2B5EF4-FFF2-40B4-BE49-F238E27FC236}">
                <a16:creationId xmlns:a16="http://schemas.microsoft.com/office/drawing/2014/main" id="{00000000-0008-0000-0100-000098020000}"/>
              </a:ext>
            </a:extLst>
          </xdr:cNvPr>
          <xdr:cNvGrpSpPr>
            <a:grpSpLocks/>
          </xdr:cNvGrpSpPr>
        </xdr:nvGrpSpPr>
        <xdr:grpSpPr bwMode="auto">
          <a:xfrm>
            <a:off x="5116304" y="12586549"/>
            <a:ext cx="143608" cy="181656"/>
            <a:chOff x="107" y="121"/>
            <a:chExt cx="35" cy="34"/>
          </a:xfrm>
          <a:solidFill>
            <a:schemeClr val="tx1"/>
          </a:solidFill>
        </xdr:grpSpPr>
        <xdr:sp macro="" textlink="">
          <xdr:nvSpPr>
            <xdr:cNvPr id="147" name="Oval 413">
              <a:extLst>
                <a:ext uri="{FF2B5EF4-FFF2-40B4-BE49-F238E27FC236}">
                  <a16:creationId xmlns:a16="http://schemas.microsoft.com/office/drawing/2014/main" id="{00000000-0008-0000-0100-00009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7" y="121"/>
              <a:ext cx="35" cy="34"/>
            </a:xfrm>
            <a:prstGeom prst="ellipse">
              <a:avLst/>
            </a:prstGeom>
            <a:grp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ja-JP" altLang="en-US"/>
            </a:p>
          </xdr:txBody>
        </xdr:sp>
        <xdr:sp macro="" textlink="">
          <xdr:nvSpPr>
            <xdr:cNvPr id="148" name="Oval 414">
              <a:extLst>
                <a:ext uri="{FF2B5EF4-FFF2-40B4-BE49-F238E27FC236}">
                  <a16:creationId xmlns:a16="http://schemas.microsoft.com/office/drawing/2014/main" id="{00000000-0008-0000-0100-00009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15" y="128"/>
              <a:ext cx="19" cy="20"/>
            </a:xfrm>
            <a:prstGeom prst="ellipse">
              <a:avLst/>
            </a:prstGeom>
            <a:grp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ja-JP" altLang="en-US"/>
            </a:p>
          </xdr:txBody>
        </xdr:sp>
      </xdr:grpSp>
      <xdr:grpSp>
        <xdr:nvGrpSpPr>
          <xdr:cNvPr id="663" name="Group 415">
            <a:extLst>
              <a:ext uri="{FF2B5EF4-FFF2-40B4-BE49-F238E27FC236}">
                <a16:creationId xmlns:a16="http://schemas.microsoft.com/office/drawing/2014/main" id="{00000000-0008-0000-0100-000097020000}"/>
              </a:ext>
            </a:extLst>
          </xdr:cNvPr>
          <xdr:cNvGrpSpPr>
            <a:grpSpLocks/>
          </xdr:cNvGrpSpPr>
        </xdr:nvGrpSpPr>
        <xdr:grpSpPr bwMode="auto">
          <a:xfrm>
            <a:off x="4812196" y="12586549"/>
            <a:ext cx="143608" cy="181656"/>
            <a:chOff x="0" y="122"/>
            <a:chExt cx="35" cy="34"/>
          </a:xfrm>
          <a:solidFill>
            <a:schemeClr val="tx1"/>
          </a:solidFill>
        </xdr:grpSpPr>
        <xdr:sp macro="" textlink="">
          <xdr:nvSpPr>
            <xdr:cNvPr id="145" name="Oval 416">
              <a:extLst>
                <a:ext uri="{FF2B5EF4-FFF2-40B4-BE49-F238E27FC236}">
                  <a16:creationId xmlns:a16="http://schemas.microsoft.com/office/drawing/2014/main" id="{00000000-0008-0000-0100-000091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122"/>
              <a:ext cx="35" cy="34"/>
            </a:xfrm>
            <a:prstGeom prst="ellipse">
              <a:avLst/>
            </a:prstGeom>
            <a:grp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ja-JP" altLang="en-US"/>
            </a:p>
          </xdr:txBody>
        </xdr:sp>
        <xdr:sp macro="" textlink="">
          <xdr:nvSpPr>
            <xdr:cNvPr id="146" name="Oval 417">
              <a:extLst>
                <a:ext uri="{FF2B5EF4-FFF2-40B4-BE49-F238E27FC236}">
                  <a16:creationId xmlns:a16="http://schemas.microsoft.com/office/drawing/2014/main" id="{00000000-0008-0000-0100-00009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" y="129"/>
              <a:ext cx="19" cy="20"/>
            </a:xfrm>
            <a:prstGeom prst="ellipse">
              <a:avLst/>
            </a:prstGeom>
            <a:grp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ja-JP" altLang="en-US"/>
            </a:p>
          </xdr:txBody>
        </xdr:sp>
      </xdr:grpSp>
      <xdr:sp macro="" textlink="">
        <xdr:nvSpPr>
          <xdr:cNvPr id="6973" name="Rectangle 418">
            <a:extLst>
              <a:ext uri="{FF2B5EF4-FFF2-40B4-BE49-F238E27FC236}">
                <a16:creationId xmlns:a16="http://schemas.microsoft.com/office/drawing/2014/main" id="{00000000-0008-0000-0100-00003D1B0000}"/>
              </a:ext>
            </a:extLst>
          </xdr:cNvPr>
          <xdr:cNvSpPr>
            <a:spLocks noChangeArrowheads="1"/>
          </xdr:cNvSpPr>
        </xdr:nvSpPr>
        <xdr:spPr bwMode="auto">
          <a:xfrm rot="-863045">
            <a:off x="5210283" y="12175435"/>
            <a:ext cx="33406" cy="528043"/>
          </a:xfrm>
          <a:prstGeom prst="rect">
            <a:avLst/>
          </a:prstGeom>
          <a:solidFill>
            <a:srgbClr val="FFFF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74" name="Rectangle 419">
            <a:extLst>
              <a:ext uri="{FF2B5EF4-FFF2-40B4-BE49-F238E27FC236}">
                <a16:creationId xmlns:a16="http://schemas.microsoft.com/office/drawing/2014/main" id="{00000000-0008-0000-0100-00003E1B0000}"/>
              </a:ext>
            </a:extLst>
          </xdr:cNvPr>
          <xdr:cNvSpPr>
            <a:spLocks noChangeArrowheads="1"/>
          </xdr:cNvSpPr>
        </xdr:nvSpPr>
        <xdr:spPr bwMode="auto">
          <a:xfrm rot="-863045">
            <a:off x="5279878" y="12447973"/>
            <a:ext cx="13919" cy="228250"/>
          </a:xfrm>
          <a:prstGeom prst="rect">
            <a:avLst/>
          </a:prstGeom>
          <a:solidFill>
            <a:srgbClr val="00B05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75" name="Rectangle 420">
            <a:extLst>
              <a:ext uri="{FF2B5EF4-FFF2-40B4-BE49-F238E27FC236}">
                <a16:creationId xmlns:a16="http://schemas.microsoft.com/office/drawing/2014/main" id="{00000000-0008-0000-0100-00003F1B0000}"/>
              </a:ext>
            </a:extLst>
          </xdr:cNvPr>
          <xdr:cNvSpPr>
            <a:spLocks noChangeArrowheads="1"/>
          </xdr:cNvSpPr>
        </xdr:nvSpPr>
        <xdr:spPr bwMode="auto">
          <a:xfrm rot="-516078">
            <a:off x="5304932" y="12638749"/>
            <a:ext cx="242193" cy="13627"/>
          </a:xfrm>
          <a:prstGeom prst="rect">
            <a:avLst/>
          </a:prstGeom>
          <a:solidFill>
            <a:srgbClr val="00B05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76" name="Line 421">
            <a:extLst>
              <a:ext uri="{FF2B5EF4-FFF2-40B4-BE49-F238E27FC236}">
                <a16:creationId xmlns:a16="http://schemas.microsoft.com/office/drawing/2014/main" id="{00000000-0008-0000-0100-0000401B0000}"/>
              </a:ext>
            </a:extLst>
          </xdr:cNvPr>
          <xdr:cNvSpPr>
            <a:spLocks noChangeShapeType="1"/>
          </xdr:cNvSpPr>
        </xdr:nvSpPr>
        <xdr:spPr bwMode="auto">
          <a:xfrm>
            <a:off x="5046037" y="12482040"/>
            <a:ext cx="1002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10</xdr:col>
      <xdr:colOff>9525</xdr:colOff>
      <xdr:row>15</xdr:row>
      <xdr:rowOff>119063</xdr:rowOff>
    </xdr:from>
    <xdr:to>
      <xdr:col>10</xdr:col>
      <xdr:colOff>595313</xdr:colOff>
      <xdr:row>17</xdr:row>
      <xdr:rowOff>71438</xdr:rowOff>
    </xdr:to>
    <xdr:pic>
      <xdr:nvPicPr>
        <xdr:cNvPr id="6410" name="図 148">
          <a:extLst>
            <a:ext uri="{FF2B5EF4-FFF2-40B4-BE49-F238E27FC236}">
              <a16:creationId xmlns:a16="http://schemas.microsoft.com/office/drawing/2014/main" id="{00000000-0008-0000-0100-00000A19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021481" y="2881314"/>
          <a:ext cx="585788" cy="2773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142875</xdr:colOff>
      <xdr:row>15</xdr:row>
      <xdr:rowOff>90488</xdr:rowOff>
    </xdr:from>
    <xdr:to>
      <xdr:col>13</xdr:col>
      <xdr:colOff>557213</xdr:colOff>
      <xdr:row>17</xdr:row>
      <xdr:rowOff>61913</xdr:rowOff>
    </xdr:to>
    <xdr:grpSp>
      <xdr:nvGrpSpPr>
        <xdr:cNvPr id="6411" name="グループ化 149">
          <a:extLst>
            <a:ext uri="{FF2B5EF4-FFF2-40B4-BE49-F238E27FC236}">
              <a16:creationId xmlns:a16="http://schemas.microsoft.com/office/drawing/2014/main" id="{00000000-0008-0000-0100-00000B190000}"/>
            </a:ext>
          </a:extLst>
        </xdr:cNvPr>
        <xdr:cNvGrpSpPr>
          <a:grpSpLocks/>
        </xdr:cNvGrpSpPr>
      </xdr:nvGrpSpPr>
      <xdr:grpSpPr bwMode="auto">
        <a:xfrm>
          <a:off x="7643346" y="2869547"/>
          <a:ext cx="414338" cy="300131"/>
          <a:chOff x="4812196" y="12175435"/>
          <a:chExt cx="734929" cy="592770"/>
        </a:xfrm>
      </xdr:grpSpPr>
      <xdr:sp macro="" textlink="">
        <xdr:nvSpPr>
          <xdr:cNvPr id="6949" name="AutoShape 406">
            <a:extLst>
              <a:ext uri="{FF2B5EF4-FFF2-40B4-BE49-F238E27FC236}">
                <a16:creationId xmlns:a16="http://schemas.microsoft.com/office/drawing/2014/main" id="{00000000-0008-0000-0100-0000251B0000}"/>
              </a:ext>
            </a:extLst>
          </xdr:cNvPr>
          <xdr:cNvSpPr>
            <a:spLocks noChangeArrowheads="1"/>
          </xdr:cNvSpPr>
        </xdr:nvSpPr>
        <xdr:spPr bwMode="auto">
          <a:xfrm rot="4500000">
            <a:off x="4784223" y="12369637"/>
            <a:ext cx="214624" cy="30622"/>
          </a:xfrm>
          <a:prstGeom prst="roundRect">
            <a:avLst>
              <a:gd name="adj" fmla="val 50000"/>
            </a:avLst>
          </a:prstGeom>
          <a:solidFill>
            <a:srgbClr val="0000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6950" name="AutoShape 407">
            <a:extLst>
              <a:ext uri="{FF2B5EF4-FFF2-40B4-BE49-F238E27FC236}">
                <a16:creationId xmlns:a16="http://schemas.microsoft.com/office/drawing/2014/main" id="{00000000-0008-0000-0100-0000261B0000}"/>
              </a:ext>
            </a:extLst>
          </xdr:cNvPr>
          <xdr:cNvSpPr>
            <a:spLocks noChangeArrowheads="1"/>
          </xdr:cNvSpPr>
        </xdr:nvSpPr>
        <xdr:spPr bwMode="auto">
          <a:xfrm>
            <a:off x="4887359" y="12441159"/>
            <a:ext cx="175381" cy="37474"/>
          </a:xfrm>
          <a:prstGeom prst="roundRect">
            <a:avLst>
              <a:gd name="adj" fmla="val 50000"/>
            </a:avLst>
          </a:prstGeom>
          <a:solidFill>
            <a:srgbClr val="0000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6951" name="Rectangle 408">
            <a:extLst>
              <a:ext uri="{FF2B5EF4-FFF2-40B4-BE49-F238E27FC236}">
                <a16:creationId xmlns:a16="http://schemas.microsoft.com/office/drawing/2014/main" id="{00000000-0008-0000-0100-0000271B0000}"/>
              </a:ext>
            </a:extLst>
          </xdr:cNvPr>
          <xdr:cNvSpPr>
            <a:spLocks noChangeArrowheads="1"/>
          </xdr:cNvSpPr>
        </xdr:nvSpPr>
        <xdr:spPr bwMode="auto">
          <a:xfrm>
            <a:off x="4853953" y="12189062"/>
            <a:ext cx="22271" cy="292979"/>
          </a:xfrm>
          <a:prstGeom prst="rect">
            <a:avLst/>
          </a:prstGeom>
          <a:solidFill>
            <a:srgbClr val="FFFF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52" name="Rectangle 409">
            <a:extLst>
              <a:ext uri="{FF2B5EF4-FFF2-40B4-BE49-F238E27FC236}">
                <a16:creationId xmlns:a16="http://schemas.microsoft.com/office/drawing/2014/main" id="{00000000-0008-0000-0100-0000281B0000}"/>
              </a:ext>
            </a:extLst>
          </xdr:cNvPr>
          <xdr:cNvSpPr>
            <a:spLocks noChangeArrowheads="1"/>
          </xdr:cNvSpPr>
        </xdr:nvSpPr>
        <xdr:spPr bwMode="auto">
          <a:xfrm>
            <a:off x="4853953" y="12189062"/>
            <a:ext cx="242193" cy="27254"/>
          </a:xfrm>
          <a:prstGeom prst="rect">
            <a:avLst/>
          </a:prstGeom>
          <a:solidFill>
            <a:srgbClr val="FFFF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53" name="Rectangle 410">
            <a:extLst>
              <a:ext uri="{FF2B5EF4-FFF2-40B4-BE49-F238E27FC236}">
                <a16:creationId xmlns:a16="http://schemas.microsoft.com/office/drawing/2014/main" id="{00000000-0008-0000-0100-0000291B0000}"/>
              </a:ext>
            </a:extLst>
          </xdr:cNvPr>
          <xdr:cNvSpPr>
            <a:spLocks noChangeArrowheads="1"/>
          </xdr:cNvSpPr>
        </xdr:nvSpPr>
        <xdr:spPr bwMode="auto">
          <a:xfrm rot="-863045">
            <a:off x="5112849" y="12192469"/>
            <a:ext cx="19487" cy="388366"/>
          </a:xfrm>
          <a:prstGeom prst="rect">
            <a:avLst/>
          </a:prstGeom>
          <a:solidFill>
            <a:srgbClr val="FFFF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54" name="Freeform 411">
            <a:extLst>
              <a:ext uri="{FF2B5EF4-FFF2-40B4-BE49-F238E27FC236}">
                <a16:creationId xmlns:a16="http://schemas.microsoft.com/office/drawing/2014/main" id="{00000000-0008-0000-0100-00002A1B0000}"/>
              </a:ext>
            </a:extLst>
          </xdr:cNvPr>
          <xdr:cNvSpPr>
            <a:spLocks/>
          </xdr:cNvSpPr>
        </xdr:nvSpPr>
        <xdr:spPr bwMode="auto">
          <a:xfrm>
            <a:off x="4814980" y="12482040"/>
            <a:ext cx="437060" cy="231657"/>
          </a:xfrm>
          <a:custGeom>
            <a:avLst/>
            <a:gdLst>
              <a:gd name="T0" fmla="*/ 2147483647 w 157"/>
              <a:gd name="T1" fmla="*/ 0 h 68"/>
              <a:gd name="T2" fmla="*/ 2147483647 w 157"/>
              <a:gd name="T3" fmla="*/ 0 h 68"/>
              <a:gd name="T4" fmla="*/ 2147483647 w 157"/>
              <a:gd name="T5" fmla="*/ 2147483647 h 68"/>
              <a:gd name="T6" fmla="*/ 2147483647 w 157"/>
              <a:gd name="T7" fmla="*/ 2147483647 h 68"/>
              <a:gd name="T8" fmla="*/ 2147483647 w 157"/>
              <a:gd name="T9" fmla="*/ 2147483647 h 68"/>
              <a:gd name="T10" fmla="*/ 0 w 157"/>
              <a:gd name="T11" fmla="*/ 2147483647 h 68"/>
              <a:gd name="T12" fmla="*/ 0 w 157"/>
              <a:gd name="T13" fmla="*/ 2147483647 h 68"/>
              <a:gd name="T14" fmla="*/ 2147483647 w 157"/>
              <a:gd name="T15" fmla="*/ 0 h 68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157" h="68">
                <a:moveTo>
                  <a:pt x="13" y="0"/>
                </a:moveTo>
                <a:lnTo>
                  <a:pt x="83" y="0"/>
                </a:lnTo>
                <a:lnTo>
                  <a:pt x="83" y="31"/>
                </a:lnTo>
                <a:lnTo>
                  <a:pt x="157" y="31"/>
                </a:lnTo>
                <a:lnTo>
                  <a:pt x="157" y="68"/>
                </a:lnTo>
                <a:lnTo>
                  <a:pt x="0" y="68"/>
                </a:lnTo>
                <a:lnTo>
                  <a:pt x="0" y="30"/>
                </a:lnTo>
                <a:lnTo>
                  <a:pt x="13" y="0"/>
                </a:lnTo>
                <a:close/>
              </a:path>
            </a:pathLst>
          </a:custGeom>
          <a:solidFill>
            <a:srgbClr val="FFFF00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grpSp>
        <xdr:nvGrpSpPr>
          <xdr:cNvPr id="662" name="Group 412">
            <a:extLst>
              <a:ext uri="{FF2B5EF4-FFF2-40B4-BE49-F238E27FC236}">
                <a16:creationId xmlns:a16="http://schemas.microsoft.com/office/drawing/2014/main" id="{00000000-0008-0000-0100-000096020000}"/>
              </a:ext>
            </a:extLst>
          </xdr:cNvPr>
          <xdr:cNvGrpSpPr>
            <a:grpSpLocks/>
          </xdr:cNvGrpSpPr>
        </xdr:nvGrpSpPr>
        <xdr:grpSpPr bwMode="auto">
          <a:xfrm>
            <a:off x="5116304" y="12586549"/>
            <a:ext cx="143608" cy="181656"/>
            <a:chOff x="107" y="121"/>
            <a:chExt cx="35" cy="34"/>
          </a:xfrm>
          <a:solidFill>
            <a:schemeClr val="tx1"/>
          </a:solidFill>
        </xdr:grpSpPr>
        <xdr:sp macro="" textlink="">
          <xdr:nvSpPr>
            <xdr:cNvPr id="165" name="Oval 413">
              <a:extLst>
                <a:ext uri="{FF2B5EF4-FFF2-40B4-BE49-F238E27FC236}">
                  <a16:creationId xmlns:a16="http://schemas.microsoft.com/office/drawing/2014/main" id="{00000000-0008-0000-0100-0000A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7" y="121"/>
              <a:ext cx="35" cy="34"/>
            </a:xfrm>
            <a:prstGeom prst="ellipse">
              <a:avLst/>
            </a:prstGeom>
            <a:grp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ja-JP" altLang="en-US"/>
            </a:p>
          </xdr:txBody>
        </xdr:sp>
        <xdr:sp macro="" textlink="">
          <xdr:nvSpPr>
            <xdr:cNvPr id="166" name="Oval 414">
              <a:extLst>
                <a:ext uri="{FF2B5EF4-FFF2-40B4-BE49-F238E27FC236}">
                  <a16:creationId xmlns:a16="http://schemas.microsoft.com/office/drawing/2014/main" id="{00000000-0008-0000-0100-0000A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15" y="128"/>
              <a:ext cx="19" cy="20"/>
            </a:xfrm>
            <a:prstGeom prst="ellipse">
              <a:avLst/>
            </a:prstGeom>
            <a:grp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ja-JP" altLang="en-US"/>
            </a:p>
          </xdr:txBody>
        </xdr:sp>
      </xdr:grpSp>
      <xdr:grpSp>
        <xdr:nvGrpSpPr>
          <xdr:cNvPr id="661" name="Group 415">
            <a:extLst>
              <a:ext uri="{FF2B5EF4-FFF2-40B4-BE49-F238E27FC236}">
                <a16:creationId xmlns:a16="http://schemas.microsoft.com/office/drawing/2014/main" id="{00000000-0008-0000-0100-000095020000}"/>
              </a:ext>
            </a:extLst>
          </xdr:cNvPr>
          <xdr:cNvGrpSpPr>
            <a:grpSpLocks/>
          </xdr:cNvGrpSpPr>
        </xdr:nvGrpSpPr>
        <xdr:grpSpPr bwMode="auto">
          <a:xfrm>
            <a:off x="4812196" y="12586549"/>
            <a:ext cx="143608" cy="181656"/>
            <a:chOff x="0" y="122"/>
            <a:chExt cx="35" cy="34"/>
          </a:xfrm>
          <a:solidFill>
            <a:schemeClr val="tx1"/>
          </a:solidFill>
        </xdr:grpSpPr>
        <xdr:sp macro="" textlink="">
          <xdr:nvSpPr>
            <xdr:cNvPr id="163" name="Oval 416">
              <a:extLst>
                <a:ext uri="{FF2B5EF4-FFF2-40B4-BE49-F238E27FC236}">
                  <a16:creationId xmlns:a16="http://schemas.microsoft.com/office/drawing/2014/main" id="{00000000-0008-0000-0100-0000A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122"/>
              <a:ext cx="35" cy="34"/>
            </a:xfrm>
            <a:prstGeom prst="ellipse">
              <a:avLst/>
            </a:prstGeom>
            <a:grp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ja-JP" altLang="en-US"/>
            </a:p>
          </xdr:txBody>
        </xdr:sp>
        <xdr:sp macro="" textlink="">
          <xdr:nvSpPr>
            <xdr:cNvPr id="164" name="Oval 417">
              <a:extLst>
                <a:ext uri="{FF2B5EF4-FFF2-40B4-BE49-F238E27FC236}">
                  <a16:creationId xmlns:a16="http://schemas.microsoft.com/office/drawing/2014/main" id="{00000000-0008-0000-0100-0000A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" y="129"/>
              <a:ext cx="19" cy="20"/>
            </a:xfrm>
            <a:prstGeom prst="ellipse">
              <a:avLst/>
            </a:prstGeom>
            <a:grp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ja-JP" altLang="en-US"/>
            </a:p>
          </xdr:txBody>
        </xdr:sp>
      </xdr:grpSp>
      <xdr:sp macro="" textlink="">
        <xdr:nvSpPr>
          <xdr:cNvPr id="6957" name="Rectangle 418">
            <a:extLst>
              <a:ext uri="{FF2B5EF4-FFF2-40B4-BE49-F238E27FC236}">
                <a16:creationId xmlns:a16="http://schemas.microsoft.com/office/drawing/2014/main" id="{00000000-0008-0000-0100-00002D1B0000}"/>
              </a:ext>
            </a:extLst>
          </xdr:cNvPr>
          <xdr:cNvSpPr>
            <a:spLocks noChangeArrowheads="1"/>
          </xdr:cNvSpPr>
        </xdr:nvSpPr>
        <xdr:spPr bwMode="auto">
          <a:xfrm rot="-863045">
            <a:off x="5210283" y="12175435"/>
            <a:ext cx="33406" cy="528043"/>
          </a:xfrm>
          <a:prstGeom prst="rect">
            <a:avLst/>
          </a:prstGeom>
          <a:solidFill>
            <a:srgbClr val="FFFF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58" name="Rectangle 419">
            <a:extLst>
              <a:ext uri="{FF2B5EF4-FFF2-40B4-BE49-F238E27FC236}">
                <a16:creationId xmlns:a16="http://schemas.microsoft.com/office/drawing/2014/main" id="{00000000-0008-0000-0100-00002E1B0000}"/>
              </a:ext>
            </a:extLst>
          </xdr:cNvPr>
          <xdr:cNvSpPr>
            <a:spLocks noChangeArrowheads="1"/>
          </xdr:cNvSpPr>
        </xdr:nvSpPr>
        <xdr:spPr bwMode="auto">
          <a:xfrm rot="-863045">
            <a:off x="5279878" y="12447973"/>
            <a:ext cx="13919" cy="228250"/>
          </a:xfrm>
          <a:prstGeom prst="rect">
            <a:avLst/>
          </a:prstGeom>
          <a:solidFill>
            <a:srgbClr val="00B05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59" name="Rectangle 420">
            <a:extLst>
              <a:ext uri="{FF2B5EF4-FFF2-40B4-BE49-F238E27FC236}">
                <a16:creationId xmlns:a16="http://schemas.microsoft.com/office/drawing/2014/main" id="{00000000-0008-0000-0100-00002F1B0000}"/>
              </a:ext>
            </a:extLst>
          </xdr:cNvPr>
          <xdr:cNvSpPr>
            <a:spLocks noChangeArrowheads="1"/>
          </xdr:cNvSpPr>
        </xdr:nvSpPr>
        <xdr:spPr bwMode="auto">
          <a:xfrm rot="-516078">
            <a:off x="5304932" y="12638749"/>
            <a:ext cx="242193" cy="13627"/>
          </a:xfrm>
          <a:prstGeom prst="rect">
            <a:avLst/>
          </a:prstGeom>
          <a:solidFill>
            <a:srgbClr val="00B05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60" name="Line 421">
            <a:extLst>
              <a:ext uri="{FF2B5EF4-FFF2-40B4-BE49-F238E27FC236}">
                <a16:creationId xmlns:a16="http://schemas.microsoft.com/office/drawing/2014/main" id="{00000000-0008-0000-0100-0000301B0000}"/>
              </a:ext>
            </a:extLst>
          </xdr:cNvPr>
          <xdr:cNvSpPr>
            <a:spLocks noChangeShapeType="1"/>
          </xdr:cNvSpPr>
        </xdr:nvSpPr>
        <xdr:spPr bwMode="auto">
          <a:xfrm>
            <a:off x="5046037" y="12482040"/>
            <a:ext cx="1002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15</xdr:col>
      <xdr:colOff>123825</xdr:colOff>
      <xdr:row>15</xdr:row>
      <xdr:rowOff>90488</xdr:rowOff>
    </xdr:from>
    <xdr:to>
      <xdr:col>15</xdr:col>
      <xdr:colOff>538163</xdr:colOff>
      <xdr:row>17</xdr:row>
      <xdr:rowOff>61913</xdr:rowOff>
    </xdr:to>
    <xdr:grpSp>
      <xdr:nvGrpSpPr>
        <xdr:cNvPr id="6412" name="グループ化 166">
          <a:extLst>
            <a:ext uri="{FF2B5EF4-FFF2-40B4-BE49-F238E27FC236}">
              <a16:creationId xmlns:a16="http://schemas.microsoft.com/office/drawing/2014/main" id="{00000000-0008-0000-0100-00000C190000}"/>
            </a:ext>
          </a:extLst>
        </xdr:cNvPr>
        <xdr:cNvGrpSpPr>
          <a:grpSpLocks/>
        </xdr:cNvGrpSpPr>
      </xdr:nvGrpSpPr>
      <xdr:grpSpPr bwMode="auto">
        <a:xfrm>
          <a:off x="8849472" y="2869547"/>
          <a:ext cx="414338" cy="300131"/>
          <a:chOff x="4812196" y="12175435"/>
          <a:chExt cx="734929" cy="592770"/>
        </a:xfrm>
      </xdr:grpSpPr>
      <xdr:sp macro="" textlink="">
        <xdr:nvSpPr>
          <xdr:cNvPr id="6933" name="AutoShape 406">
            <a:extLst>
              <a:ext uri="{FF2B5EF4-FFF2-40B4-BE49-F238E27FC236}">
                <a16:creationId xmlns:a16="http://schemas.microsoft.com/office/drawing/2014/main" id="{00000000-0008-0000-0100-0000151B0000}"/>
              </a:ext>
            </a:extLst>
          </xdr:cNvPr>
          <xdr:cNvSpPr>
            <a:spLocks noChangeArrowheads="1"/>
          </xdr:cNvSpPr>
        </xdr:nvSpPr>
        <xdr:spPr bwMode="auto">
          <a:xfrm rot="4500000">
            <a:off x="4784223" y="12369637"/>
            <a:ext cx="214624" cy="30622"/>
          </a:xfrm>
          <a:prstGeom prst="roundRect">
            <a:avLst>
              <a:gd name="adj" fmla="val 50000"/>
            </a:avLst>
          </a:prstGeom>
          <a:solidFill>
            <a:srgbClr val="0000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6934" name="AutoShape 407">
            <a:extLst>
              <a:ext uri="{FF2B5EF4-FFF2-40B4-BE49-F238E27FC236}">
                <a16:creationId xmlns:a16="http://schemas.microsoft.com/office/drawing/2014/main" id="{00000000-0008-0000-0100-0000161B0000}"/>
              </a:ext>
            </a:extLst>
          </xdr:cNvPr>
          <xdr:cNvSpPr>
            <a:spLocks noChangeArrowheads="1"/>
          </xdr:cNvSpPr>
        </xdr:nvSpPr>
        <xdr:spPr bwMode="auto">
          <a:xfrm>
            <a:off x="4887359" y="12441159"/>
            <a:ext cx="175381" cy="37474"/>
          </a:xfrm>
          <a:prstGeom prst="roundRect">
            <a:avLst>
              <a:gd name="adj" fmla="val 50000"/>
            </a:avLst>
          </a:prstGeom>
          <a:solidFill>
            <a:srgbClr val="0000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6935" name="Rectangle 408">
            <a:extLst>
              <a:ext uri="{FF2B5EF4-FFF2-40B4-BE49-F238E27FC236}">
                <a16:creationId xmlns:a16="http://schemas.microsoft.com/office/drawing/2014/main" id="{00000000-0008-0000-0100-0000171B0000}"/>
              </a:ext>
            </a:extLst>
          </xdr:cNvPr>
          <xdr:cNvSpPr>
            <a:spLocks noChangeArrowheads="1"/>
          </xdr:cNvSpPr>
        </xdr:nvSpPr>
        <xdr:spPr bwMode="auto">
          <a:xfrm>
            <a:off x="4853953" y="12189062"/>
            <a:ext cx="22271" cy="292979"/>
          </a:xfrm>
          <a:prstGeom prst="rect">
            <a:avLst/>
          </a:prstGeom>
          <a:solidFill>
            <a:srgbClr val="FFFF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36" name="Rectangle 409">
            <a:extLst>
              <a:ext uri="{FF2B5EF4-FFF2-40B4-BE49-F238E27FC236}">
                <a16:creationId xmlns:a16="http://schemas.microsoft.com/office/drawing/2014/main" id="{00000000-0008-0000-0100-0000181B0000}"/>
              </a:ext>
            </a:extLst>
          </xdr:cNvPr>
          <xdr:cNvSpPr>
            <a:spLocks noChangeArrowheads="1"/>
          </xdr:cNvSpPr>
        </xdr:nvSpPr>
        <xdr:spPr bwMode="auto">
          <a:xfrm>
            <a:off x="4853953" y="12189062"/>
            <a:ext cx="242193" cy="27254"/>
          </a:xfrm>
          <a:prstGeom prst="rect">
            <a:avLst/>
          </a:prstGeom>
          <a:solidFill>
            <a:srgbClr val="FFFF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37" name="Rectangle 410">
            <a:extLst>
              <a:ext uri="{FF2B5EF4-FFF2-40B4-BE49-F238E27FC236}">
                <a16:creationId xmlns:a16="http://schemas.microsoft.com/office/drawing/2014/main" id="{00000000-0008-0000-0100-0000191B0000}"/>
              </a:ext>
            </a:extLst>
          </xdr:cNvPr>
          <xdr:cNvSpPr>
            <a:spLocks noChangeArrowheads="1"/>
          </xdr:cNvSpPr>
        </xdr:nvSpPr>
        <xdr:spPr bwMode="auto">
          <a:xfrm rot="-863045">
            <a:off x="5112849" y="12192469"/>
            <a:ext cx="19487" cy="388366"/>
          </a:xfrm>
          <a:prstGeom prst="rect">
            <a:avLst/>
          </a:prstGeom>
          <a:solidFill>
            <a:srgbClr val="FFFF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38" name="Freeform 411">
            <a:extLst>
              <a:ext uri="{FF2B5EF4-FFF2-40B4-BE49-F238E27FC236}">
                <a16:creationId xmlns:a16="http://schemas.microsoft.com/office/drawing/2014/main" id="{00000000-0008-0000-0100-00001A1B0000}"/>
              </a:ext>
            </a:extLst>
          </xdr:cNvPr>
          <xdr:cNvSpPr>
            <a:spLocks/>
          </xdr:cNvSpPr>
        </xdr:nvSpPr>
        <xdr:spPr bwMode="auto">
          <a:xfrm>
            <a:off x="4814980" y="12482040"/>
            <a:ext cx="437060" cy="231657"/>
          </a:xfrm>
          <a:custGeom>
            <a:avLst/>
            <a:gdLst>
              <a:gd name="T0" fmla="*/ 2147483647 w 157"/>
              <a:gd name="T1" fmla="*/ 0 h 68"/>
              <a:gd name="T2" fmla="*/ 2147483647 w 157"/>
              <a:gd name="T3" fmla="*/ 0 h 68"/>
              <a:gd name="T4" fmla="*/ 2147483647 w 157"/>
              <a:gd name="T5" fmla="*/ 2147483647 h 68"/>
              <a:gd name="T6" fmla="*/ 2147483647 w 157"/>
              <a:gd name="T7" fmla="*/ 2147483647 h 68"/>
              <a:gd name="T8" fmla="*/ 2147483647 w 157"/>
              <a:gd name="T9" fmla="*/ 2147483647 h 68"/>
              <a:gd name="T10" fmla="*/ 0 w 157"/>
              <a:gd name="T11" fmla="*/ 2147483647 h 68"/>
              <a:gd name="T12" fmla="*/ 0 w 157"/>
              <a:gd name="T13" fmla="*/ 2147483647 h 68"/>
              <a:gd name="T14" fmla="*/ 2147483647 w 157"/>
              <a:gd name="T15" fmla="*/ 0 h 68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157" h="68">
                <a:moveTo>
                  <a:pt x="13" y="0"/>
                </a:moveTo>
                <a:lnTo>
                  <a:pt x="83" y="0"/>
                </a:lnTo>
                <a:lnTo>
                  <a:pt x="83" y="31"/>
                </a:lnTo>
                <a:lnTo>
                  <a:pt x="157" y="31"/>
                </a:lnTo>
                <a:lnTo>
                  <a:pt x="157" y="68"/>
                </a:lnTo>
                <a:lnTo>
                  <a:pt x="0" y="68"/>
                </a:lnTo>
                <a:lnTo>
                  <a:pt x="0" y="30"/>
                </a:lnTo>
                <a:lnTo>
                  <a:pt x="13" y="0"/>
                </a:lnTo>
                <a:close/>
              </a:path>
            </a:pathLst>
          </a:custGeom>
          <a:solidFill>
            <a:srgbClr val="FFFF00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grpSp>
        <xdr:nvGrpSpPr>
          <xdr:cNvPr id="660" name="Group 412">
            <a:extLst>
              <a:ext uri="{FF2B5EF4-FFF2-40B4-BE49-F238E27FC236}">
                <a16:creationId xmlns:a16="http://schemas.microsoft.com/office/drawing/2014/main" id="{00000000-0008-0000-0100-000094020000}"/>
              </a:ext>
            </a:extLst>
          </xdr:cNvPr>
          <xdr:cNvGrpSpPr>
            <a:grpSpLocks/>
          </xdr:cNvGrpSpPr>
        </xdr:nvGrpSpPr>
        <xdr:grpSpPr bwMode="auto">
          <a:xfrm>
            <a:off x="5116304" y="12586549"/>
            <a:ext cx="143608" cy="181656"/>
            <a:chOff x="107" y="121"/>
            <a:chExt cx="35" cy="34"/>
          </a:xfrm>
          <a:solidFill>
            <a:schemeClr val="tx1"/>
          </a:solidFill>
        </xdr:grpSpPr>
        <xdr:sp macro="" textlink="">
          <xdr:nvSpPr>
            <xdr:cNvPr id="182" name="Oval 413">
              <a:extLst>
                <a:ext uri="{FF2B5EF4-FFF2-40B4-BE49-F238E27FC236}">
                  <a16:creationId xmlns:a16="http://schemas.microsoft.com/office/drawing/2014/main" id="{00000000-0008-0000-0100-0000B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7" y="121"/>
              <a:ext cx="35" cy="34"/>
            </a:xfrm>
            <a:prstGeom prst="ellipse">
              <a:avLst/>
            </a:prstGeom>
            <a:grp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ja-JP" altLang="en-US"/>
            </a:p>
          </xdr:txBody>
        </xdr:sp>
        <xdr:sp macro="" textlink="">
          <xdr:nvSpPr>
            <xdr:cNvPr id="183" name="Oval 414">
              <a:extLst>
                <a:ext uri="{FF2B5EF4-FFF2-40B4-BE49-F238E27FC236}">
                  <a16:creationId xmlns:a16="http://schemas.microsoft.com/office/drawing/2014/main" id="{00000000-0008-0000-0100-0000B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15" y="128"/>
              <a:ext cx="19" cy="20"/>
            </a:xfrm>
            <a:prstGeom prst="ellipse">
              <a:avLst/>
            </a:prstGeom>
            <a:grp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ja-JP" altLang="en-US"/>
            </a:p>
          </xdr:txBody>
        </xdr:sp>
      </xdr:grpSp>
      <xdr:grpSp>
        <xdr:nvGrpSpPr>
          <xdr:cNvPr id="659" name="Group 415">
            <a:extLst>
              <a:ext uri="{FF2B5EF4-FFF2-40B4-BE49-F238E27FC236}">
                <a16:creationId xmlns:a16="http://schemas.microsoft.com/office/drawing/2014/main" id="{00000000-0008-0000-0100-000093020000}"/>
              </a:ext>
            </a:extLst>
          </xdr:cNvPr>
          <xdr:cNvGrpSpPr>
            <a:grpSpLocks/>
          </xdr:cNvGrpSpPr>
        </xdr:nvGrpSpPr>
        <xdr:grpSpPr bwMode="auto">
          <a:xfrm>
            <a:off x="4812196" y="12586549"/>
            <a:ext cx="143608" cy="181656"/>
            <a:chOff x="0" y="122"/>
            <a:chExt cx="35" cy="34"/>
          </a:xfrm>
          <a:solidFill>
            <a:schemeClr val="tx1"/>
          </a:solidFill>
        </xdr:grpSpPr>
        <xdr:sp macro="" textlink="">
          <xdr:nvSpPr>
            <xdr:cNvPr id="180" name="Oval 416">
              <a:extLst>
                <a:ext uri="{FF2B5EF4-FFF2-40B4-BE49-F238E27FC236}">
                  <a16:creationId xmlns:a16="http://schemas.microsoft.com/office/drawing/2014/main" id="{00000000-0008-0000-0100-0000B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122"/>
              <a:ext cx="35" cy="34"/>
            </a:xfrm>
            <a:prstGeom prst="ellipse">
              <a:avLst/>
            </a:prstGeom>
            <a:grp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ja-JP" altLang="en-US"/>
            </a:p>
          </xdr:txBody>
        </xdr:sp>
        <xdr:sp macro="" textlink="">
          <xdr:nvSpPr>
            <xdr:cNvPr id="181" name="Oval 417">
              <a:extLst>
                <a:ext uri="{FF2B5EF4-FFF2-40B4-BE49-F238E27FC236}">
                  <a16:creationId xmlns:a16="http://schemas.microsoft.com/office/drawing/2014/main" id="{00000000-0008-0000-0100-0000B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" y="129"/>
              <a:ext cx="19" cy="20"/>
            </a:xfrm>
            <a:prstGeom prst="ellipse">
              <a:avLst/>
            </a:prstGeom>
            <a:grp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wrap="square"/>
            <a:lstStyle/>
            <a:p>
              <a:endParaRPr lang="ja-JP" altLang="en-US"/>
            </a:p>
          </xdr:txBody>
        </xdr:sp>
      </xdr:grpSp>
      <xdr:sp macro="" textlink="">
        <xdr:nvSpPr>
          <xdr:cNvPr id="6941" name="Rectangle 418">
            <a:extLst>
              <a:ext uri="{FF2B5EF4-FFF2-40B4-BE49-F238E27FC236}">
                <a16:creationId xmlns:a16="http://schemas.microsoft.com/office/drawing/2014/main" id="{00000000-0008-0000-0100-00001D1B0000}"/>
              </a:ext>
            </a:extLst>
          </xdr:cNvPr>
          <xdr:cNvSpPr>
            <a:spLocks noChangeArrowheads="1"/>
          </xdr:cNvSpPr>
        </xdr:nvSpPr>
        <xdr:spPr bwMode="auto">
          <a:xfrm rot="-863045">
            <a:off x="5210283" y="12175435"/>
            <a:ext cx="33406" cy="528043"/>
          </a:xfrm>
          <a:prstGeom prst="rect">
            <a:avLst/>
          </a:prstGeom>
          <a:solidFill>
            <a:srgbClr val="FFFF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42" name="Rectangle 419">
            <a:extLst>
              <a:ext uri="{FF2B5EF4-FFF2-40B4-BE49-F238E27FC236}">
                <a16:creationId xmlns:a16="http://schemas.microsoft.com/office/drawing/2014/main" id="{00000000-0008-0000-0100-00001E1B0000}"/>
              </a:ext>
            </a:extLst>
          </xdr:cNvPr>
          <xdr:cNvSpPr>
            <a:spLocks noChangeArrowheads="1"/>
          </xdr:cNvSpPr>
        </xdr:nvSpPr>
        <xdr:spPr bwMode="auto">
          <a:xfrm rot="-863045">
            <a:off x="5279878" y="12447973"/>
            <a:ext cx="13919" cy="228250"/>
          </a:xfrm>
          <a:prstGeom prst="rect">
            <a:avLst/>
          </a:prstGeom>
          <a:solidFill>
            <a:srgbClr val="00B05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43" name="Rectangle 420">
            <a:extLst>
              <a:ext uri="{FF2B5EF4-FFF2-40B4-BE49-F238E27FC236}">
                <a16:creationId xmlns:a16="http://schemas.microsoft.com/office/drawing/2014/main" id="{00000000-0008-0000-0100-00001F1B0000}"/>
              </a:ext>
            </a:extLst>
          </xdr:cNvPr>
          <xdr:cNvSpPr>
            <a:spLocks noChangeArrowheads="1"/>
          </xdr:cNvSpPr>
        </xdr:nvSpPr>
        <xdr:spPr bwMode="auto">
          <a:xfrm rot="-516078">
            <a:off x="5304932" y="12638749"/>
            <a:ext cx="242193" cy="13627"/>
          </a:xfrm>
          <a:prstGeom prst="rect">
            <a:avLst/>
          </a:prstGeom>
          <a:solidFill>
            <a:srgbClr val="00B05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944" name="Line 421">
            <a:extLst>
              <a:ext uri="{FF2B5EF4-FFF2-40B4-BE49-F238E27FC236}">
                <a16:creationId xmlns:a16="http://schemas.microsoft.com/office/drawing/2014/main" id="{00000000-0008-0000-0100-0000201B0000}"/>
              </a:ext>
            </a:extLst>
          </xdr:cNvPr>
          <xdr:cNvSpPr>
            <a:spLocks noChangeShapeType="1"/>
          </xdr:cNvSpPr>
        </xdr:nvSpPr>
        <xdr:spPr bwMode="auto">
          <a:xfrm>
            <a:off x="5046037" y="12482040"/>
            <a:ext cx="1002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oneCellAnchor>
    <xdr:from>
      <xdr:col>0</xdr:col>
      <xdr:colOff>152400</xdr:colOff>
      <xdr:row>39</xdr:row>
      <xdr:rowOff>8722</xdr:rowOff>
    </xdr:from>
    <xdr:ext cx="687456" cy="311496"/>
    <xdr:sp macro="" textlink="">
      <xdr:nvSpPr>
        <xdr:cNvPr id="714" name="テキスト ボックス 713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SpPr txBox="1"/>
      </xdr:nvSpPr>
      <xdr:spPr>
        <a:xfrm>
          <a:off x="152400" y="6020678"/>
          <a:ext cx="687456" cy="3114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400" b="1"/>
            <a:t>L/T</a:t>
          </a:r>
        </a:p>
      </xdr:txBody>
    </xdr:sp>
    <xdr:clientData/>
  </xdr:oneCellAnchor>
  <xdr:twoCellAnchor>
    <xdr:from>
      <xdr:col>2</xdr:col>
      <xdr:colOff>0</xdr:colOff>
      <xdr:row>39</xdr:row>
      <xdr:rowOff>0</xdr:rowOff>
    </xdr:from>
    <xdr:to>
      <xdr:col>5</xdr:col>
      <xdr:colOff>0</xdr:colOff>
      <xdr:row>41</xdr:row>
      <xdr:rowOff>0</xdr:rowOff>
    </xdr:to>
    <xdr:sp macro="" textlink="">
      <xdr:nvSpPr>
        <xdr:cNvPr id="715" name="ホームベース 714">
          <a:extLst>
            <a:ext uri="{FF2B5EF4-FFF2-40B4-BE49-F238E27FC236}">
              <a16:creationId xmlns:a16="http://schemas.microsoft.com/office/drawing/2014/main" id="{00000000-0008-0000-0100-0000CB020000}"/>
            </a:ext>
          </a:extLst>
        </xdr:cNvPr>
        <xdr:cNvSpPr/>
      </xdr:nvSpPr>
      <xdr:spPr>
        <a:xfrm>
          <a:off x="857250" y="6324600"/>
          <a:ext cx="2057400" cy="342900"/>
        </a:xfrm>
        <a:prstGeom prst="homePlat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60</a:t>
          </a:r>
          <a:r>
            <a:rPr kumimoji="1" lang="ja-JP" altLang="en-US" sz="1100" b="1">
              <a:solidFill>
                <a:sysClr val="windowText" lastClr="000000"/>
              </a:solidFill>
            </a:rPr>
            <a:t>分 </a:t>
          </a:r>
          <a:r>
            <a:rPr kumimoji="1" lang="en-US" altLang="ja-JP" sz="1100" b="1">
              <a:solidFill>
                <a:sysClr val="windowText" lastClr="000000"/>
              </a:solidFill>
            </a:rPr>
            <a:t>= </a:t>
          </a:r>
          <a:r>
            <a:rPr kumimoji="1" lang="en-US" altLang="ja-JP" sz="1100" b="1" u="sng">
              <a:solidFill>
                <a:srgbClr val="00B050"/>
              </a:solidFill>
            </a:rPr>
            <a:t>0.05</a:t>
          </a:r>
          <a:r>
            <a:rPr kumimoji="1" lang="ja-JP" altLang="en-US" sz="1100" b="1" u="sng">
              <a:solidFill>
                <a:srgbClr val="00B050"/>
              </a:solidFill>
            </a:rPr>
            <a:t>日</a:t>
          </a:r>
        </a:p>
      </xdr:txBody>
    </xdr:sp>
    <xdr:clientData/>
  </xdr:twoCellAnchor>
  <xdr:twoCellAnchor>
    <xdr:from>
      <xdr:col>4</xdr:col>
      <xdr:colOff>476250</xdr:colOff>
      <xdr:row>39</xdr:row>
      <xdr:rowOff>0</xdr:rowOff>
    </xdr:from>
    <xdr:to>
      <xdr:col>7</xdr:col>
      <xdr:colOff>40</xdr:colOff>
      <xdr:row>41</xdr:row>
      <xdr:rowOff>0</xdr:rowOff>
    </xdr:to>
    <xdr:sp macro="" textlink="">
      <xdr:nvSpPr>
        <xdr:cNvPr id="716" name="山形 715"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SpPr/>
      </xdr:nvSpPr>
      <xdr:spPr>
        <a:xfrm>
          <a:off x="2733675" y="5657850"/>
          <a:ext cx="1552576" cy="342900"/>
        </a:xfrm>
        <a:prstGeom prst="chevron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60</a:t>
          </a:r>
          <a:r>
            <a:rPr kumimoji="1" lang="ja-JP" altLang="en-US" sz="1100" b="1">
              <a:solidFill>
                <a:sysClr val="windowText" lastClr="000000"/>
              </a:solidFill>
            </a:rPr>
            <a:t>分</a:t>
          </a:r>
          <a:r>
            <a:rPr kumimoji="1" lang="ja-JP" altLang="en-US" sz="1100" b="1" baseline="0">
              <a:solidFill>
                <a:sysClr val="windowText" lastClr="000000"/>
              </a:solidFill>
            </a:rPr>
            <a:t> </a:t>
          </a:r>
          <a:r>
            <a:rPr kumimoji="1" lang="en-US" altLang="ja-JP" sz="1100" b="1" baseline="0">
              <a:solidFill>
                <a:sysClr val="windowText" lastClr="000000"/>
              </a:solidFill>
            </a:rPr>
            <a:t>= </a:t>
          </a:r>
          <a:r>
            <a:rPr kumimoji="1" lang="en-US" altLang="ja-JP" sz="1100" b="1" u="sng" baseline="0">
              <a:solidFill>
                <a:srgbClr val="00B050"/>
              </a:solidFill>
            </a:rPr>
            <a:t>0.05</a:t>
          </a:r>
          <a:r>
            <a:rPr kumimoji="1" lang="ja-JP" altLang="en-US" sz="1100" b="1" u="sng" baseline="0">
              <a:solidFill>
                <a:srgbClr val="00B050"/>
              </a:solidFill>
            </a:rPr>
            <a:t>日</a:t>
          </a:r>
          <a:endParaRPr kumimoji="1" lang="ja-JP" altLang="en-US" sz="1100" b="1" u="sng">
            <a:solidFill>
              <a:srgbClr val="00B050"/>
            </a:solidFill>
          </a:endParaRPr>
        </a:p>
      </xdr:txBody>
    </xdr:sp>
    <xdr:clientData/>
  </xdr:twoCellAnchor>
  <xdr:twoCellAnchor>
    <xdr:from>
      <xdr:col>6</xdr:col>
      <xdr:colOff>476249</xdr:colOff>
      <xdr:row>39</xdr:row>
      <xdr:rowOff>0</xdr:rowOff>
    </xdr:from>
    <xdr:to>
      <xdr:col>8</xdr:col>
      <xdr:colOff>649886</xdr:colOff>
      <xdr:row>41</xdr:row>
      <xdr:rowOff>0</xdr:rowOff>
    </xdr:to>
    <xdr:sp macro="" textlink="">
      <xdr:nvSpPr>
        <xdr:cNvPr id="718" name="山形 717"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SpPr/>
      </xdr:nvSpPr>
      <xdr:spPr>
        <a:xfrm>
          <a:off x="4105274" y="5657850"/>
          <a:ext cx="1552576" cy="342900"/>
        </a:xfrm>
        <a:prstGeom prst="chevron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60</a:t>
          </a:r>
          <a:r>
            <a:rPr kumimoji="1" lang="ja-JP" altLang="en-US" sz="1100" b="1">
              <a:solidFill>
                <a:sysClr val="windowText" lastClr="000000"/>
              </a:solidFill>
            </a:rPr>
            <a:t>分 </a:t>
          </a:r>
          <a:r>
            <a:rPr kumimoji="1" lang="en-US" altLang="ja-JP" sz="1100" b="1">
              <a:solidFill>
                <a:sysClr val="windowText" lastClr="000000"/>
              </a:solidFill>
            </a:rPr>
            <a:t>= </a:t>
          </a:r>
          <a:r>
            <a:rPr kumimoji="1" lang="en-US" altLang="ja-JP" sz="1100" b="1" u="sng">
              <a:solidFill>
                <a:srgbClr val="00B050"/>
              </a:solidFill>
            </a:rPr>
            <a:t>0.05</a:t>
          </a:r>
          <a:r>
            <a:rPr kumimoji="1" lang="ja-JP" altLang="en-US" sz="1100" b="1" u="sng">
              <a:solidFill>
                <a:srgbClr val="00B050"/>
              </a:solidFill>
            </a:rPr>
            <a:t>日</a:t>
          </a:r>
        </a:p>
      </xdr:txBody>
    </xdr:sp>
    <xdr:clientData/>
  </xdr:twoCellAnchor>
  <xdr:twoCellAnchor>
    <xdr:from>
      <xdr:col>8</xdr:col>
      <xdr:colOff>476249</xdr:colOff>
      <xdr:row>39</xdr:row>
      <xdr:rowOff>0</xdr:rowOff>
    </xdr:from>
    <xdr:to>
      <xdr:col>11</xdr:col>
      <xdr:colOff>649933</xdr:colOff>
      <xdr:row>41</xdr:row>
      <xdr:rowOff>0</xdr:rowOff>
    </xdr:to>
    <xdr:sp macro="" textlink="">
      <xdr:nvSpPr>
        <xdr:cNvPr id="719" name="山形 718"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SpPr/>
      </xdr:nvSpPr>
      <xdr:spPr>
        <a:xfrm>
          <a:off x="5476874" y="5657850"/>
          <a:ext cx="2238376" cy="342900"/>
        </a:xfrm>
        <a:prstGeom prst="chevron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30</a:t>
          </a:r>
          <a:r>
            <a:rPr kumimoji="1" lang="ja-JP" altLang="en-US" sz="1100" b="1">
              <a:solidFill>
                <a:sysClr val="windowText" lastClr="000000"/>
              </a:solidFill>
            </a:rPr>
            <a:t>分 </a:t>
          </a:r>
          <a:r>
            <a:rPr kumimoji="1" lang="en-US" altLang="ja-JP" sz="1100" b="1">
              <a:solidFill>
                <a:sysClr val="windowText" lastClr="000000"/>
              </a:solidFill>
            </a:rPr>
            <a:t>= </a:t>
          </a:r>
          <a:r>
            <a:rPr kumimoji="1" lang="en-US" altLang="ja-JP" sz="1100" b="1" u="sng">
              <a:solidFill>
                <a:srgbClr val="00B050"/>
              </a:solidFill>
            </a:rPr>
            <a:t>0.025</a:t>
          </a:r>
          <a:r>
            <a:rPr kumimoji="1" lang="ja-JP" altLang="en-US" sz="1100" b="1" u="sng">
              <a:solidFill>
                <a:srgbClr val="00B050"/>
              </a:solidFill>
            </a:rPr>
            <a:t>日</a:t>
          </a:r>
        </a:p>
      </xdr:txBody>
    </xdr:sp>
    <xdr:clientData/>
  </xdr:twoCellAnchor>
  <xdr:twoCellAnchor>
    <xdr:from>
      <xdr:col>11</xdr:col>
      <xdr:colOff>476249</xdr:colOff>
      <xdr:row>39</xdr:row>
      <xdr:rowOff>0</xdr:rowOff>
    </xdr:from>
    <xdr:to>
      <xdr:col>14</xdr:col>
      <xdr:colOff>649933</xdr:colOff>
      <xdr:row>41</xdr:row>
      <xdr:rowOff>0</xdr:rowOff>
    </xdr:to>
    <xdr:sp macro="" textlink="">
      <xdr:nvSpPr>
        <xdr:cNvPr id="720" name="山形 719">
          <a:extLst>
            <a:ext uri="{FF2B5EF4-FFF2-40B4-BE49-F238E27FC236}">
              <a16:creationId xmlns:a16="http://schemas.microsoft.com/office/drawing/2014/main" id="{00000000-0008-0000-0100-0000D0020000}"/>
            </a:ext>
          </a:extLst>
        </xdr:cNvPr>
        <xdr:cNvSpPr/>
      </xdr:nvSpPr>
      <xdr:spPr>
        <a:xfrm>
          <a:off x="7534274" y="5657850"/>
          <a:ext cx="2238376" cy="342900"/>
        </a:xfrm>
        <a:prstGeom prst="chevron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60</a:t>
          </a:r>
          <a:r>
            <a:rPr kumimoji="1" lang="ja-JP" altLang="en-US" sz="1100" b="1">
              <a:solidFill>
                <a:sysClr val="windowText" lastClr="000000"/>
              </a:solidFill>
            </a:rPr>
            <a:t>分 </a:t>
          </a:r>
          <a:r>
            <a:rPr kumimoji="1" lang="en-US" altLang="ja-JP" sz="1100" b="1">
              <a:solidFill>
                <a:sysClr val="windowText" lastClr="000000"/>
              </a:solidFill>
            </a:rPr>
            <a:t>= </a:t>
          </a:r>
          <a:r>
            <a:rPr kumimoji="1" lang="en-US" altLang="ja-JP" sz="1100" b="1" u="sng">
              <a:solidFill>
                <a:srgbClr val="00B050"/>
              </a:solidFill>
            </a:rPr>
            <a:t>0.05</a:t>
          </a:r>
          <a:r>
            <a:rPr kumimoji="1" lang="ja-JP" altLang="en-US" sz="1100" b="1" u="sng">
              <a:solidFill>
                <a:srgbClr val="00B050"/>
              </a:solidFill>
            </a:rPr>
            <a:t>日</a:t>
          </a:r>
        </a:p>
      </xdr:txBody>
    </xdr:sp>
    <xdr:clientData/>
  </xdr:twoCellAnchor>
  <xdr:twoCellAnchor>
    <xdr:from>
      <xdr:col>14</xdr:col>
      <xdr:colOff>476248</xdr:colOff>
      <xdr:row>39</xdr:row>
      <xdr:rowOff>0</xdr:rowOff>
    </xdr:from>
    <xdr:to>
      <xdr:col>32</xdr:col>
      <xdr:colOff>646338</xdr:colOff>
      <xdr:row>41</xdr:row>
      <xdr:rowOff>0</xdr:rowOff>
    </xdr:to>
    <xdr:sp macro="" textlink="">
      <xdr:nvSpPr>
        <xdr:cNvPr id="721" name="山形 720"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SpPr/>
      </xdr:nvSpPr>
      <xdr:spPr>
        <a:xfrm>
          <a:off x="9041945" y="6694714"/>
          <a:ext cx="11804197" cy="326572"/>
        </a:xfrm>
        <a:prstGeom prst="chevron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**</a:t>
          </a:r>
          <a:r>
            <a:rPr kumimoji="1" lang="ja-JP" altLang="en-US" sz="1100" b="1">
              <a:solidFill>
                <a:sysClr val="windowText" lastClr="000000"/>
              </a:solidFill>
            </a:rPr>
            <a:t>分 </a:t>
          </a:r>
          <a:r>
            <a:rPr kumimoji="1" lang="en-US" altLang="ja-JP" sz="1100" b="1">
              <a:solidFill>
                <a:sysClr val="windowText" lastClr="000000"/>
              </a:solidFill>
            </a:rPr>
            <a:t>= </a:t>
          </a:r>
          <a:r>
            <a:rPr kumimoji="1" lang="en-US" altLang="ja-JP" sz="1100" b="1" u="sng">
              <a:solidFill>
                <a:srgbClr val="00B050"/>
              </a:solidFill>
            </a:rPr>
            <a:t>**</a:t>
          </a:r>
          <a:r>
            <a:rPr kumimoji="1" lang="ja-JP" altLang="en-US" sz="1100" b="1" u="sng">
              <a:solidFill>
                <a:srgbClr val="00B050"/>
              </a:solidFill>
            </a:rPr>
            <a:t>日</a:t>
          </a:r>
          <a:r>
            <a:rPr kumimoji="1" lang="ja-JP" altLang="en-US" sz="1100" b="1" u="none">
              <a:solidFill>
                <a:sysClr val="windowText" lastClr="000000"/>
              </a:solidFill>
            </a:rPr>
            <a:t> 　</a:t>
          </a:r>
        </a:p>
      </xdr:txBody>
    </xdr:sp>
    <xdr:clientData/>
  </xdr:twoCellAnchor>
  <xdr:twoCellAnchor>
    <xdr:from>
      <xdr:col>34</xdr:col>
      <xdr:colOff>0</xdr:colOff>
      <xdr:row>39</xdr:row>
      <xdr:rowOff>0</xdr:rowOff>
    </xdr:from>
    <xdr:to>
      <xdr:col>36</xdr:col>
      <xdr:colOff>0</xdr:colOff>
      <xdr:row>41</xdr:row>
      <xdr:rowOff>0</xdr:rowOff>
    </xdr:to>
    <xdr:sp macro="" textlink="">
      <xdr:nvSpPr>
        <xdr:cNvPr id="726" name="ホームベース 725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SpPr/>
      </xdr:nvSpPr>
      <xdr:spPr>
        <a:xfrm>
          <a:off x="16849725" y="6324600"/>
          <a:ext cx="1371600" cy="342900"/>
        </a:xfrm>
        <a:prstGeom prst="homePlat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45</a:t>
          </a:r>
          <a:r>
            <a:rPr kumimoji="1" lang="ja-JP" altLang="en-US" sz="1100" b="1">
              <a:solidFill>
                <a:sysClr val="windowText" lastClr="000000"/>
              </a:solidFill>
            </a:rPr>
            <a:t>分 </a:t>
          </a:r>
          <a:r>
            <a:rPr kumimoji="1" lang="en-US" altLang="ja-JP" sz="1100" b="1">
              <a:solidFill>
                <a:sysClr val="windowText" lastClr="000000"/>
              </a:solidFill>
            </a:rPr>
            <a:t>= </a:t>
          </a:r>
          <a:r>
            <a:rPr kumimoji="1" lang="en-US" altLang="ja-JP" sz="1100" b="1" u="sng">
              <a:solidFill>
                <a:srgbClr val="00B050"/>
              </a:solidFill>
            </a:rPr>
            <a:t>0.04</a:t>
          </a:r>
          <a:r>
            <a:rPr kumimoji="1" lang="ja-JP" altLang="en-US" sz="1100" b="1" u="sng">
              <a:solidFill>
                <a:srgbClr val="00B050"/>
              </a:solidFill>
            </a:rPr>
            <a:t>日</a:t>
          </a:r>
        </a:p>
      </xdr:txBody>
    </xdr:sp>
    <xdr:clientData/>
  </xdr:twoCellAnchor>
  <xdr:twoCellAnchor>
    <xdr:from>
      <xdr:col>35</xdr:col>
      <xdr:colOff>485774</xdr:colOff>
      <xdr:row>39</xdr:row>
      <xdr:rowOff>0</xdr:rowOff>
    </xdr:from>
    <xdr:to>
      <xdr:col>38</xdr:col>
      <xdr:colOff>649933</xdr:colOff>
      <xdr:row>41</xdr:row>
      <xdr:rowOff>0</xdr:rowOff>
    </xdr:to>
    <xdr:sp macro="" textlink="">
      <xdr:nvSpPr>
        <xdr:cNvPr id="727" name="山形 726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SpPr/>
      </xdr:nvSpPr>
      <xdr:spPr>
        <a:xfrm>
          <a:off x="18049874" y="6324600"/>
          <a:ext cx="2228851" cy="342900"/>
        </a:xfrm>
        <a:prstGeom prst="chevron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45</a:t>
          </a:r>
          <a:r>
            <a:rPr kumimoji="1" lang="ja-JP" altLang="en-US" sz="1100" b="1">
              <a:solidFill>
                <a:sysClr val="windowText" lastClr="000000"/>
              </a:solidFill>
            </a:rPr>
            <a:t>分 </a:t>
          </a:r>
          <a:r>
            <a:rPr kumimoji="1" lang="en-US" altLang="ja-JP" sz="1100" b="1">
              <a:solidFill>
                <a:sysClr val="windowText" lastClr="000000"/>
              </a:solidFill>
            </a:rPr>
            <a:t>= </a:t>
          </a:r>
          <a:r>
            <a:rPr kumimoji="1" lang="en-US" altLang="ja-JP" sz="1100" b="1" u="sng">
              <a:solidFill>
                <a:srgbClr val="00B050"/>
              </a:solidFill>
            </a:rPr>
            <a:t>0.04</a:t>
          </a:r>
          <a:r>
            <a:rPr kumimoji="1" lang="ja-JP" altLang="en-US" sz="1100" b="1" u="sng">
              <a:solidFill>
                <a:srgbClr val="00B050"/>
              </a:solidFill>
            </a:rPr>
            <a:t>日</a:t>
          </a:r>
        </a:p>
      </xdr:txBody>
    </xdr:sp>
    <xdr:clientData/>
  </xdr:twoCellAnchor>
  <xdr:twoCellAnchor>
    <xdr:from>
      <xdr:col>38</xdr:col>
      <xdr:colOff>485774</xdr:colOff>
      <xdr:row>39</xdr:row>
      <xdr:rowOff>0</xdr:rowOff>
    </xdr:from>
    <xdr:to>
      <xdr:col>41</xdr:col>
      <xdr:colOff>649933</xdr:colOff>
      <xdr:row>41</xdr:row>
      <xdr:rowOff>0</xdr:rowOff>
    </xdr:to>
    <xdr:sp macro="" textlink="">
      <xdr:nvSpPr>
        <xdr:cNvPr id="728" name="山形 727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SpPr/>
      </xdr:nvSpPr>
      <xdr:spPr>
        <a:xfrm>
          <a:off x="20107274" y="6324600"/>
          <a:ext cx="2228851" cy="342900"/>
        </a:xfrm>
        <a:prstGeom prst="chevron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 u="sng">
              <a:solidFill>
                <a:srgbClr val="00B050"/>
              </a:solidFill>
            </a:rPr>
            <a:t>仕入先毎で異なる</a:t>
          </a:r>
        </a:p>
      </xdr:txBody>
    </xdr:sp>
    <xdr:clientData/>
  </xdr:twoCellAnchor>
  <xdr:twoCellAnchor>
    <xdr:from>
      <xdr:col>41</xdr:col>
      <xdr:colOff>485774</xdr:colOff>
      <xdr:row>39</xdr:row>
      <xdr:rowOff>0</xdr:rowOff>
    </xdr:from>
    <xdr:to>
      <xdr:col>43</xdr:col>
      <xdr:colOff>649885</xdr:colOff>
      <xdr:row>41</xdr:row>
      <xdr:rowOff>0</xdr:rowOff>
    </xdr:to>
    <xdr:sp macro="" textlink="">
      <xdr:nvSpPr>
        <xdr:cNvPr id="729" name="山形 728"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SpPr/>
      </xdr:nvSpPr>
      <xdr:spPr>
        <a:xfrm>
          <a:off x="22164674" y="6324600"/>
          <a:ext cx="1543051" cy="342900"/>
        </a:xfrm>
        <a:prstGeom prst="chevron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1" u="sng">
              <a:solidFill>
                <a:srgbClr val="00B050"/>
              </a:solidFill>
            </a:rPr>
            <a:t>10%</a:t>
          </a:r>
          <a:r>
            <a:rPr kumimoji="1" lang="ja-JP" altLang="en-US" sz="700" b="1" u="sng">
              <a:solidFill>
                <a:srgbClr val="00B050"/>
              </a:solidFill>
            </a:rPr>
            <a:t>の上振れに</a:t>
          </a:r>
          <a:endParaRPr kumimoji="1" lang="en-US" altLang="ja-JP" sz="700" b="1" u="sng">
            <a:solidFill>
              <a:srgbClr val="00B050"/>
            </a:solidFill>
          </a:endParaRPr>
        </a:p>
        <a:p>
          <a:pPr algn="ctr"/>
          <a:r>
            <a:rPr kumimoji="1" lang="ja-JP" altLang="en-US" sz="700" b="1" u="sng">
              <a:solidFill>
                <a:srgbClr val="00B050"/>
              </a:solidFill>
            </a:rPr>
            <a:t>追従する場合で算出</a:t>
          </a:r>
        </a:p>
      </xdr:txBody>
    </xdr:sp>
    <xdr:clientData/>
  </xdr:twoCellAnchor>
  <xdr:twoCellAnchor>
    <xdr:from>
      <xdr:col>2</xdr:col>
      <xdr:colOff>0</xdr:colOff>
      <xdr:row>46</xdr:row>
      <xdr:rowOff>176892</xdr:rowOff>
    </xdr:from>
    <xdr:to>
      <xdr:col>44</xdr:col>
      <xdr:colOff>0</xdr:colOff>
      <xdr:row>49</xdr:row>
      <xdr:rowOff>176892</xdr:rowOff>
    </xdr:to>
    <xdr:sp macro="" textlink="">
      <xdr:nvSpPr>
        <xdr:cNvPr id="741" name="ホームベース 740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SpPr/>
      </xdr:nvSpPr>
      <xdr:spPr>
        <a:xfrm>
          <a:off x="857250" y="7932963"/>
          <a:ext cx="22669500" cy="530679"/>
        </a:xfrm>
        <a:prstGeom prst="homePlate">
          <a:avLst/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 b="1">
              <a:solidFill>
                <a:sysClr val="windowText" lastClr="000000"/>
              </a:solidFill>
            </a:rPr>
            <a:t>日</a:t>
          </a:r>
          <a:r>
            <a:rPr kumimoji="1" lang="en-US" altLang="ja-JP" sz="2000" b="1">
              <a:solidFill>
                <a:sysClr val="windowText" lastClr="000000"/>
              </a:solidFill>
            </a:rPr>
            <a:t>+α(</a:t>
          </a:r>
          <a:r>
            <a:rPr kumimoji="1" lang="ja-JP" altLang="en-US" sz="2000" b="1">
              <a:solidFill>
                <a:sysClr val="windowText" lastClr="000000"/>
              </a:solidFill>
            </a:rPr>
            <a:t>不等ピッチ分</a:t>
          </a:r>
          <a:r>
            <a:rPr kumimoji="1" lang="en-US" altLang="ja-JP" sz="2000" b="1">
              <a:solidFill>
                <a:sysClr val="windowText" lastClr="000000"/>
              </a:solidFill>
            </a:rPr>
            <a:t>&amp;</a:t>
          </a:r>
          <a:r>
            <a:rPr kumimoji="1" lang="ja-JP" altLang="en-US" sz="2000" b="1">
              <a:solidFill>
                <a:sysClr val="windowText" lastClr="000000"/>
              </a:solidFill>
            </a:rPr>
            <a:t>オーダー振れ追従分</a:t>
          </a:r>
          <a:r>
            <a:rPr kumimoji="1" lang="en-US" altLang="ja-JP" sz="2000" b="1">
              <a:solidFill>
                <a:sysClr val="windowText" lastClr="000000"/>
              </a:solidFill>
            </a:rPr>
            <a:t>)</a:t>
          </a:r>
          <a:endParaRPr kumimoji="1" lang="ja-JP" altLang="en-US" sz="2000" b="1" u="sng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0</xdr:col>
      <xdr:colOff>101133</xdr:colOff>
      <xdr:row>46</xdr:row>
      <xdr:rowOff>36349</xdr:rowOff>
    </xdr:from>
    <xdr:ext cx="658409" cy="782556"/>
    <xdr:sp macro="" textlink="">
      <xdr:nvSpPr>
        <xdr:cNvPr id="742" name="テキスト ボックス 741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SpPr txBox="1"/>
      </xdr:nvSpPr>
      <xdr:spPr>
        <a:xfrm>
          <a:off x="105896" y="7792420"/>
          <a:ext cx="687456" cy="792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400" b="1"/>
            <a:t>基準</a:t>
          </a:r>
          <a:endParaRPr kumimoji="1" lang="en-US" altLang="ja-JP" sz="1400" b="1"/>
        </a:p>
        <a:p>
          <a:pPr algn="ctr"/>
          <a:r>
            <a:rPr kumimoji="1" lang="ja-JP" altLang="en-US" sz="1400" b="1"/>
            <a:t>在庫</a:t>
          </a:r>
          <a:endParaRPr kumimoji="1" lang="en-US" altLang="ja-JP" sz="1400" b="1"/>
        </a:p>
        <a:p>
          <a:pPr algn="ctr">
            <a:lnSpc>
              <a:spcPts val="1700"/>
            </a:lnSpc>
          </a:pPr>
          <a:r>
            <a:rPr kumimoji="1" lang="ja-JP" altLang="en-US" sz="1400" b="1"/>
            <a:t>日数</a:t>
          </a:r>
          <a:endParaRPr kumimoji="1" lang="en-US" altLang="ja-JP" sz="1400" b="1"/>
        </a:p>
      </xdr:txBody>
    </xdr:sp>
    <xdr:clientData/>
  </xdr:oneCellAnchor>
  <xdr:oneCellAnchor>
    <xdr:from>
      <xdr:col>2</xdr:col>
      <xdr:colOff>504559</xdr:colOff>
      <xdr:row>20</xdr:row>
      <xdr:rowOff>26144</xdr:rowOff>
    </xdr:from>
    <xdr:ext cx="957186" cy="425758"/>
    <xdr:sp macro="" textlink="">
      <xdr:nvSpPr>
        <xdr:cNvPr id="671" name="テキスト ボックス 670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SpPr txBox="1"/>
      </xdr:nvSpPr>
      <xdr:spPr>
        <a:xfrm>
          <a:off x="1314185" y="3618430"/>
          <a:ext cx="957186" cy="42575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000" b="1">
              <a:latin typeface="+mn-ea"/>
              <a:ea typeface="+mn-ea"/>
            </a:rPr>
            <a:t>仕入先乗務員</a:t>
          </a:r>
          <a:endParaRPr kumimoji="1" lang="en-US" altLang="ja-JP" sz="1000" b="1">
            <a:latin typeface="+mn-ea"/>
            <a:ea typeface="+mn-ea"/>
          </a:endParaRPr>
        </a:p>
        <a:p>
          <a:pPr algn="ctr"/>
          <a:r>
            <a:rPr kumimoji="1" lang="ja-JP" altLang="en-US" sz="1000" b="1">
              <a:latin typeface="+mn-ea"/>
              <a:ea typeface="+mn-ea"/>
            </a:rPr>
            <a:t>荷降ろし</a:t>
          </a:r>
        </a:p>
      </xdr:txBody>
    </xdr:sp>
    <xdr:clientData/>
  </xdr:oneCellAnchor>
  <xdr:oneCellAnchor>
    <xdr:from>
      <xdr:col>4</xdr:col>
      <xdr:colOff>542317</xdr:colOff>
      <xdr:row>20</xdr:row>
      <xdr:rowOff>26144</xdr:rowOff>
    </xdr:from>
    <xdr:ext cx="854465" cy="592470"/>
    <xdr:sp macro="" textlink="">
      <xdr:nvSpPr>
        <xdr:cNvPr id="672" name="テキスト ボックス 671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SpPr txBox="1"/>
      </xdr:nvSpPr>
      <xdr:spPr>
        <a:xfrm>
          <a:off x="2644621" y="3618430"/>
          <a:ext cx="854465" cy="5924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000" b="1">
              <a:latin typeface="+mn-ea"/>
              <a:ea typeface="+mn-ea"/>
            </a:rPr>
            <a:t>西尾東</a:t>
          </a:r>
          <a:endParaRPr kumimoji="1" lang="en-US" altLang="ja-JP" sz="1000" b="1">
            <a:latin typeface="+mn-ea"/>
            <a:ea typeface="+mn-ea"/>
          </a:endParaRPr>
        </a:p>
        <a:p>
          <a:pPr algn="ctr"/>
          <a:r>
            <a:rPr kumimoji="1" lang="ja-JP" altLang="en-US" sz="1000" b="1">
              <a:latin typeface="+mn-ea"/>
              <a:ea typeface="+mn-ea"/>
            </a:rPr>
            <a:t>リフト作業者</a:t>
          </a:r>
          <a:endParaRPr kumimoji="1" lang="en-US" altLang="ja-JP" sz="1000" b="1">
            <a:latin typeface="+mn-ea"/>
            <a:ea typeface="+mn-ea"/>
          </a:endParaRPr>
        </a:p>
        <a:p>
          <a:pPr algn="ctr"/>
          <a:r>
            <a:rPr kumimoji="1" lang="ja-JP" altLang="en-US" sz="1000" b="1">
              <a:latin typeface="+mn-ea"/>
              <a:ea typeface="+mn-ea"/>
            </a:rPr>
            <a:t>構内搬送</a:t>
          </a:r>
        </a:p>
      </xdr:txBody>
    </xdr:sp>
    <xdr:clientData/>
  </xdr:oneCellAnchor>
  <xdr:oneCellAnchor>
    <xdr:from>
      <xdr:col>6</xdr:col>
      <xdr:colOff>563063</xdr:colOff>
      <xdr:row>20</xdr:row>
      <xdr:rowOff>26144</xdr:rowOff>
    </xdr:from>
    <xdr:ext cx="861005" cy="425758"/>
    <xdr:sp macro="" textlink="">
      <xdr:nvSpPr>
        <xdr:cNvPr id="673" name="テキスト ボックス 672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SpPr txBox="1"/>
      </xdr:nvSpPr>
      <xdr:spPr>
        <a:xfrm>
          <a:off x="3958046" y="3618430"/>
          <a:ext cx="861005" cy="42575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000" b="1">
              <a:latin typeface="+mn-ea"/>
              <a:ea typeface="+mn-ea"/>
            </a:rPr>
            <a:t>XD</a:t>
          </a:r>
          <a:r>
            <a:rPr kumimoji="1" lang="ja-JP" altLang="en-US" sz="1000" b="1">
              <a:latin typeface="+mn-ea"/>
              <a:ea typeface="+mn-ea"/>
            </a:rPr>
            <a:t>便乗務員</a:t>
          </a:r>
          <a:endParaRPr kumimoji="1" lang="en-US" altLang="ja-JP" sz="1000" b="1">
            <a:latin typeface="+mn-ea"/>
            <a:ea typeface="+mn-ea"/>
          </a:endParaRPr>
        </a:p>
        <a:p>
          <a:pPr algn="ctr"/>
          <a:r>
            <a:rPr kumimoji="1" lang="ja-JP" altLang="en-US" sz="1000" b="1">
              <a:latin typeface="+mn-ea"/>
              <a:ea typeface="+mn-ea"/>
            </a:rPr>
            <a:t>積込</a:t>
          </a:r>
          <a:endParaRPr kumimoji="1" lang="en-US" altLang="ja-JP" sz="1000" b="1">
            <a:latin typeface="+mn-ea"/>
            <a:ea typeface="+mn-ea"/>
          </a:endParaRPr>
        </a:p>
      </xdr:txBody>
    </xdr:sp>
    <xdr:clientData/>
  </xdr:oneCellAnchor>
  <xdr:oneCellAnchor>
    <xdr:from>
      <xdr:col>9</xdr:col>
      <xdr:colOff>245109</xdr:colOff>
      <xdr:row>20</xdr:row>
      <xdr:rowOff>26144</xdr:rowOff>
    </xdr:from>
    <xdr:ext cx="1408078" cy="259045"/>
    <xdr:sp macro="" textlink="">
      <xdr:nvSpPr>
        <xdr:cNvPr id="674" name="テキスト ボックス 673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SpPr txBox="1"/>
      </xdr:nvSpPr>
      <xdr:spPr>
        <a:xfrm>
          <a:off x="5579109" y="3618430"/>
          <a:ext cx="1408078" cy="25904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000" b="1">
              <a:latin typeface="+mn-ea"/>
              <a:ea typeface="+mn-ea"/>
            </a:rPr>
            <a:t>西尾東⇒安城第</a:t>
          </a:r>
          <a:r>
            <a:rPr kumimoji="1" lang="en-US" altLang="ja-JP" sz="1000" b="1">
              <a:latin typeface="+mn-ea"/>
              <a:ea typeface="+mn-ea"/>
            </a:rPr>
            <a:t>1</a:t>
          </a:r>
          <a:r>
            <a:rPr kumimoji="1" lang="ja-JP" altLang="en-US" sz="1000" b="1">
              <a:latin typeface="+mn-ea"/>
              <a:ea typeface="+mn-ea"/>
            </a:rPr>
            <a:t>工場</a:t>
          </a:r>
          <a:endParaRPr kumimoji="1" lang="en-US" altLang="ja-JP" sz="1000" b="1">
            <a:latin typeface="+mn-ea"/>
            <a:ea typeface="+mn-ea"/>
          </a:endParaRPr>
        </a:p>
      </xdr:txBody>
    </xdr:sp>
    <xdr:clientData/>
  </xdr:oneCellAnchor>
  <xdr:oneCellAnchor>
    <xdr:from>
      <xdr:col>12</xdr:col>
      <xdr:colOff>559460</xdr:colOff>
      <xdr:row>20</xdr:row>
      <xdr:rowOff>26144</xdr:rowOff>
    </xdr:from>
    <xdr:ext cx="861006" cy="425758"/>
    <xdr:sp macro="" textlink="">
      <xdr:nvSpPr>
        <xdr:cNvPr id="676" name="テキスト ボックス 675"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SpPr txBox="1"/>
      </xdr:nvSpPr>
      <xdr:spPr>
        <a:xfrm>
          <a:off x="7832479" y="3618430"/>
          <a:ext cx="861006" cy="42575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000" b="1">
              <a:latin typeface="+mn-ea"/>
              <a:ea typeface="+mn-ea"/>
            </a:rPr>
            <a:t>XD</a:t>
          </a:r>
          <a:r>
            <a:rPr kumimoji="1" lang="ja-JP" altLang="en-US" sz="1000" b="1">
              <a:latin typeface="+mn-ea"/>
              <a:ea typeface="+mn-ea"/>
            </a:rPr>
            <a:t>便乗務員</a:t>
          </a:r>
          <a:endParaRPr kumimoji="1" lang="en-US" altLang="ja-JP" sz="1000" b="1">
            <a:latin typeface="+mn-ea"/>
            <a:ea typeface="+mn-ea"/>
          </a:endParaRPr>
        </a:p>
        <a:p>
          <a:pPr algn="ctr"/>
          <a:r>
            <a:rPr kumimoji="1" lang="ja-JP" altLang="en-US" sz="1000" b="1">
              <a:latin typeface="+mn-ea"/>
              <a:ea typeface="+mn-ea"/>
            </a:rPr>
            <a:t>荷降ろし</a:t>
          </a:r>
          <a:endParaRPr kumimoji="1" lang="en-US" altLang="ja-JP" sz="1000" b="1">
            <a:latin typeface="+mn-ea"/>
            <a:ea typeface="+mn-ea"/>
          </a:endParaRPr>
        </a:p>
      </xdr:txBody>
    </xdr:sp>
    <xdr:clientData/>
  </xdr:oneCellAnchor>
  <xdr:oneCellAnchor>
    <xdr:from>
      <xdr:col>14</xdr:col>
      <xdr:colOff>576343</xdr:colOff>
      <xdr:row>20</xdr:row>
      <xdr:rowOff>26144</xdr:rowOff>
    </xdr:from>
    <xdr:ext cx="854465" cy="592470"/>
    <xdr:sp macro="" textlink="">
      <xdr:nvSpPr>
        <xdr:cNvPr id="677" name="テキスト ボックス 676"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SpPr txBox="1"/>
      </xdr:nvSpPr>
      <xdr:spPr>
        <a:xfrm>
          <a:off x="9142040" y="3618430"/>
          <a:ext cx="854465" cy="5924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000" b="1">
              <a:latin typeface="+mn-ea"/>
              <a:ea typeface="+mn-ea"/>
            </a:rPr>
            <a:t>整備室</a:t>
          </a:r>
          <a:endParaRPr kumimoji="1" lang="en-US" altLang="ja-JP" sz="1000" b="1">
            <a:latin typeface="+mn-ea"/>
            <a:ea typeface="+mn-ea"/>
          </a:endParaRPr>
        </a:p>
        <a:p>
          <a:pPr algn="ctr"/>
          <a:r>
            <a:rPr kumimoji="1" lang="ja-JP" altLang="en-US" sz="1000" b="1">
              <a:latin typeface="+mn-ea"/>
              <a:ea typeface="+mn-ea"/>
            </a:rPr>
            <a:t>リフト作業者</a:t>
          </a:r>
          <a:endParaRPr kumimoji="1" lang="en-US" altLang="ja-JP" sz="1000" b="1">
            <a:latin typeface="+mn-ea"/>
            <a:ea typeface="+mn-ea"/>
          </a:endParaRPr>
        </a:p>
        <a:p>
          <a:pPr algn="ctr"/>
          <a:r>
            <a:rPr kumimoji="1" lang="ja-JP" altLang="en-US" sz="1000" b="1">
              <a:latin typeface="+mn-ea"/>
              <a:ea typeface="+mn-ea"/>
            </a:rPr>
            <a:t>構内搬送</a:t>
          </a:r>
          <a:endParaRPr kumimoji="1" lang="en-US" altLang="ja-JP" sz="1000" b="1">
            <a:latin typeface="+mn-ea"/>
            <a:ea typeface="+mn-ea"/>
          </a:endParaRPr>
        </a:p>
      </xdr:txBody>
    </xdr:sp>
    <xdr:clientData/>
  </xdr:oneCellAnchor>
  <xdr:oneCellAnchor>
    <xdr:from>
      <xdr:col>22</xdr:col>
      <xdr:colOff>0</xdr:colOff>
      <xdr:row>15</xdr:row>
      <xdr:rowOff>1</xdr:rowOff>
    </xdr:from>
    <xdr:ext cx="687456" cy="3755571"/>
    <xdr:sp macro="" textlink="">
      <xdr:nvSpPr>
        <xdr:cNvPr id="678" name="テキスト ボックス 677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SpPr txBox="1"/>
      </xdr:nvSpPr>
      <xdr:spPr>
        <a:xfrm>
          <a:off x="13736411" y="2775858"/>
          <a:ext cx="687456" cy="375557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1400" b="1"/>
        </a:p>
      </xdr:txBody>
    </xdr:sp>
    <xdr:clientData/>
  </xdr:oneCellAnchor>
  <xdr:oneCellAnchor>
    <xdr:from>
      <xdr:col>22</xdr:col>
      <xdr:colOff>0</xdr:colOff>
      <xdr:row>12</xdr:row>
      <xdr:rowOff>896</xdr:rowOff>
    </xdr:from>
    <xdr:ext cx="779381" cy="325730"/>
    <xdr:sp macro="" textlink="">
      <xdr:nvSpPr>
        <xdr:cNvPr id="679" name="テキスト ボックス 678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SpPr txBox="1"/>
      </xdr:nvSpPr>
      <xdr:spPr>
        <a:xfrm>
          <a:off x="14896048" y="2286896"/>
          <a:ext cx="779381" cy="3257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400" b="1">
              <a:latin typeface="+mn-ea"/>
              <a:ea typeface="+mn-ea"/>
            </a:rPr>
            <a:t>入庫</a:t>
          </a:r>
          <a:r>
            <a:rPr kumimoji="1" lang="en-US" altLang="ja-JP" sz="1400" b="1">
              <a:latin typeface="+mn-ea"/>
              <a:ea typeface="+mn-ea"/>
            </a:rPr>
            <a:t>CV</a:t>
          </a:r>
          <a:endParaRPr kumimoji="1" lang="ja-JP" altLang="en-US" sz="1400" b="1">
            <a:latin typeface="+mn-ea"/>
            <a:ea typeface="+mn-ea"/>
          </a:endParaRPr>
        </a:p>
      </xdr:txBody>
    </xdr:sp>
    <xdr:clientData/>
  </xdr:oneCellAnchor>
  <xdr:oneCellAnchor>
    <xdr:from>
      <xdr:col>20</xdr:col>
      <xdr:colOff>0</xdr:colOff>
      <xdr:row>15</xdr:row>
      <xdr:rowOff>0</xdr:rowOff>
    </xdr:from>
    <xdr:ext cx="646338" cy="3755572"/>
    <xdr:sp macro="" textlink="">
      <xdr:nvSpPr>
        <xdr:cNvPr id="680" name="テキスト ボックス 679"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SpPr txBox="1"/>
      </xdr:nvSpPr>
      <xdr:spPr>
        <a:xfrm>
          <a:off x="12443733" y="2775857"/>
          <a:ext cx="646338" cy="375557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1400" b="1"/>
        </a:p>
      </xdr:txBody>
    </xdr:sp>
    <xdr:clientData/>
  </xdr:oneCellAnchor>
  <xdr:oneCellAnchor>
    <xdr:from>
      <xdr:col>19</xdr:col>
      <xdr:colOff>371737</xdr:colOff>
      <xdr:row>12</xdr:row>
      <xdr:rowOff>896</xdr:rowOff>
    </xdr:from>
    <xdr:ext cx="1185454" cy="325730"/>
    <xdr:sp macro="" textlink="">
      <xdr:nvSpPr>
        <xdr:cNvPr id="681" name="テキスト ボックス 680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SpPr txBox="1"/>
      </xdr:nvSpPr>
      <xdr:spPr>
        <a:xfrm>
          <a:off x="12169130" y="2286896"/>
          <a:ext cx="1185454" cy="3257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400" b="1">
              <a:latin typeface="+mn-ea"/>
              <a:ea typeface="+mn-ea"/>
            </a:rPr>
            <a:t>段バラシロボ</a:t>
          </a:r>
        </a:p>
      </xdr:txBody>
    </xdr:sp>
    <xdr:clientData/>
  </xdr:oneCellAnchor>
  <xdr:twoCellAnchor>
    <xdr:from>
      <xdr:col>19</xdr:col>
      <xdr:colOff>0</xdr:colOff>
      <xdr:row>17</xdr:row>
      <xdr:rowOff>153761</xdr:rowOff>
    </xdr:from>
    <xdr:to>
      <xdr:col>20</xdr:col>
      <xdr:colOff>0</xdr:colOff>
      <xdr:row>17</xdr:row>
      <xdr:rowOff>153761</xdr:rowOff>
    </xdr:to>
    <xdr:cxnSp macro="">
      <xdr:nvCxnSpPr>
        <xdr:cNvPr id="684" name="直線矢印コネクタ 683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CxnSpPr/>
      </xdr:nvCxnSpPr>
      <xdr:spPr>
        <a:xfrm>
          <a:off x="11797393" y="3256190"/>
          <a:ext cx="646340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17</xdr:row>
      <xdr:rowOff>153761</xdr:rowOff>
    </xdr:from>
    <xdr:to>
      <xdr:col>22</xdr:col>
      <xdr:colOff>0</xdr:colOff>
      <xdr:row>17</xdr:row>
      <xdr:rowOff>153761</xdr:rowOff>
    </xdr:to>
    <xdr:cxnSp macro="">
      <xdr:nvCxnSpPr>
        <xdr:cNvPr id="685" name="直線矢印コネクタ 684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CxnSpPr/>
      </xdr:nvCxnSpPr>
      <xdr:spPr>
        <a:xfrm>
          <a:off x="13090071" y="3256190"/>
          <a:ext cx="646340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0</xdr:colOff>
      <xdr:row>15</xdr:row>
      <xdr:rowOff>0</xdr:rowOff>
    </xdr:from>
    <xdr:ext cx="646338" cy="3755572"/>
    <xdr:sp macro="" textlink="">
      <xdr:nvSpPr>
        <xdr:cNvPr id="686" name="テキスト ボックス 685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SpPr txBox="1"/>
      </xdr:nvSpPr>
      <xdr:spPr>
        <a:xfrm>
          <a:off x="16321769" y="2775857"/>
          <a:ext cx="646338" cy="375557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1400" b="1"/>
        </a:p>
      </xdr:txBody>
    </xdr:sp>
    <xdr:clientData/>
  </xdr:oneCellAnchor>
  <xdr:twoCellAnchor>
    <xdr:from>
      <xdr:col>25</xdr:col>
      <xdr:colOff>0</xdr:colOff>
      <xdr:row>17</xdr:row>
      <xdr:rowOff>153761</xdr:rowOff>
    </xdr:from>
    <xdr:to>
      <xdr:col>26</xdr:col>
      <xdr:colOff>0</xdr:colOff>
      <xdr:row>17</xdr:row>
      <xdr:rowOff>153761</xdr:rowOff>
    </xdr:to>
    <xdr:cxnSp macro="">
      <xdr:nvCxnSpPr>
        <xdr:cNvPr id="689" name="直線矢印コネクタ 688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CxnSpPr/>
      </xdr:nvCxnSpPr>
      <xdr:spPr>
        <a:xfrm>
          <a:off x="15675429" y="3256190"/>
          <a:ext cx="646340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548919</xdr:colOff>
      <xdr:row>12</xdr:row>
      <xdr:rowOff>896</xdr:rowOff>
    </xdr:from>
    <xdr:ext cx="779381" cy="325730"/>
    <xdr:sp macro="" textlink="">
      <xdr:nvSpPr>
        <xdr:cNvPr id="690" name="テキスト ボックス 689"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SpPr txBox="1"/>
      </xdr:nvSpPr>
      <xdr:spPr>
        <a:xfrm>
          <a:off x="16224348" y="2286896"/>
          <a:ext cx="779381" cy="3257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400" b="1">
              <a:latin typeface="+mn-ea"/>
              <a:ea typeface="+mn-ea"/>
            </a:rPr>
            <a:t>出庫</a:t>
          </a:r>
          <a:r>
            <a:rPr kumimoji="1" lang="en-US" altLang="ja-JP" sz="1400" b="1">
              <a:latin typeface="+mn-ea"/>
              <a:ea typeface="+mn-ea"/>
            </a:rPr>
            <a:t>CV</a:t>
          </a:r>
          <a:endParaRPr kumimoji="1" lang="ja-JP" altLang="en-US" sz="1400" b="1">
            <a:latin typeface="+mn-ea"/>
            <a:ea typeface="+mn-ea"/>
          </a:endParaRPr>
        </a:p>
      </xdr:txBody>
    </xdr:sp>
    <xdr:clientData/>
  </xdr:oneCellAnchor>
  <xdr:twoCellAnchor>
    <xdr:from>
      <xdr:col>27</xdr:col>
      <xdr:colOff>0</xdr:colOff>
      <xdr:row>17</xdr:row>
      <xdr:rowOff>153761</xdr:rowOff>
    </xdr:from>
    <xdr:to>
      <xdr:col>28</xdr:col>
      <xdr:colOff>0</xdr:colOff>
      <xdr:row>17</xdr:row>
      <xdr:rowOff>153761</xdr:rowOff>
    </xdr:to>
    <xdr:cxnSp macro="">
      <xdr:nvCxnSpPr>
        <xdr:cNvPr id="692" name="直線矢印コネクタ 691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CxnSpPr/>
      </xdr:nvCxnSpPr>
      <xdr:spPr>
        <a:xfrm>
          <a:off x="16968107" y="3256190"/>
          <a:ext cx="646340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-1</xdr:colOff>
      <xdr:row>15</xdr:row>
      <xdr:rowOff>1</xdr:rowOff>
    </xdr:from>
    <xdr:ext cx="646339" cy="3755571"/>
    <xdr:sp macro="" textlink="">
      <xdr:nvSpPr>
        <xdr:cNvPr id="694" name="テキスト ボックス 693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SpPr txBox="1"/>
      </xdr:nvSpPr>
      <xdr:spPr>
        <a:xfrm>
          <a:off x="18907125" y="2775858"/>
          <a:ext cx="646339" cy="375557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1400" b="1"/>
        </a:p>
      </xdr:txBody>
    </xdr:sp>
    <xdr:clientData/>
  </xdr:oneCellAnchor>
  <xdr:twoCellAnchor>
    <xdr:from>
      <xdr:col>31</xdr:col>
      <xdr:colOff>0</xdr:colOff>
      <xdr:row>17</xdr:row>
      <xdr:rowOff>153761</xdr:rowOff>
    </xdr:from>
    <xdr:to>
      <xdr:col>32</xdr:col>
      <xdr:colOff>0</xdr:colOff>
      <xdr:row>17</xdr:row>
      <xdr:rowOff>153761</xdr:rowOff>
    </xdr:to>
    <xdr:cxnSp macro="">
      <xdr:nvCxnSpPr>
        <xdr:cNvPr id="695" name="直線矢印コネクタ 694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CxnSpPr/>
      </xdr:nvCxnSpPr>
      <xdr:spPr>
        <a:xfrm>
          <a:off x="18260786" y="3256190"/>
          <a:ext cx="646340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121390</xdr:colOff>
      <xdr:row>12</xdr:row>
      <xdr:rowOff>896</xdr:rowOff>
    </xdr:from>
    <xdr:ext cx="413318" cy="325730"/>
    <xdr:sp macro="" textlink="">
      <xdr:nvSpPr>
        <xdr:cNvPr id="696" name="テキスト ボックス 695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SpPr txBox="1"/>
      </xdr:nvSpPr>
      <xdr:spPr>
        <a:xfrm>
          <a:off x="19028516" y="2286896"/>
          <a:ext cx="413318" cy="3257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400" b="1">
              <a:latin typeface="+mn-ea"/>
              <a:ea typeface="+mn-ea"/>
            </a:rPr>
            <a:t>DP</a:t>
          </a:r>
          <a:endParaRPr kumimoji="1" lang="ja-JP" altLang="en-US" sz="1400" b="1">
            <a:latin typeface="+mn-ea"/>
            <a:ea typeface="+mn-ea"/>
          </a:endParaRPr>
        </a:p>
      </xdr:txBody>
    </xdr:sp>
    <xdr:clientData/>
  </xdr:oneCellAnchor>
  <xdr:twoCellAnchor editAs="oneCell">
    <xdr:from>
      <xdr:col>20</xdr:col>
      <xdr:colOff>129268</xdr:colOff>
      <xdr:row>15</xdr:row>
      <xdr:rowOff>102054</xdr:rowOff>
    </xdr:from>
    <xdr:to>
      <xdr:col>20</xdr:col>
      <xdr:colOff>625203</xdr:colOff>
      <xdr:row>18</xdr:row>
      <xdr:rowOff>109228</xdr:rowOff>
    </xdr:to>
    <xdr:pic>
      <xdr:nvPicPr>
        <xdr:cNvPr id="697" name="図 696"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2573001" y="2877911"/>
          <a:ext cx="495935" cy="497031"/>
        </a:xfrm>
        <a:prstGeom prst="rect">
          <a:avLst/>
        </a:prstGeom>
      </xdr:spPr>
    </xdr:pic>
    <xdr:clientData/>
  </xdr:twoCellAnchor>
  <xdr:twoCellAnchor>
    <xdr:from>
      <xdr:col>16</xdr:col>
      <xdr:colOff>163053</xdr:colOff>
      <xdr:row>15</xdr:row>
      <xdr:rowOff>141384</xdr:rowOff>
    </xdr:from>
    <xdr:to>
      <xdr:col>16</xdr:col>
      <xdr:colOff>539268</xdr:colOff>
      <xdr:row>17</xdr:row>
      <xdr:rowOff>78530</xdr:rowOff>
    </xdr:to>
    <xdr:grpSp>
      <xdr:nvGrpSpPr>
        <xdr:cNvPr id="699" name="グループ化 698">
          <a:extLst>
            <a:ext uri="{FF2B5EF4-FFF2-40B4-BE49-F238E27FC236}">
              <a16:creationId xmlns:a16="http://schemas.microsoft.com/office/drawing/2014/main" id="{00000000-0008-0000-0100-0000BB020000}"/>
            </a:ext>
          </a:extLst>
        </xdr:cNvPr>
        <xdr:cNvGrpSpPr/>
      </xdr:nvGrpSpPr>
      <xdr:grpSpPr>
        <a:xfrm>
          <a:off x="9501288" y="2920443"/>
          <a:ext cx="376215" cy="265852"/>
          <a:chOff x="23074" y="183736"/>
          <a:chExt cx="756089" cy="614861"/>
        </a:xfrm>
      </xdr:grpSpPr>
      <xdr:sp macro="" textlink="">
        <xdr:nvSpPr>
          <xdr:cNvPr id="732" name="AutoShape 5448">
            <a:extLst>
              <a:ext uri="{FF2B5EF4-FFF2-40B4-BE49-F238E27FC236}">
                <a16:creationId xmlns:a16="http://schemas.microsoft.com/office/drawing/2014/main" id="{00000000-0008-0000-0100-0000DC020000}"/>
              </a:ext>
            </a:extLst>
          </xdr:cNvPr>
          <xdr:cNvSpPr>
            <a:spLocks noChangeArrowheads="1"/>
          </xdr:cNvSpPr>
        </xdr:nvSpPr>
        <xdr:spPr bwMode="auto">
          <a:xfrm>
            <a:off x="48000" y="705947"/>
            <a:ext cx="99704" cy="92650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w 21600"/>
              <a:gd name="T9" fmla="*/ 0 h 21600"/>
              <a:gd name="T10" fmla="*/ 0 w 21600"/>
              <a:gd name="T11" fmla="*/ 0 h 21600"/>
              <a:gd name="T12" fmla="*/ 0 w 21600"/>
              <a:gd name="T13" fmla="*/ 0 h 21600"/>
              <a:gd name="T14" fmla="*/ 0 w 21600"/>
              <a:gd name="T15" fmla="*/ 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3600 w 21600"/>
              <a:gd name="T25" fmla="*/ 3927 h 21600"/>
              <a:gd name="T26" fmla="*/ 18000 w 21600"/>
              <a:gd name="T27" fmla="*/ 1767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5400" y="10800"/>
                </a:moveTo>
                <a:cubicBezTo>
                  <a:pt x="5400" y="13782"/>
                  <a:pt x="7818" y="16200"/>
                  <a:pt x="10800" y="16200"/>
                </a:cubicBezTo>
                <a:cubicBezTo>
                  <a:pt x="13782" y="16200"/>
                  <a:pt x="16200" y="13782"/>
                  <a:pt x="16200" y="10800"/>
                </a:cubicBezTo>
                <a:cubicBezTo>
                  <a:pt x="16200" y="7818"/>
                  <a:pt x="13782" y="5400"/>
                  <a:pt x="10800" y="5400"/>
                </a:cubicBezTo>
                <a:cubicBezTo>
                  <a:pt x="7818" y="5400"/>
                  <a:pt x="5400" y="7818"/>
                  <a:pt x="5400" y="10800"/>
                </a:cubicBez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33" name="AutoShape 5449">
            <a:extLst>
              <a:ext uri="{FF2B5EF4-FFF2-40B4-BE49-F238E27FC236}">
                <a16:creationId xmlns:a16="http://schemas.microsoft.com/office/drawing/2014/main" id="{00000000-0008-0000-0100-0000DD020000}"/>
              </a:ext>
            </a:extLst>
          </xdr:cNvPr>
          <xdr:cNvSpPr>
            <a:spLocks noChangeArrowheads="1"/>
          </xdr:cNvSpPr>
        </xdr:nvSpPr>
        <xdr:spPr bwMode="auto">
          <a:xfrm>
            <a:off x="455125" y="705947"/>
            <a:ext cx="99704" cy="92650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w 21600"/>
              <a:gd name="T9" fmla="*/ 0 h 21600"/>
              <a:gd name="T10" fmla="*/ 0 w 21600"/>
              <a:gd name="T11" fmla="*/ 0 h 21600"/>
              <a:gd name="T12" fmla="*/ 0 w 21600"/>
              <a:gd name="T13" fmla="*/ 0 h 21600"/>
              <a:gd name="T14" fmla="*/ 0 w 21600"/>
              <a:gd name="T15" fmla="*/ 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3600 w 21600"/>
              <a:gd name="T25" fmla="*/ 3927 h 21600"/>
              <a:gd name="T26" fmla="*/ 18000 w 21600"/>
              <a:gd name="T27" fmla="*/ 1767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5400" y="10800"/>
                </a:moveTo>
                <a:cubicBezTo>
                  <a:pt x="5400" y="13782"/>
                  <a:pt x="7818" y="16200"/>
                  <a:pt x="10800" y="16200"/>
                </a:cubicBezTo>
                <a:cubicBezTo>
                  <a:pt x="13782" y="16200"/>
                  <a:pt x="16200" y="13782"/>
                  <a:pt x="16200" y="10800"/>
                </a:cubicBezTo>
                <a:cubicBezTo>
                  <a:pt x="16200" y="7818"/>
                  <a:pt x="13782" y="5400"/>
                  <a:pt x="10800" y="5400"/>
                </a:cubicBezTo>
                <a:cubicBezTo>
                  <a:pt x="7818" y="5400"/>
                  <a:pt x="5400" y="7818"/>
                  <a:pt x="5400" y="10800"/>
                </a:cubicBez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34" name="AutoShape 5450">
            <a:extLst>
              <a:ext uri="{FF2B5EF4-FFF2-40B4-BE49-F238E27FC236}">
                <a16:creationId xmlns:a16="http://schemas.microsoft.com/office/drawing/2014/main" id="{00000000-0008-0000-0100-0000DE020000}"/>
              </a:ext>
            </a:extLst>
          </xdr:cNvPr>
          <xdr:cNvSpPr>
            <a:spLocks noChangeArrowheads="1"/>
          </xdr:cNvSpPr>
        </xdr:nvSpPr>
        <xdr:spPr bwMode="auto">
          <a:xfrm>
            <a:off x="23074" y="503801"/>
            <a:ext cx="756089" cy="218992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35" name="Line 5451">
            <a:extLst>
              <a:ext uri="{FF2B5EF4-FFF2-40B4-BE49-F238E27FC236}">
                <a16:creationId xmlns:a16="http://schemas.microsoft.com/office/drawing/2014/main" id="{00000000-0008-0000-0100-0000DF02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75669" y="324977"/>
            <a:ext cx="0" cy="345333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36" name="Line 5452">
            <a:extLst>
              <a:ext uri="{FF2B5EF4-FFF2-40B4-BE49-F238E27FC236}">
                <a16:creationId xmlns:a16="http://schemas.microsoft.com/office/drawing/2014/main" id="{00000000-0008-0000-0100-0000E002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755449" y="183736"/>
            <a:ext cx="0" cy="345333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37" name="Line 5453">
            <a:extLst>
              <a:ext uri="{FF2B5EF4-FFF2-40B4-BE49-F238E27FC236}">
                <a16:creationId xmlns:a16="http://schemas.microsoft.com/office/drawing/2014/main" id="{00000000-0008-0000-0100-0000E102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89276" y="192159"/>
            <a:ext cx="166173" cy="168455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21</xdr:col>
      <xdr:colOff>469600</xdr:colOff>
      <xdr:row>16</xdr:row>
      <xdr:rowOff>42036</xdr:rowOff>
    </xdr:from>
    <xdr:to>
      <xdr:col>21</xdr:col>
      <xdr:colOff>597181</xdr:colOff>
      <xdr:row>16</xdr:row>
      <xdr:rowOff>118063</xdr:rowOff>
    </xdr:to>
    <xdr:sp macro="" textlink="">
      <xdr:nvSpPr>
        <xdr:cNvPr id="713" name="AutoShape 4060" descr="ひな形"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SpPr>
          <a:spLocks noChangeArrowheads="1"/>
        </xdr:cNvSpPr>
      </xdr:nvSpPr>
      <xdr:spPr bwMode="auto">
        <a:xfrm>
          <a:off x="13630909" y="2966771"/>
          <a:ext cx="127581" cy="76027"/>
        </a:xfrm>
        <a:prstGeom prst="cube">
          <a:avLst>
            <a:gd name="adj" fmla="val 36366"/>
          </a:avLst>
        </a:prstGeom>
        <a:solidFill>
          <a:srgbClr val="FFC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square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269495</xdr:colOff>
      <xdr:row>16</xdr:row>
      <xdr:rowOff>36971</xdr:rowOff>
    </xdr:from>
    <xdr:to>
      <xdr:col>21</xdr:col>
      <xdr:colOff>397076</xdr:colOff>
      <xdr:row>16</xdr:row>
      <xdr:rowOff>113798</xdr:rowOff>
    </xdr:to>
    <xdr:sp macro="" textlink="">
      <xdr:nvSpPr>
        <xdr:cNvPr id="724" name="AutoShape 4062" descr="ひな形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SpPr>
          <a:spLocks noChangeArrowheads="1"/>
        </xdr:cNvSpPr>
      </xdr:nvSpPr>
      <xdr:spPr bwMode="auto">
        <a:xfrm>
          <a:off x="13430804" y="2961706"/>
          <a:ext cx="127581" cy="76827"/>
        </a:xfrm>
        <a:prstGeom prst="cube">
          <a:avLst>
            <a:gd name="adj" fmla="val 36366"/>
          </a:avLst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square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76594</xdr:colOff>
      <xdr:row>16</xdr:row>
      <xdr:rowOff>37507</xdr:rowOff>
    </xdr:from>
    <xdr:to>
      <xdr:col>21</xdr:col>
      <xdr:colOff>204175</xdr:colOff>
      <xdr:row>16</xdr:row>
      <xdr:rowOff>114334</xdr:rowOff>
    </xdr:to>
    <xdr:sp macro="" textlink="">
      <xdr:nvSpPr>
        <xdr:cNvPr id="731" name="AutoShape 4064" descr="ひな形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SpPr>
          <a:spLocks noChangeArrowheads="1"/>
        </xdr:cNvSpPr>
      </xdr:nvSpPr>
      <xdr:spPr bwMode="auto">
        <a:xfrm>
          <a:off x="13237903" y="2962242"/>
          <a:ext cx="127581" cy="76827"/>
        </a:xfrm>
        <a:prstGeom prst="cube">
          <a:avLst>
            <a:gd name="adj" fmla="val 36366"/>
          </a:avLst>
        </a:prstGeom>
        <a:solidFill>
          <a:srgbClr val="92D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square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19</xdr:col>
      <xdr:colOff>132546</xdr:colOff>
      <xdr:row>15</xdr:row>
      <xdr:rowOff>30095</xdr:rowOff>
    </xdr:from>
    <xdr:to>
      <xdr:col>19</xdr:col>
      <xdr:colOff>539523</xdr:colOff>
      <xdr:row>17</xdr:row>
      <xdr:rowOff>57831</xdr:rowOff>
    </xdr:to>
    <xdr:grpSp>
      <xdr:nvGrpSpPr>
        <xdr:cNvPr id="740" name="グループ化 185"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GrpSpPr>
          <a:grpSpLocks/>
        </xdr:cNvGrpSpPr>
      </xdr:nvGrpSpPr>
      <xdr:grpSpPr bwMode="auto">
        <a:xfrm flipH="1">
          <a:off x="11308546" y="2809154"/>
          <a:ext cx="406977" cy="356442"/>
          <a:chOff x="1867257" y="3394564"/>
          <a:chExt cx="374563" cy="450748"/>
        </a:xfrm>
      </xdr:grpSpPr>
      <xdr:grpSp>
        <xdr:nvGrpSpPr>
          <xdr:cNvPr id="743" name="グループ化 186">
            <a:extLst>
              <a:ext uri="{FF2B5EF4-FFF2-40B4-BE49-F238E27FC236}">
                <a16:creationId xmlns:a16="http://schemas.microsoft.com/office/drawing/2014/main" id="{00000000-0008-0000-0100-0000E7020000}"/>
              </a:ext>
            </a:extLst>
          </xdr:cNvPr>
          <xdr:cNvGrpSpPr>
            <a:grpSpLocks/>
          </xdr:cNvGrpSpPr>
        </xdr:nvGrpSpPr>
        <xdr:grpSpPr bwMode="auto">
          <a:xfrm>
            <a:off x="1867257" y="3549623"/>
            <a:ext cx="374563" cy="295689"/>
            <a:chOff x="23074" y="183736"/>
            <a:chExt cx="756089" cy="614861"/>
          </a:xfrm>
        </xdr:grpSpPr>
        <xdr:sp macro="" textlink="">
          <xdr:nvSpPr>
            <xdr:cNvPr id="762" name="AutoShape 5448">
              <a:extLst>
                <a:ext uri="{FF2B5EF4-FFF2-40B4-BE49-F238E27FC236}">
                  <a16:creationId xmlns:a16="http://schemas.microsoft.com/office/drawing/2014/main" id="{00000000-0008-0000-0100-0000FA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000" y="705947"/>
              <a:ext cx="99704" cy="92650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0 w 21600"/>
                <a:gd name="T9" fmla="*/ 0 h 21600"/>
                <a:gd name="T10" fmla="*/ 0 w 21600"/>
                <a:gd name="T11" fmla="*/ 0 h 21600"/>
                <a:gd name="T12" fmla="*/ 0 w 21600"/>
                <a:gd name="T13" fmla="*/ 0 h 21600"/>
                <a:gd name="T14" fmla="*/ 0 w 21600"/>
                <a:gd name="T15" fmla="*/ 0 h 21600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3600 w 21600"/>
                <a:gd name="T25" fmla="*/ 3927 h 21600"/>
                <a:gd name="T26" fmla="*/ 18000 w 21600"/>
                <a:gd name="T27" fmla="*/ 17673 h 21600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21600" h="21600">
                  <a:moveTo>
                    <a:pt x="0" y="10800"/>
                  </a:moveTo>
                  <a:cubicBezTo>
                    <a:pt x="0" y="4835"/>
                    <a:pt x="4835" y="0"/>
                    <a:pt x="10800" y="0"/>
                  </a:cubicBezTo>
                  <a:cubicBezTo>
                    <a:pt x="16765" y="0"/>
                    <a:pt x="21600" y="4835"/>
                    <a:pt x="21600" y="10800"/>
                  </a:cubicBezTo>
                  <a:cubicBezTo>
                    <a:pt x="21600" y="16765"/>
                    <a:pt x="16765" y="21600"/>
                    <a:pt x="10800" y="21600"/>
                  </a:cubicBezTo>
                  <a:cubicBezTo>
                    <a:pt x="4835" y="21600"/>
                    <a:pt x="0" y="16765"/>
                    <a:pt x="0" y="10800"/>
                  </a:cubicBezTo>
                  <a:close/>
                  <a:moveTo>
                    <a:pt x="5400" y="10800"/>
                  </a:moveTo>
                  <a:cubicBezTo>
                    <a:pt x="5400" y="13782"/>
                    <a:pt x="7818" y="16200"/>
                    <a:pt x="10800" y="16200"/>
                  </a:cubicBezTo>
                  <a:cubicBezTo>
                    <a:pt x="13782" y="16200"/>
                    <a:pt x="16200" y="13782"/>
                    <a:pt x="16200" y="10800"/>
                  </a:cubicBezTo>
                  <a:cubicBezTo>
                    <a:pt x="16200" y="7818"/>
                    <a:pt x="13782" y="5400"/>
                    <a:pt x="10800" y="5400"/>
                  </a:cubicBezTo>
                  <a:cubicBezTo>
                    <a:pt x="7818" y="5400"/>
                    <a:pt x="5400" y="7818"/>
                    <a:pt x="5400" y="10800"/>
                  </a:cubicBezTo>
                  <a:close/>
                </a:path>
              </a:pathLst>
            </a:custGeom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  <xdr:sp macro="" textlink="">
          <xdr:nvSpPr>
            <xdr:cNvPr id="763" name="AutoShape 5449">
              <a:extLst>
                <a:ext uri="{FF2B5EF4-FFF2-40B4-BE49-F238E27FC236}">
                  <a16:creationId xmlns:a16="http://schemas.microsoft.com/office/drawing/2014/main" id="{00000000-0008-0000-0100-0000FB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55125" y="705947"/>
              <a:ext cx="99704" cy="92650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0 w 21600"/>
                <a:gd name="T9" fmla="*/ 0 h 21600"/>
                <a:gd name="T10" fmla="*/ 0 w 21600"/>
                <a:gd name="T11" fmla="*/ 0 h 21600"/>
                <a:gd name="T12" fmla="*/ 0 w 21600"/>
                <a:gd name="T13" fmla="*/ 0 h 21600"/>
                <a:gd name="T14" fmla="*/ 0 w 21600"/>
                <a:gd name="T15" fmla="*/ 0 h 21600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3600 w 21600"/>
                <a:gd name="T25" fmla="*/ 3927 h 21600"/>
                <a:gd name="T26" fmla="*/ 18000 w 21600"/>
                <a:gd name="T27" fmla="*/ 17673 h 21600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21600" h="21600">
                  <a:moveTo>
                    <a:pt x="0" y="10800"/>
                  </a:moveTo>
                  <a:cubicBezTo>
                    <a:pt x="0" y="4835"/>
                    <a:pt x="4835" y="0"/>
                    <a:pt x="10800" y="0"/>
                  </a:cubicBezTo>
                  <a:cubicBezTo>
                    <a:pt x="16765" y="0"/>
                    <a:pt x="21600" y="4835"/>
                    <a:pt x="21600" y="10800"/>
                  </a:cubicBezTo>
                  <a:cubicBezTo>
                    <a:pt x="21600" y="16765"/>
                    <a:pt x="16765" y="21600"/>
                    <a:pt x="10800" y="21600"/>
                  </a:cubicBezTo>
                  <a:cubicBezTo>
                    <a:pt x="4835" y="21600"/>
                    <a:pt x="0" y="16765"/>
                    <a:pt x="0" y="10800"/>
                  </a:cubicBezTo>
                  <a:close/>
                  <a:moveTo>
                    <a:pt x="5400" y="10800"/>
                  </a:moveTo>
                  <a:cubicBezTo>
                    <a:pt x="5400" y="13782"/>
                    <a:pt x="7818" y="16200"/>
                    <a:pt x="10800" y="16200"/>
                  </a:cubicBezTo>
                  <a:cubicBezTo>
                    <a:pt x="13782" y="16200"/>
                    <a:pt x="16200" y="13782"/>
                    <a:pt x="16200" y="10800"/>
                  </a:cubicBezTo>
                  <a:cubicBezTo>
                    <a:pt x="16200" y="7818"/>
                    <a:pt x="13782" y="5400"/>
                    <a:pt x="10800" y="5400"/>
                  </a:cubicBezTo>
                  <a:cubicBezTo>
                    <a:pt x="7818" y="5400"/>
                    <a:pt x="5400" y="7818"/>
                    <a:pt x="5400" y="10800"/>
                  </a:cubicBezTo>
                  <a:close/>
                </a:path>
              </a:pathLst>
            </a:custGeom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  <xdr:sp macro="" textlink="">
          <xdr:nvSpPr>
            <xdr:cNvPr id="764" name="AutoShape 5450">
              <a:extLst>
                <a:ext uri="{FF2B5EF4-FFF2-40B4-BE49-F238E27FC236}">
                  <a16:creationId xmlns:a16="http://schemas.microsoft.com/office/drawing/2014/main" id="{00000000-0008-0000-0100-0000FC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074" y="503801"/>
              <a:ext cx="756089" cy="218992"/>
            </a:xfrm>
            <a:prstGeom prst="cube">
              <a:avLst>
                <a:gd name="adj" fmla="val 88463"/>
              </a:avLst>
            </a:prstGeom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765" name="Line 5451">
              <a:extLst>
                <a:ext uri="{FF2B5EF4-FFF2-40B4-BE49-F238E27FC236}">
                  <a16:creationId xmlns:a16="http://schemas.microsoft.com/office/drawing/2014/main" id="{00000000-0008-0000-0100-0000FD02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75669" y="324977"/>
              <a:ext cx="0" cy="345333"/>
            </a:xfrm>
            <a:prstGeom prst="line">
              <a:avLst/>
            </a:prstGeom>
            <a:noFill/>
            <a:ln w="2857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6" name="Line 5452">
              <a:extLst>
                <a:ext uri="{FF2B5EF4-FFF2-40B4-BE49-F238E27FC236}">
                  <a16:creationId xmlns:a16="http://schemas.microsoft.com/office/drawing/2014/main" id="{00000000-0008-0000-0100-0000FE02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755449" y="183736"/>
              <a:ext cx="0" cy="345333"/>
            </a:xfrm>
            <a:prstGeom prst="line">
              <a:avLst/>
            </a:prstGeom>
            <a:noFill/>
            <a:ln w="2857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7" name="Line 5453">
              <a:extLst>
                <a:ext uri="{FF2B5EF4-FFF2-40B4-BE49-F238E27FC236}">
                  <a16:creationId xmlns:a16="http://schemas.microsoft.com/office/drawing/2014/main" id="{00000000-0008-0000-0100-0000FF02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89276" y="192159"/>
              <a:ext cx="166173" cy="168455"/>
            </a:xfrm>
            <a:prstGeom prst="line">
              <a:avLst/>
            </a:prstGeom>
            <a:noFill/>
            <a:ln w="2857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</xdr:grpSp>
      <xdr:grpSp>
        <xdr:nvGrpSpPr>
          <xdr:cNvPr id="744" name="グループ化 187">
            <a:extLst>
              <a:ext uri="{FF2B5EF4-FFF2-40B4-BE49-F238E27FC236}">
                <a16:creationId xmlns:a16="http://schemas.microsoft.com/office/drawing/2014/main" id="{00000000-0008-0000-0100-0000E8020000}"/>
              </a:ext>
            </a:extLst>
          </xdr:cNvPr>
          <xdr:cNvGrpSpPr>
            <a:grpSpLocks/>
          </xdr:cNvGrpSpPr>
        </xdr:nvGrpSpPr>
        <xdr:grpSpPr bwMode="auto">
          <a:xfrm>
            <a:off x="1904410" y="3394564"/>
            <a:ext cx="300625" cy="377811"/>
            <a:chOff x="0" y="9896"/>
            <a:chExt cx="651783" cy="841778"/>
          </a:xfrm>
        </xdr:grpSpPr>
        <xdr:sp macro="" textlink="">
          <xdr:nvSpPr>
            <xdr:cNvPr id="745" name="直方体 744">
              <a:extLst>
                <a:ext uri="{FF2B5EF4-FFF2-40B4-BE49-F238E27FC236}">
                  <a16:creationId xmlns:a16="http://schemas.microsoft.com/office/drawing/2014/main" id="{00000000-0008-0000-0100-0000E9020000}"/>
                </a:ext>
              </a:extLst>
            </xdr:cNvPr>
            <xdr:cNvSpPr/>
          </xdr:nvSpPr>
          <xdr:spPr>
            <a:xfrm>
              <a:off x="-14028" y="605117"/>
              <a:ext cx="665220" cy="259072"/>
            </a:xfrm>
            <a:prstGeom prst="cube">
              <a:avLst>
                <a:gd name="adj" fmla="val 69359"/>
              </a:avLst>
            </a:prstGeom>
            <a:solidFill>
              <a:srgbClr val="00B0F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ja-JP" altLang="en-US"/>
            </a:p>
          </xdr:txBody>
        </xdr:sp>
        <xdr:sp macro="" textlink="">
          <xdr:nvSpPr>
            <xdr:cNvPr id="746" name="AutoShape 4049" descr="ひな形">
              <a:extLst>
                <a:ext uri="{FF2B5EF4-FFF2-40B4-BE49-F238E27FC236}">
                  <a16:creationId xmlns:a16="http://schemas.microsoft.com/office/drawing/2014/main" id="{00000000-0008-0000-0100-0000EA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32891" y="469748"/>
              <a:ext cx="275392" cy="192513"/>
            </a:xfrm>
            <a:prstGeom prst="cube">
              <a:avLst>
                <a:gd name="adj" fmla="val 36366"/>
              </a:avLst>
            </a:prstGeom>
            <a:blipFill dpi="0" rotWithShape="0">
              <a:blip xmlns:r="http://schemas.openxmlformats.org/officeDocument/2006/relationships" r:embed="rId3"/>
              <a:srcRect/>
              <a:tile tx="0" ty="0" sx="100000" sy="100000" flip="none" algn="tl"/>
            </a:blip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747" name="AutoShape 4050" descr="ひな形">
              <a:extLst>
                <a:ext uri="{FF2B5EF4-FFF2-40B4-BE49-F238E27FC236}">
                  <a16:creationId xmlns:a16="http://schemas.microsoft.com/office/drawing/2014/main" id="{00000000-0008-0000-0100-0000EB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0802" y="469748"/>
              <a:ext cx="275392" cy="192513"/>
            </a:xfrm>
            <a:prstGeom prst="cube">
              <a:avLst>
                <a:gd name="adj" fmla="val 36366"/>
              </a:avLst>
            </a:prstGeom>
            <a:solidFill>
              <a:srgbClr val="FF000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748" name="AutoShape 4051" descr="ひな形">
              <a:extLst>
                <a:ext uri="{FF2B5EF4-FFF2-40B4-BE49-F238E27FC236}">
                  <a16:creationId xmlns:a16="http://schemas.microsoft.com/office/drawing/2014/main" id="{00000000-0008-0000-0100-0000EC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32891" y="314650"/>
              <a:ext cx="275392" cy="197956"/>
            </a:xfrm>
            <a:prstGeom prst="cube">
              <a:avLst>
                <a:gd name="adj" fmla="val 36366"/>
              </a:avLst>
            </a:prstGeom>
            <a:blipFill dpi="0" rotWithShape="0">
              <a:blip xmlns:r="http://schemas.openxmlformats.org/officeDocument/2006/relationships" r:embed="rId3"/>
              <a:srcRect/>
              <a:tile tx="0" ty="0" sx="100000" sy="100000" flip="none" algn="tl"/>
            </a:blip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749" name="AutoShape 4052" descr="ひな形">
              <a:extLst>
                <a:ext uri="{FF2B5EF4-FFF2-40B4-BE49-F238E27FC236}">
                  <a16:creationId xmlns:a16="http://schemas.microsoft.com/office/drawing/2014/main" id="{00000000-0008-0000-0100-0000ED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0802" y="314650"/>
              <a:ext cx="275392" cy="197956"/>
            </a:xfrm>
            <a:prstGeom prst="cube">
              <a:avLst>
                <a:gd name="adj" fmla="val 36366"/>
              </a:avLst>
            </a:prstGeom>
            <a:solidFill>
              <a:srgbClr val="FFC00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750" name="AutoShape 4053" descr="ひな形">
              <a:extLst>
                <a:ext uri="{FF2B5EF4-FFF2-40B4-BE49-F238E27FC236}">
                  <a16:creationId xmlns:a16="http://schemas.microsoft.com/office/drawing/2014/main" id="{00000000-0008-0000-0100-0000EE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32891" y="164994"/>
              <a:ext cx="275392" cy="192513"/>
            </a:xfrm>
            <a:prstGeom prst="cube">
              <a:avLst>
                <a:gd name="adj" fmla="val 36366"/>
              </a:avLst>
            </a:prstGeom>
            <a:blipFill dpi="0" rotWithShape="0">
              <a:blip xmlns:r="http://schemas.openxmlformats.org/officeDocument/2006/relationships" r:embed="rId3"/>
              <a:srcRect/>
              <a:tile tx="0" ty="0" sx="100000" sy="100000" flip="none" algn="tl"/>
            </a:blip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751" name="AutoShape 4054" descr="ひな形">
              <a:extLst>
                <a:ext uri="{FF2B5EF4-FFF2-40B4-BE49-F238E27FC236}">
                  <a16:creationId xmlns:a16="http://schemas.microsoft.com/office/drawing/2014/main" id="{00000000-0008-0000-0100-0000EF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0802" y="164994"/>
              <a:ext cx="275392" cy="192513"/>
            </a:xfrm>
            <a:prstGeom prst="cube">
              <a:avLst>
                <a:gd name="adj" fmla="val 36366"/>
              </a:avLst>
            </a:prstGeom>
            <a:solidFill>
              <a:srgbClr val="FFFF0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752" name="AutoShape 4055" descr="ひな形">
              <a:extLst>
                <a:ext uri="{FF2B5EF4-FFF2-40B4-BE49-F238E27FC236}">
                  <a16:creationId xmlns:a16="http://schemas.microsoft.com/office/drawing/2014/main" id="{00000000-0008-0000-0100-0000F0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32891" y="9896"/>
              <a:ext cx="275392" cy="192512"/>
            </a:xfrm>
            <a:prstGeom prst="cube">
              <a:avLst>
                <a:gd name="adj" fmla="val 36366"/>
              </a:avLst>
            </a:prstGeom>
            <a:solidFill>
              <a:srgbClr val="92D05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753" name="AutoShape 4056" descr="ひな形">
              <a:extLst>
                <a:ext uri="{FF2B5EF4-FFF2-40B4-BE49-F238E27FC236}">
                  <a16:creationId xmlns:a16="http://schemas.microsoft.com/office/drawing/2014/main" id="{00000000-0008-0000-0100-0000F1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0802" y="9896"/>
              <a:ext cx="275392" cy="192512"/>
            </a:xfrm>
            <a:prstGeom prst="cube">
              <a:avLst>
                <a:gd name="adj" fmla="val 36366"/>
              </a:avLst>
            </a:prstGeom>
            <a:solidFill>
              <a:srgbClr val="92D05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754" name="AutoShape 4057" descr="ひな形">
              <a:extLst>
                <a:ext uri="{FF2B5EF4-FFF2-40B4-BE49-F238E27FC236}">
                  <a16:creationId xmlns:a16="http://schemas.microsoft.com/office/drawing/2014/main" id="{00000000-0008-0000-0100-0000F2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425" y="559373"/>
              <a:ext cx="275392" cy="192513"/>
            </a:xfrm>
            <a:prstGeom prst="cube">
              <a:avLst>
                <a:gd name="adj" fmla="val 36366"/>
              </a:avLst>
            </a:prstGeom>
            <a:solidFill>
              <a:srgbClr val="FF000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755" name="AutoShape 4058" descr="ひな形">
              <a:extLst>
                <a:ext uri="{FF2B5EF4-FFF2-40B4-BE49-F238E27FC236}">
                  <a16:creationId xmlns:a16="http://schemas.microsoft.com/office/drawing/2014/main" id="{00000000-0008-0000-0100-0000F3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335" y="559373"/>
              <a:ext cx="275392" cy="192513"/>
            </a:xfrm>
            <a:prstGeom prst="cube">
              <a:avLst>
                <a:gd name="adj" fmla="val 36366"/>
              </a:avLst>
            </a:prstGeom>
            <a:solidFill>
              <a:srgbClr val="FF000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756" name="AutoShape 4059" descr="ひな形">
              <a:extLst>
                <a:ext uri="{FF2B5EF4-FFF2-40B4-BE49-F238E27FC236}">
                  <a16:creationId xmlns:a16="http://schemas.microsoft.com/office/drawing/2014/main" id="{00000000-0008-0000-0100-0000F4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425" y="404274"/>
              <a:ext cx="275392" cy="192513"/>
            </a:xfrm>
            <a:prstGeom prst="cube">
              <a:avLst>
                <a:gd name="adj" fmla="val 36366"/>
              </a:avLst>
            </a:prstGeom>
            <a:solidFill>
              <a:srgbClr val="FFC00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757" name="AutoShape 4060" descr="ひな形">
              <a:extLst>
                <a:ext uri="{FF2B5EF4-FFF2-40B4-BE49-F238E27FC236}">
                  <a16:creationId xmlns:a16="http://schemas.microsoft.com/office/drawing/2014/main" id="{00000000-0008-0000-0100-0000F5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335" y="404274"/>
              <a:ext cx="275392" cy="192513"/>
            </a:xfrm>
            <a:prstGeom prst="cube">
              <a:avLst>
                <a:gd name="adj" fmla="val 36366"/>
              </a:avLst>
            </a:prstGeom>
            <a:solidFill>
              <a:srgbClr val="FFC00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758" name="AutoShape 4061" descr="ひな形">
              <a:extLst>
                <a:ext uri="{FF2B5EF4-FFF2-40B4-BE49-F238E27FC236}">
                  <a16:creationId xmlns:a16="http://schemas.microsoft.com/office/drawing/2014/main" id="{00000000-0008-0000-0100-0000F6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425" y="249175"/>
              <a:ext cx="275392" cy="192513"/>
            </a:xfrm>
            <a:prstGeom prst="cube">
              <a:avLst>
                <a:gd name="adj" fmla="val 36366"/>
              </a:avLst>
            </a:prstGeom>
            <a:solidFill>
              <a:srgbClr val="FFFF0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759" name="AutoShape 4062" descr="ひな形">
              <a:extLst>
                <a:ext uri="{FF2B5EF4-FFF2-40B4-BE49-F238E27FC236}">
                  <a16:creationId xmlns:a16="http://schemas.microsoft.com/office/drawing/2014/main" id="{00000000-0008-0000-0100-0000F7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335" y="249175"/>
              <a:ext cx="275392" cy="192513"/>
            </a:xfrm>
            <a:prstGeom prst="cube">
              <a:avLst>
                <a:gd name="adj" fmla="val 36366"/>
              </a:avLst>
            </a:prstGeom>
            <a:solidFill>
              <a:srgbClr val="FFFF0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760" name="AutoShape 4063" descr="ひな形">
              <a:extLst>
                <a:ext uri="{FF2B5EF4-FFF2-40B4-BE49-F238E27FC236}">
                  <a16:creationId xmlns:a16="http://schemas.microsoft.com/office/drawing/2014/main" id="{00000000-0008-0000-0100-0000F8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425" y="94078"/>
              <a:ext cx="275392" cy="192512"/>
            </a:xfrm>
            <a:prstGeom prst="cube">
              <a:avLst>
                <a:gd name="adj" fmla="val 36366"/>
              </a:avLst>
            </a:prstGeom>
            <a:solidFill>
              <a:srgbClr val="92D05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761" name="AutoShape 4064" descr="ひな形">
              <a:extLst>
                <a:ext uri="{FF2B5EF4-FFF2-40B4-BE49-F238E27FC236}">
                  <a16:creationId xmlns:a16="http://schemas.microsoft.com/office/drawing/2014/main" id="{00000000-0008-0000-0100-0000F9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335" y="94078"/>
              <a:ext cx="275392" cy="192512"/>
            </a:xfrm>
            <a:prstGeom prst="cube">
              <a:avLst>
                <a:gd name="adj" fmla="val 36366"/>
              </a:avLst>
            </a:prstGeom>
            <a:solidFill>
              <a:srgbClr val="92D05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18</xdr:col>
      <xdr:colOff>260257</xdr:colOff>
      <xdr:row>15</xdr:row>
      <xdr:rowOff>107576</xdr:rowOff>
    </xdr:from>
    <xdr:to>
      <xdr:col>18</xdr:col>
      <xdr:colOff>460642</xdr:colOff>
      <xdr:row>17</xdr:row>
      <xdr:rowOff>105273</xdr:rowOff>
    </xdr:to>
    <xdr:grpSp>
      <xdr:nvGrpSpPr>
        <xdr:cNvPr id="797" name="Group 5417"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GrpSpPr>
          <a:grpSpLocks/>
        </xdr:cNvGrpSpPr>
      </xdr:nvGrpSpPr>
      <xdr:grpSpPr bwMode="auto">
        <a:xfrm>
          <a:off x="10823669" y="2886635"/>
          <a:ext cx="200385" cy="326403"/>
          <a:chOff x="0" y="492959"/>
          <a:chExt cx="48" cy="111"/>
        </a:xfrm>
      </xdr:grpSpPr>
      <xdr:sp macro="" textlink="">
        <xdr:nvSpPr>
          <xdr:cNvPr id="824" name="Oval 5418">
            <a:extLst>
              <a:ext uri="{FF2B5EF4-FFF2-40B4-BE49-F238E27FC236}">
                <a16:creationId xmlns:a16="http://schemas.microsoft.com/office/drawing/2014/main" id="{00000000-0008-0000-0100-000038030000}"/>
              </a:ext>
            </a:extLst>
          </xdr:cNvPr>
          <xdr:cNvSpPr>
            <a:spLocks noChangeArrowheads="1"/>
          </xdr:cNvSpPr>
        </xdr:nvSpPr>
        <xdr:spPr bwMode="auto">
          <a:xfrm>
            <a:off x="15" y="493063"/>
            <a:ext cx="18" cy="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825" name="Oval 5419">
            <a:extLst>
              <a:ext uri="{FF2B5EF4-FFF2-40B4-BE49-F238E27FC236}">
                <a16:creationId xmlns:a16="http://schemas.microsoft.com/office/drawing/2014/main" id="{00000000-0008-0000-0100-000039030000}"/>
              </a:ext>
            </a:extLst>
          </xdr:cNvPr>
          <xdr:cNvSpPr>
            <a:spLocks noChangeArrowheads="1"/>
          </xdr:cNvSpPr>
        </xdr:nvSpPr>
        <xdr:spPr bwMode="auto">
          <a:xfrm>
            <a:off x="4" y="493063"/>
            <a:ext cx="14" cy="7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826" name="Oval 5420">
            <a:extLst>
              <a:ext uri="{FF2B5EF4-FFF2-40B4-BE49-F238E27FC236}">
                <a16:creationId xmlns:a16="http://schemas.microsoft.com/office/drawing/2014/main" id="{00000000-0008-0000-0100-00003A030000}"/>
              </a:ext>
            </a:extLst>
          </xdr:cNvPr>
          <xdr:cNvSpPr>
            <a:spLocks noChangeArrowheads="1"/>
          </xdr:cNvSpPr>
        </xdr:nvSpPr>
        <xdr:spPr bwMode="auto">
          <a:xfrm>
            <a:off x="35" y="493008"/>
            <a:ext cx="13" cy="11"/>
          </a:xfrm>
          <a:prstGeom prst="ellipse">
            <a:avLst/>
          </a:prstGeom>
          <a:solidFill>
            <a:srgbClr val="FFCC9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827" name="AutoShape 5421">
            <a:extLst>
              <a:ext uri="{FF2B5EF4-FFF2-40B4-BE49-F238E27FC236}">
                <a16:creationId xmlns:a16="http://schemas.microsoft.com/office/drawing/2014/main" id="{00000000-0008-0000-0100-00003B030000}"/>
              </a:ext>
            </a:extLst>
          </xdr:cNvPr>
          <xdr:cNvSpPr>
            <a:spLocks noChangeArrowheads="1"/>
          </xdr:cNvSpPr>
        </xdr:nvSpPr>
        <xdr:spPr bwMode="auto">
          <a:xfrm>
            <a:off x="15" y="493020"/>
            <a:ext cx="9" cy="4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60000 65536"/>
              <a:gd name="T9" fmla="*/ 0 60000 65536"/>
              <a:gd name="T10" fmla="*/ 0 60000 65536"/>
              <a:gd name="T11" fmla="*/ 0 60000 65536"/>
              <a:gd name="T12" fmla="*/ 2400 w 21600"/>
              <a:gd name="T13" fmla="*/ 2455 h 21600"/>
              <a:gd name="T14" fmla="*/ 19200 w 21600"/>
              <a:gd name="T15" fmla="*/ 19145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0" y="0"/>
                </a:moveTo>
                <a:lnTo>
                  <a:pt x="1662" y="21600"/>
                </a:lnTo>
                <a:lnTo>
                  <a:pt x="19938" y="21600"/>
                </a:lnTo>
                <a:lnTo>
                  <a:pt x="21600" y="0"/>
                </a:lnTo>
                <a:lnTo>
                  <a:pt x="0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828" name="AutoShape 5422">
            <a:extLst>
              <a:ext uri="{FF2B5EF4-FFF2-40B4-BE49-F238E27FC236}">
                <a16:creationId xmlns:a16="http://schemas.microsoft.com/office/drawing/2014/main" id="{00000000-0008-0000-0100-00003C030000}"/>
              </a:ext>
            </a:extLst>
          </xdr:cNvPr>
          <xdr:cNvSpPr>
            <a:spLocks noChangeArrowheads="1"/>
          </xdr:cNvSpPr>
        </xdr:nvSpPr>
        <xdr:spPr bwMode="auto">
          <a:xfrm>
            <a:off x="4" y="493020"/>
            <a:ext cx="13" cy="4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60000 65536"/>
              <a:gd name="T9" fmla="*/ 0 60000 65536"/>
              <a:gd name="T10" fmla="*/ 0 60000 65536"/>
              <a:gd name="T11" fmla="*/ 0 60000 65536"/>
              <a:gd name="T12" fmla="*/ 3323 w 21600"/>
              <a:gd name="T13" fmla="*/ 2455 h 21600"/>
              <a:gd name="T14" fmla="*/ 18277 w 21600"/>
              <a:gd name="T15" fmla="*/ 19145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0" y="0"/>
                </a:moveTo>
                <a:lnTo>
                  <a:pt x="1662" y="21600"/>
                </a:lnTo>
                <a:lnTo>
                  <a:pt x="19938" y="21600"/>
                </a:lnTo>
                <a:lnTo>
                  <a:pt x="21600" y="0"/>
                </a:lnTo>
                <a:lnTo>
                  <a:pt x="0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829" name="AutoShape 5423">
            <a:extLst>
              <a:ext uri="{FF2B5EF4-FFF2-40B4-BE49-F238E27FC236}">
                <a16:creationId xmlns:a16="http://schemas.microsoft.com/office/drawing/2014/main" id="{00000000-0008-0000-0100-00003D030000}"/>
              </a:ext>
            </a:extLst>
          </xdr:cNvPr>
          <xdr:cNvSpPr>
            <a:spLocks noChangeArrowheads="1"/>
          </xdr:cNvSpPr>
        </xdr:nvSpPr>
        <xdr:spPr bwMode="auto">
          <a:xfrm>
            <a:off x="19" y="492983"/>
            <a:ext cx="10" cy="23"/>
          </a:xfrm>
          <a:prstGeom prst="roundRect">
            <a:avLst>
              <a:gd name="adj" fmla="val 50000"/>
            </a:avLst>
          </a:prstGeom>
          <a:solidFill>
            <a:srgbClr val="FFFFCC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830" name="AutoShape 5424">
            <a:extLst>
              <a:ext uri="{FF2B5EF4-FFF2-40B4-BE49-F238E27FC236}">
                <a16:creationId xmlns:a16="http://schemas.microsoft.com/office/drawing/2014/main" id="{00000000-0008-0000-0100-00003E030000}"/>
              </a:ext>
            </a:extLst>
          </xdr:cNvPr>
          <xdr:cNvSpPr>
            <a:spLocks noChangeArrowheads="1"/>
          </xdr:cNvSpPr>
        </xdr:nvSpPr>
        <xdr:spPr bwMode="auto">
          <a:xfrm rot="-3324463">
            <a:off x="27" y="492997"/>
            <a:ext cx="10" cy="23"/>
          </a:xfrm>
          <a:prstGeom prst="roundRect">
            <a:avLst>
              <a:gd name="adj" fmla="val 50000"/>
            </a:avLst>
          </a:prstGeom>
          <a:solidFill>
            <a:srgbClr val="FFFFCC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831" name="AutoShape 5425">
            <a:extLst>
              <a:ext uri="{FF2B5EF4-FFF2-40B4-BE49-F238E27FC236}">
                <a16:creationId xmlns:a16="http://schemas.microsoft.com/office/drawing/2014/main" id="{00000000-0008-0000-0100-00003F030000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-8" y="492989"/>
            <a:ext cx="44" cy="27"/>
          </a:xfrm>
          <a:prstGeom prst="flowChartDelay">
            <a:avLst/>
          </a:prstGeom>
          <a:solidFill>
            <a:srgbClr val="FFFFCC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832" name="AutoShape 5426">
            <a:extLst>
              <a:ext uri="{FF2B5EF4-FFF2-40B4-BE49-F238E27FC236}">
                <a16:creationId xmlns:a16="http://schemas.microsoft.com/office/drawing/2014/main" id="{00000000-0008-0000-0100-000040030000}"/>
              </a:ext>
            </a:extLst>
          </xdr:cNvPr>
          <xdr:cNvSpPr>
            <a:spLocks noChangeArrowheads="1"/>
          </xdr:cNvSpPr>
        </xdr:nvSpPr>
        <xdr:spPr bwMode="auto">
          <a:xfrm rot="21314182" flipH="1">
            <a:off x="17" y="492979"/>
            <a:ext cx="4" cy="11"/>
          </a:xfrm>
          <a:prstGeom prst="rtTriangle">
            <a:avLst/>
          </a:prstGeom>
          <a:solidFill>
            <a:srgbClr val="FFFFCC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833" name="AutoShape 5427">
            <a:extLst>
              <a:ext uri="{FF2B5EF4-FFF2-40B4-BE49-F238E27FC236}">
                <a16:creationId xmlns:a16="http://schemas.microsoft.com/office/drawing/2014/main" id="{00000000-0008-0000-0100-000041030000}"/>
              </a:ext>
            </a:extLst>
          </xdr:cNvPr>
          <xdr:cNvSpPr>
            <a:spLocks noChangeArrowheads="1"/>
          </xdr:cNvSpPr>
        </xdr:nvSpPr>
        <xdr:spPr bwMode="auto">
          <a:xfrm rot="-1593903">
            <a:off x="10" y="492981"/>
            <a:ext cx="5" cy="10"/>
          </a:xfrm>
          <a:prstGeom prst="rtTriangle">
            <a:avLst/>
          </a:prstGeom>
          <a:solidFill>
            <a:srgbClr val="FFFFCC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834" name="Group 5428">
            <a:extLst>
              <a:ext uri="{FF2B5EF4-FFF2-40B4-BE49-F238E27FC236}">
                <a16:creationId xmlns:a16="http://schemas.microsoft.com/office/drawing/2014/main" id="{00000000-0008-0000-0100-000042030000}"/>
              </a:ext>
            </a:extLst>
          </xdr:cNvPr>
          <xdr:cNvGrpSpPr>
            <a:grpSpLocks/>
          </xdr:cNvGrpSpPr>
        </xdr:nvGrpSpPr>
        <xdr:grpSpPr bwMode="auto">
          <a:xfrm>
            <a:off x="2" y="492959"/>
            <a:ext cx="31" cy="26"/>
            <a:chOff x="2" y="492959"/>
            <a:chExt cx="31" cy="26"/>
          </a:xfrm>
        </xdr:grpSpPr>
        <xdr:sp macro="" textlink="">
          <xdr:nvSpPr>
            <xdr:cNvPr id="839" name="Oval 5429">
              <a:extLst>
                <a:ext uri="{FF2B5EF4-FFF2-40B4-BE49-F238E27FC236}">
                  <a16:creationId xmlns:a16="http://schemas.microsoft.com/office/drawing/2014/main" id="{00000000-0008-0000-0100-00004703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" y="492960"/>
              <a:ext cx="22" cy="25"/>
            </a:xfrm>
            <a:prstGeom prst="ellipse">
              <a:avLst/>
            </a:prstGeom>
            <a:solidFill>
              <a:srgbClr val="FFCC9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840" name="AutoShape 5430">
              <a:extLst>
                <a:ext uri="{FF2B5EF4-FFF2-40B4-BE49-F238E27FC236}">
                  <a16:creationId xmlns:a16="http://schemas.microsoft.com/office/drawing/2014/main" id="{00000000-0008-0000-0100-000048030000}"/>
                </a:ext>
              </a:extLst>
            </xdr:cNvPr>
            <xdr:cNvSpPr>
              <a:spLocks noChangeArrowheads="1"/>
            </xdr:cNvSpPr>
          </xdr:nvSpPr>
          <xdr:spPr bwMode="auto">
            <a:xfrm rot="20687899" flipV="1">
              <a:off x="2" y="492959"/>
              <a:ext cx="23" cy="19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21600"/>
                <a:gd name="T13" fmla="*/ 11368 h 21600"/>
                <a:gd name="T14" fmla="*/ 21600 w 21600"/>
                <a:gd name="T15" fmla="*/ 21600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10800" y="10800"/>
                  </a:moveTo>
                  <a:cubicBezTo>
                    <a:pt x="10800" y="10800"/>
                    <a:pt x="10800" y="10800"/>
                    <a:pt x="10800" y="10800"/>
                  </a:cubicBezTo>
                  <a:cubicBezTo>
                    <a:pt x="10800" y="10800"/>
                    <a:pt x="10800" y="10800"/>
                    <a:pt x="10800" y="10800"/>
                  </a:cubicBezTo>
                  <a:lnTo>
                    <a:pt x="0" y="10800"/>
                  </a:lnTo>
                  <a:cubicBezTo>
                    <a:pt x="0" y="16764"/>
                    <a:pt x="4835" y="21600"/>
                    <a:pt x="10800" y="21600"/>
                  </a:cubicBezTo>
                  <a:cubicBezTo>
                    <a:pt x="16764" y="21600"/>
                    <a:pt x="21600" y="16764"/>
                    <a:pt x="21600" y="10800"/>
                  </a:cubicBezTo>
                  <a:lnTo>
                    <a:pt x="10800" y="10800"/>
                  </a:lnTo>
                  <a:close/>
                </a:path>
              </a:pathLst>
            </a:cu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841" name="Line 5431">
              <a:extLst>
                <a:ext uri="{FF2B5EF4-FFF2-40B4-BE49-F238E27FC236}">
                  <a16:creationId xmlns:a16="http://schemas.microsoft.com/office/drawing/2014/main" id="{00000000-0008-0000-0100-00004903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3" y="492963"/>
              <a:ext cx="30" cy="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842" name="Oval 5432">
              <a:extLst>
                <a:ext uri="{FF2B5EF4-FFF2-40B4-BE49-F238E27FC236}">
                  <a16:creationId xmlns:a16="http://schemas.microsoft.com/office/drawing/2014/main" id="{00000000-0008-0000-0100-00004A03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" y="492971"/>
              <a:ext cx="3" cy="3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843" name="Oval 5433">
              <a:extLst>
                <a:ext uri="{FF2B5EF4-FFF2-40B4-BE49-F238E27FC236}">
                  <a16:creationId xmlns:a16="http://schemas.microsoft.com/office/drawing/2014/main" id="{00000000-0008-0000-0100-00004B03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" y="492971"/>
              <a:ext cx="3" cy="3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844" name="Line 5434">
              <a:extLst>
                <a:ext uri="{FF2B5EF4-FFF2-40B4-BE49-F238E27FC236}">
                  <a16:creationId xmlns:a16="http://schemas.microsoft.com/office/drawing/2014/main" id="{00000000-0008-0000-0100-00004C03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20" y="492969"/>
              <a:ext cx="4" cy="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845" name="Line 5435">
              <a:extLst>
                <a:ext uri="{FF2B5EF4-FFF2-40B4-BE49-F238E27FC236}">
                  <a16:creationId xmlns:a16="http://schemas.microsoft.com/office/drawing/2014/main" id="{00000000-0008-0000-0100-00004D03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3" y="492970"/>
              <a:ext cx="4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846" name="Line 5436">
              <a:extLst>
                <a:ext uri="{FF2B5EF4-FFF2-40B4-BE49-F238E27FC236}">
                  <a16:creationId xmlns:a16="http://schemas.microsoft.com/office/drawing/2014/main" id="{00000000-0008-0000-0100-00004E03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5" y="492978"/>
              <a:ext cx="8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847" name="Line 5437">
              <a:extLst>
                <a:ext uri="{FF2B5EF4-FFF2-40B4-BE49-F238E27FC236}">
                  <a16:creationId xmlns:a16="http://schemas.microsoft.com/office/drawing/2014/main" id="{00000000-0008-0000-0100-00004F03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9" y="492980"/>
              <a:ext cx="1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grpSp>
          <xdr:nvGrpSpPr>
            <xdr:cNvPr id="848" name="Group 5438">
              <a:extLst>
                <a:ext uri="{FF2B5EF4-FFF2-40B4-BE49-F238E27FC236}">
                  <a16:creationId xmlns:a16="http://schemas.microsoft.com/office/drawing/2014/main" id="{00000000-0008-0000-0100-000050030000}"/>
                </a:ext>
              </a:extLst>
            </xdr:cNvPr>
            <xdr:cNvGrpSpPr>
              <a:grpSpLocks/>
            </xdr:cNvGrpSpPr>
          </xdr:nvGrpSpPr>
          <xdr:grpSpPr bwMode="auto">
            <a:xfrm rot="-1106097">
              <a:off x="12" y="492964"/>
              <a:ext cx="8" cy="4"/>
              <a:chOff x="12" y="492962"/>
              <a:chExt cx="8" cy="4"/>
            </a:xfrm>
          </xdr:grpSpPr>
          <xdr:sp macro="" textlink="">
            <xdr:nvSpPr>
              <xdr:cNvPr id="849" name="Arc 5439">
                <a:extLst>
                  <a:ext uri="{FF2B5EF4-FFF2-40B4-BE49-F238E27FC236}">
                    <a16:creationId xmlns:a16="http://schemas.microsoft.com/office/drawing/2014/main" id="{00000000-0008-0000-0100-000051030000}"/>
                  </a:ext>
                </a:extLst>
              </xdr:cNvPr>
              <xdr:cNvSpPr>
                <a:spLocks/>
              </xdr:cNvSpPr>
            </xdr:nvSpPr>
            <xdr:spPr bwMode="auto">
              <a:xfrm flipH="1">
                <a:off x="12" y="492962"/>
                <a:ext cx="3" cy="4"/>
              </a:xfrm>
              <a:custGeom>
                <a:avLst/>
                <a:gdLst>
                  <a:gd name="T0" fmla="*/ 0 w 43200"/>
                  <a:gd name="T1" fmla="*/ 0 h 22580"/>
                  <a:gd name="T2" fmla="*/ 0 w 43200"/>
                  <a:gd name="T3" fmla="*/ 0 h 22580"/>
                  <a:gd name="T4" fmla="*/ 0 w 43200"/>
                  <a:gd name="T5" fmla="*/ 0 h 22580"/>
                  <a:gd name="T6" fmla="*/ 0 60000 65536"/>
                  <a:gd name="T7" fmla="*/ 0 60000 65536"/>
                  <a:gd name="T8" fmla="*/ 0 60000 65536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0" t="0" r="r" b="b"/>
                <a:pathLst>
                  <a:path w="43200" h="22580" fill="none" extrusionOk="0">
                    <a:moveTo>
                      <a:pt x="22" y="22579"/>
                    </a:moveTo>
                    <a:cubicBezTo>
                      <a:pt x="7" y="22253"/>
                      <a:pt x="0" y="21926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-1"/>
                      <a:pt x="43199" y="9670"/>
                      <a:pt x="43200" y="21599"/>
                    </a:cubicBezTo>
                  </a:path>
                  <a:path w="43200" h="22580" stroke="0" extrusionOk="0">
                    <a:moveTo>
                      <a:pt x="22" y="22579"/>
                    </a:moveTo>
                    <a:cubicBezTo>
                      <a:pt x="7" y="22253"/>
                      <a:pt x="0" y="21926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-1"/>
                      <a:pt x="43199" y="9670"/>
                      <a:pt x="43200" y="21599"/>
                    </a:cubicBezTo>
                    <a:lnTo>
                      <a:pt x="21600" y="21600"/>
                    </a:lnTo>
                    <a:lnTo>
                      <a:pt x="22" y="22579"/>
                    </a:lnTo>
                    <a:close/>
                  </a:path>
                </a:pathLst>
              </a:cu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850" name="Arc 5440">
                <a:extLst>
                  <a:ext uri="{FF2B5EF4-FFF2-40B4-BE49-F238E27FC236}">
                    <a16:creationId xmlns:a16="http://schemas.microsoft.com/office/drawing/2014/main" id="{00000000-0008-0000-0100-000052030000}"/>
                  </a:ext>
                </a:extLst>
              </xdr:cNvPr>
              <xdr:cNvSpPr>
                <a:spLocks/>
              </xdr:cNvSpPr>
            </xdr:nvSpPr>
            <xdr:spPr bwMode="auto">
              <a:xfrm flipH="1" flipV="1">
                <a:off x="14" y="492962"/>
                <a:ext cx="3" cy="4"/>
              </a:xfrm>
              <a:custGeom>
                <a:avLst/>
                <a:gdLst>
                  <a:gd name="T0" fmla="*/ 0 w 43200"/>
                  <a:gd name="T1" fmla="*/ 0 h 22580"/>
                  <a:gd name="T2" fmla="*/ 0 w 43200"/>
                  <a:gd name="T3" fmla="*/ 0 h 22580"/>
                  <a:gd name="T4" fmla="*/ 0 w 43200"/>
                  <a:gd name="T5" fmla="*/ 0 h 22580"/>
                  <a:gd name="T6" fmla="*/ 0 60000 65536"/>
                  <a:gd name="T7" fmla="*/ 0 60000 65536"/>
                  <a:gd name="T8" fmla="*/ 0 60000 65536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0" t="0" r="r" b="b"/>
                <a:pathLst>
                  <a:path w="43200" h="22580" fill="none" extrusionOk="0">
                    <a:moveTo>
                      <a:pt x="22" y="22579"/>
                    </a:moveTo>
                    <a:cubicBezTo>
                      <a:pt x="7" y="22253"/>
                      <a:pt x="0" y="21926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-1"/>
                      <a:pt x="43199" y="9670"/>
                      <a:pt x="43200" y="21599"/>
                    </a:cubicBezTo>
                  </a:path>
                  <a:path w="43200" h="22580" stroke="0" extrusionOk="0">
                    <a:moveTo>
                      <a:pt x="22" y="22579"/>
                    </a:moveTo>
                    <a:cubicBezTo>
                      <a:pt x="7" y="22253"/>
                      <a:pt x="0" y="21926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-1"/>
                      <a:pt x="43199" y="9670"/>
                      <a:pt x="43200" y="21599"/>
                    </a:cubicBezTo>
                    <a:lnTo>
                      <a:pt x="21600" y="21600"/>
                    </a:lnTo>
                    <a:lnTo>
                      <a:pt x="22" y="22579"/>
                    </a:lnTo>
                    <a:close/>
                  </a:path>
                </a:pathLst>
              </a:cu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851" name="Arc 5441">
                <a:extLst>
                  <a:ext uri="{FF2B5EF4-FFF2-40B4-BE49-F238E27FC236}">
                    <a16:creationId xmlns:a16="http://schemas.microsoft.com/office/drawing/2014/main" id="{00000000-0008-0000-0100-000053030000}"/>
                  </a:ext>
                </a:extLst>
              </xdr:cNvPr>
              <xdr:cNvSpPr>
                <a:spLocks/>
              </xdr:cNvSpPr>
            </xdr:nvSpPr>
            <xdr:spPr bwMode="auto">
              <a:xfrm flipH="1" flipV="1">
                <a:off x="17" y="492962"/>
                <a:ext cx="3" cy="4"/>
              </a:xfrm>
              <a:custGeom>
                <a:avLst/>
                <a:gdLst>
                  <a:gd name="T0" fmla="*/ 0 w 43200"/>
                  <a:gd name="T1" fmla="*/ 0 h 22580"/>
                  <a:gd name="T2" fmla="*/ 0 w 43200"/>
                  <a:gd name="T3" fmla="*/ 0 h 22580"/>
                  <a:gd name="T4" fmla="*/ 0 w 43200"/>
                  <a:gd name="T5" fmla="*/ 0 h 22580"/>
                  <a:gd name="T6" fmla="*/ 0 60000 65536"/>
                  <a:gd name="T7" fmla="*/ 0 60000 65536"/>
                  <a:gd name="T8" fmla="*/ 0 60000 65536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0" t="0" r="r" b="b"/>
                <a:pathLst>
                  <a:path w="43200" h="22580" fill="none" extrusionOk="0">
                    <a:moveTo>
                      <a:pt x="22" y="22579"/>
                    </a:moveTo>
                    <a:cubicBezTo>
                      <a:pt x="7" y="22253"/>
                      <a:pt x="0" y="21926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-1"/>
                      <a:pt x="43199" y="9670"/>
                      <a:pt x="43200" y="21599"/>
                    </a:cubicBezTo>
                  </a:path>
                  <a:path w="43200" h="22580" stroke="0" extrusionOk="0">
                    <a:moveTo>
                      <a:pt x="22" y="22579"/>
                    </a:moveTo>
                    <a:cubicBezTo>
                      <a:pt x="7" y="22253"/>
                      <a:pt x="0" y="21926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-1"/>
                      <a:pt x="43199" y="9670"/>
                      <a:pt x="43200" y="21599"/>
                    </a:cubicBezTo>
                    <a:lnTo>
                      <a:pt x="21600" y="21600"/>
                    </a:lnTo>
                    <a:lnTo>
                      <a:pt x="22" y="22579"/>
                    </a:lnTo>
                    <a:close/>
                  </a:path>
                </a:pathLst>
              </a:cu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</xdr:grpSp>
      </xdr:grpSp>
      <xdr:sp macro="" textlink="">
        <xdr:nvSpPr>
          <xdr:cNvPr id="835" name="Arc 5442">
            <a:extLst>
              <a:ext uri="{FF2B5EF4-FFF2-40B4-BE49-F238E27FC236}">
                <a16:creationId xmlns:a16="http://schemas.microsoft.com/office/drawing/2014/main" id="{00000000-0008-0000-0100-000043030000}"/>
              </a:ext>
            </a:extLst>
          </xdr:cNvPr>
          <xdr:cNvSpPr>
            <a:spLocks/>
          </xdr:cNvSpPr>
        </xdr:nvSpPr>
        <xdr:spPr bwMode="auto">
          <a:xfrm>
            <a:off x="16" y="492991"/>
            <a:ext cx="6" cy="35"/>
          </a:xfrm>
          <a:custGeom>
            <a:avLst/>
            <a:gdLst>
              <a:gd name="T0" fmla="*/ 0 w 21600"/>
              <a:gd name="T1" fmla="*/ 0 h 35394"/>
              <a:gd name="T2" fmla="*/ 0 w 21600"/>
              <a:gd name="T3" fmla="*/ 0 h 35394"/>
              <a:gd name="T4" fmla="*/ 0 w 21600"/>
              <a:gd name="T5" fmla="*/ 0 h 35394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21600" h="35394" fill="none" extrusionOk="0">
                <a:moveTo>
                  <a:pt x="11114" y="-1"/>
                </a:moveTo>
                <a:cubicBezTo>
                  <a:pt x="17619" y="3903"/>
                  <a:pt x="21600" y="10934"/>
                  <a:pt x="21600" y="18521"/>
                </a:cubicBezTo>
                <a:cubicBezTo>
                  <a:pt x="21600" y="25086"/>
                  <a:pt x="18613" y="31295"/>
                  <a:pt x="13485" y="35394"/>
                </a:cubicBezTo>
              </a:path>
              <a:path w="21600" h="35394" stroke="0" extrusionOk="0">
                <a:moveTo>
                  <a:pt x="11114" y="-1"/>
                </a:moveTo>
                <a:cubicBezTo>
                  <a:pt x="17619" y="3903"/>
                  <a:pt x="21600" y="10934"/>
                  <a:pt x="21600" y="18521"/>
                </a:cubicBezTo>
                <a:cubicBezTo>
                  <a:pt x="21600" y="25086"/>
                  <a:pt x="18613" y="31295"/>
                  <a:pt x="13485" y="35394"/>
                </a:cubicBezTo>
                <a:lnTo>
                  <a:pt x="0" y="18521"/>
                </a:lnTo>
                <a:lnTo>
                  <a:pt x="11114" y="-1"/>
                </a:lnTo>
                <a:close/>
              </a:path>
            </a:pathLst>
          </a:custGeom>
          <a:noFill/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836" name="AutoShape 5443">
            <a:extLst>
              <a:ext uri="{FF2B5EF4-FFF2-40B4-BE49-F238E27FC236}">
                <a16:creationId xmlns:a16="http://schemas.microsoft.com/office/drawing/2014/main" id="{00000000-0008-0000-0100-000044030000}"/>
              </a:ext>
            </a:extLst>
          </xdr:cNvPr>
          <xdr:cNvSpPr>
            <a:spLocks noChangeArrowheads="1"/>
          </xdr:cNvSpPr>
        </xdr:nvSpPr>
        <xdr:spPr bwMode="auto">
          <a:xfrm>
            <a:off x="1" y="492986"/>
            <a:ext cx="10" cy="23"/>
          </a:xfrm>
          <a:prstGeom prst="roundRect">
            <a:avLst>
              <a:gd name="adj" fmla="val 50000"/>
            </a:avLst>
          </a:prstGeom>
          <a:solidFill>
            <a:srgbClr val="FFFFCC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837" name="AutoShape 5444">
            <a:extLst>
              <a:ext uri="{FF2B5EF4-FFF2-40B4-BE49-F238E27FC236}">
                <a16:creationId xmlns:a16="http://schemas.microsoft.com/office/drawing/2014/main" id="{00000000-0008-0000-0100-000045030000}"/>
              </a:ext>
            </a:extLst>
          </xdr:cNvPr>
          <xdr:cNvSpPr>
            <a:spLocks noChangeArrowheads="1"/>
          </xdr:cNvSpPr>
        </xdr:nvSpPr>
        <xdr:spPr bwMode="auto">
          <a:xfrm rot="-3324463">
            <a:off x="9" y="493000"/>
            <a:ext cx="10" cy="23"/>
          </a:xfrm>
          <a:prstGeom prst="roundRect">
            <a:avLst>
              <a:gd name="adj" fmla="val 50000"/>
            </a:avLst>
          </a:prstGeom>
          <a:solidFill>
            <a:srgbClr val="FFFFCC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838" name="Oval 5445">
            <a:extLst>
              <a:ext uri="{FF2B5EF4-FFF2-40B4-BE49-F238E27FC236}">
                <a16:creationId xmlns:a16="http://schemas.microsoft.com/office/drawing/2014/main" id="{00000000-0008-0000-0100-000046030000}"/>
              </a:ext>
            </a:extLst>
          </xdr:cNvPr>
          <xdr:cNvSpPr>
            <a:spLocks noChangeArrowheads="1"/>
          </xdr:cNvSpPr>
        </xdr:nvSpPr>
        <xdr:spPr bwMode="auto">
          <a:xfrm>
            <a:off x="17" y="493011"/>
            <a:ext cx="13" cy="11"/>
          </a:xfrm>
          <a:prstGeom prst="ellipse">
            <a:avLst/>
          </a:prstGeom>
          <a:solidFill>
            <a:srgbClr val="FFCC9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14</xdr:col>
      <xdr:colOff>106455</xdr:colOff>
      <xdr:row>15</xdr:row>
      <xdr:rowOff>50426</xdr:rowOff>
    </xdr:from>
    <xdr:to>
      <xdr:col>14</xdr:col>
      <xdr:colOff>576484</xdr:colOff>
      <xdr:row>19</xdr:row>
      <xdr:rowOff>61632</xdr:rowOff>
    </xdr:to>
    <xdr:grpSp>
      <xdr:nvGrpSpPr>
        <xdr:cNvPr id="852" name="グループ化 851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GrpSpPr/>
      </xdr:nvGrpSpPr>
      <xdr:grpSpPr>
        <a:xfrm>
          <a:off x="8219514" y="2829485"/>
          <a:ext cx="470029" cy="668618"/>
          <a:chOff x="13131048" y="8491321"/>
          <a:chExt cx="545659" cy="766910"/>
        </a:xfrm>
      </xdr:grpSpPr>
      <xdr:pic>
        <xdr:nvPicPr>
          <xdr:cNvPr id="853" name="図 852">
            <a:extLst>
              <a:ext uri="{FF2B5EF4-FFF2-40B4-BE49-F238E27FC236}">
                <a16:creationId xmlns:a16="http://schemas.microsoft.com/office/drawing/2014/main" id="{00000000-0008-0000-0100-000055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171715" y="8742588"/>
            <a:ext cx="504992" cy="515643"/>
          </a:xfrm>
          <a:prstGeom prst="rect">
            <a:avLst/>
          </a:prstGeom>
        </xdr:spPr>
      </xdr:pic>
      <xdr:grpSp>
        <xdr:nvGrpSpPr>
          <xdr:cNvPr id="854" name="グループ化 853">
            <a:extLst>
              <a:ext uri="{FF2B5EF4-FFF2-40B4-BE49-F238E27FC236}">
                <a16:creationId xmlns:a16="http://schemas.microsoft.com/office/drawing/2014/main" id="{00000000-0008-0000-0100-000056030000}"/>
              </a:ext>
            </a:extLst>
          </xdr:cNvPr>
          <xdr:cNvGrpSpPr/>
        </xdr:nvGrpSpPr>
        <xdr:grpSpPr>
          <a:xfrm>
            <a:off x="13444813" y="8491322"/>
            <a:ext cx="200351" cy="398695"/>
            <a:chOff x="13331553" y="5083932"/>
            <a:chExt cx="200351" cy="397895"/>
          </a:xfrm>
        </xdr:grpSpPr>
        <xdr:grpSp>
          <xdr:nvGrpSpPr>
            <xdr:cNvPr id="966" name="グループ化 965">
              <a:extLst>
                <a:ext uri="{FF2B5EF4-FFF2-40B4-BE49-F238E27FC236}">
                  <a16:creationId xmlns:a16="http://schemas.microsoft.com/office/drawing/2014/main" id="{00000000-0008-0000-0100-0000C6030000}"/>
                </a:ext>
              </a:extLst>
            </xdr:cNvPr>
            <xdr:cNvGrpSpPr/>
          </xdr:nvGrpSpPr>
          <xdr:grpSpPr>
            <a:xfrm>
              <a:off x="13338356" y="5267228"/>
              <a:ext cx="193548" cy="214599"/>
              <a:chOff x="0" y="9896"/>
              <a:chExt cx="651783" cy="841778"/>
            </a:xfrm>
          </xdr:grpSpPr>
          <xdr:sp macro="" textlink="">
            <xdr:nvSpPr>
              <xdr:cNvPr id="985" name="直方体 984">
                <a:extLst>
                  <a:ext uri="{FF2B5EF4-FFF2-40B4-BE49-F238E27FC236}">
                    <a16:creationId xmlns:a16="http://schemas.microsoft.com/office/drawing/2014/main" id="{00000000-0008-0000-0100-0000D903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86" name="AutoShape 4049" descr="ひな形">
                <a:extLst>
                  <a:ext uri="{FF2B5EF4-FFF2-40B4-BE49-F238E27FC236}">
                    <a16:creationId xmlns:a16="http://schemas.microsoft.com/office/drawing/2014/main" id="{00000000-0008-0000-0100-0000DA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87" name="AutoShape 4050" descr="ひな形">
                <a:extLst>
                  <a:ext uri="{FF2B5EF4-FFF2-40B4-BE49-F238E27FC236}">
                    <a16:creationId xmlns:a16="http://schemas.microsoft.com/office/drawing/2014/main" id="{00000000-0008-0000-0100-0000DB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88" name="AutoShape 4051" descr="ひな形">
                <a:extLst>
                  <a:ext uri="{FF2B5EF4-FFF2-40B4-BE49-F238E27FC236}">
                    <a16:creationId xmlns:a16="http://schemas.microsoft.com/office/drawing/2014/main" id="{00000000-0008-0000-0100-0000DC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89" name="AutoShape 4052" descr="ひな形">
                <a:extLst>
                  <a:ext uri="{FF2B5EF4-FFF2-40B4-BE49-F238E27FC236}">
                    <a16:creationId xmlns:a16="http://schemas.microsoft.com/office/drawing/2014/main" id="{00000000-0008-0000-0100-0000DD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90" name="AutoShape 4053" descr="ひな形">
                <a:extLst>
                  <a:ext uri="{FF2B5EF4-FFF2-40B4-BE49-F238E27FC236}">
                    <a16:creationId xmlns:a16="http://schemas.microsoft.com/office/drawing/2014/main" id="{00000000-0008-0000-0100-0000DE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91" name="AutoShape 4054" descr="ひな形">
                <a:extLst>
                  <a:ext uri="{FF2B5EF4-FFF2-40B4-BE49-F238E27FC236}">
                    <a16:creationId xmlns:a16="http://schemas.microsoft.com/office/drawing/2014/main" id="{00000000-0008-0000-0100-0000DF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92" name="AutoShape 4055" descr="ひな形">
                <a:extLst>
                  <a:ext uri="{FF2B5EF4-FFF2-40B4-BE49-F238E27FC236}">
                    <a16:creationId xmlns:a16="http://schemas.microsoft.com/office/drawing/2014/main" id="{00000000-0008-0000-0100-0000E0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93" name="AutoShape 4056" descr="ひな形">
                <a:extLst>
                  <a:ext uri="{FF2B5EF4-FFF2-40B4-BE49-F238E27FC236}">
                    <a16:creationId xmlns:a16="http://schemas.microsoft.com/office/drawing/2014/main" id="{00000000-0008-0000-0100-0000E1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94" name="AutoShape 4057" descr="ひな形">
                <a:extLst>
                  <a:ext uri="{FF2B5EF4-FFF2-40B4-BE49-F238E27FC236}">
                    <a16:creationId xmlns:a16="http://schemas.microsoft.com/office/drawing/2014/main" id="{00000000-0008-0000-0100-0000E2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95" name="AutoShape 4058" descr="ひな形">
                <a:extLst>
                  <a:ext uri="{FF2B5EF4-FFF2-40B4-BE49-F238E27FC236}">
                    <a16:creationId xmlns:a16="http://schemas.microsoft.com/office/drawing/2014/main" id="{00000000-0008-0000-0100-0000E3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96" name="AutoShape 4059" descr="ひな形">
                <a:extLst>
                  <a:ext uri="{FF2B5EF4-FFF2-40B4-BE49-F238E27FC236}">
                    <a16:creationId xmlns:a16="http://schemas.microsoft.com/office/drawing/2014/main" id="{00000000-0008-0000-0100-0000E4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97" name="AutoShape 4060" descr="ひな形">
                <a:extLst>
                  <a:ext uri="{FF2B5EF4-FFF2-40B4-BE49-F238E27FC236}">
                    <a16:creationId xmlns:a16="http://schemas.microsoft.com/office/drawing/2014/main" id="{00000000-0008-0000-0100-0000E5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98" name="AutoShape 4061" descr="ひな形">
                <a:extLst>
                  <a:ext uri="{FF2B5EF4-FFF2-40B4-BE49-F238E27FC236}">
                    <a16:creationId xmlns:a16="http://schemas.microsoft.com/office/drawing/2014/main" id="{00000000-0008-0000-0100-0000E6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99" name="AutoShape 4062" descr="ひな形">
                <a:extLst>
                  <a:ext uri="{FF2B5EF4-FFF2-40B4-BE49-F238E27FC236}">
                    <a16:creationId xmlns:a16="http://schemas.microsoft.com/office/drawing/2014/main" id="{00000000-0008-0000-0100-0000E7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00" name="AutoShape 4063" descr="ひな形">
                <a:extLst>
                  <a:ext uri="{FF2B5EF4-FFF2-40B4-BE49-F238E27FC236}">
                    <a16:creationId xmlns:a16="http://schemas.microsoft.com/office/drawing/2014/main" id="{00000000-0008-0000-0100-0000E8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01" name="AutoShape 4064" descr="ひな形">
                <a:extLst>
                  <a:ext uri="{FF2B5EF4-FFF2-40B4-BE49-F238E27FC236}">
                    <a16:creationId xmlns:a16="http://schemas.microsoft.com/office/drawing/2014/main" id="{00000000-0008-0000-0100-0000E9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  <xdr:grpSp>
          <xdr:nvGrpSpPr>
            <xdr:cNvPr id="967" name="グループ化 966">
              <a:extLst>
                <a:ext uri="{FF2B5EF4-FFF2-40B4-BE49-F238E27FC236}">
                  <a16:creationId xmlns:a16="http://schemas.microsoft.com/office/drawing/2014/main" id="{00000000-0008-0000-0100-0000C7030000}"/>
                </a:ext>
              </a:extLst>
            </xdr:cNvPr>
            <xdr:cNvGrpSpPr/>
          </xdr:nvGrpSpPr>
          <xdr:grpSpPr>
            <a:xfrm>
              <a:off x="13331553" y="5083932"/>
              <a:ext cx="193548" cy="214598"/>
              <a:chOff x="0" y="9896"/>
              <a:chExt cx="651783" cy="841778"/>
            </a:xfrm>
          </xdr:grpSpPr>
          <xdr:sp macro="" textlink="">
            <xdr:nvSpPr>
              <xdr:cNvPr id="968" name="直方体 967">
                <a:extLst>
                  <a:ext uri="{FF2B5EF4-FFF2-40B4-BE49-F238E27FC236}">
                    <a16:creationId xmlns:a16="http://schemas.microsoft.com/office/drawing/2014/main" id="{00000000-0008-0000-0100-0000C803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69" name="AutoShape 4049" descr="ひな形">
                <a:extLst>
                  <a:ext uri="{FF2B5EF4-FFF2-40B4-BE49-F238E27FC236}">
                    <a16:creationId xmlns:a16="http://schemas.microsoft.com/office/drawing/2014/main" id="{00000000-0008-0000-0100-0000C9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70" name="AutoShape 4050" descr="ひな形">
                <a:extLst>
                  <a:ext uri="{FF2B5EF4-FFF2-40B4-BE49-F238E27FC236}">
                    <a16:creationId xmlns:a16="http://schemas.microsoft.com/office/drawing/2014/main" id="{00000000-0008-0000-0100-0000CA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71" name="AutoShape 4051" descr="ひな形">
                <a:extLst>
                  <a:ext uri="{FF2B5EF4-FFF2-40B4-BE49-F238E27FC236}">
                    <a16:creationId xmlns:a16="http://schemas.microsoft.com/office/drawing/2014/main" id="{00000000-0008-0000-0100-0000CB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72" name="AutoShape 4052" descr="ひな形">
                <a:extLst>
                  <a:ext uri="{FF2B5EF4-FFF2-40B4-BE49-F238E27FC236}">
                    <a16:creationId xmlns:a16="http://schemas.microsoft.com/office/drawing/2014/main" id="{00000000-0008-0000-0100-0000CC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73" name="AutoShape 4053" descr="ひな形">
                <a:extLst>
                  <a:ext uri="{FF2B5EF4-FFF2-40B4-BE49-F238E27FC236}">
                    <a16:creationId xmlns:a16="http://schemas.microsoft.com/office/drawing/2014/main" id="{00000000-0008-0000-0100-0000CD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74" name="AutoShape 4054" descr="ひな形">
                <a:extLst>
                  <a:ext uri="{FF2B5EF4-FFF2-40B4-BE49-F238E27FC236}">
                    <a16:creationId xmlns:a16="http://schemas.microsoft.com/office/drawing/2014/main" id="{00000000-0008-0000-0100-0000CE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75" name="AutoShape 4055" descr="ひな形">
                <a:extLst>
                  <a:ext uri="{FF2B5EF4-FFF2-40B4-BE49-F238E27FC236}">
                    <a16:creationId xmlns:a16="http://schemas.microsoft.com/office/drawing/2014/main" id="{00000000-0008-0000-0100-0000CF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76" name="AutoShape 4056" descr="ひな形">
                <a:extLst>
                  <a:ext uri="{FF2B5EF4-FFF2-40B4-BE49-F238E27FC236}">
                    <a16:creationId xmlns:a16="http://schemas.microsoft.com/office/drawing/2014/main" id="{00000000-0008-0000-0100-0000D0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77" name="AutoShape 4057" descr="ひな形">
                <a:extLst>
                  <a:ext uri="{FF2B5EF4-FFF2-40B4-BE49-F238E27FC236}">
                    <a16:creationId xmlns:a16="http://schemas.microsoft.com/office/drawing/2014/main" id="{00000000-0008-0000-0100-0000D1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78" name="AutoShape 4058" descr="ひな形">
                <a:extLst>
                  <a:ext uri="{FF2B5EF4-FFF2-40B4-BE49-F238E27FC236}">
                    <a16:creationId xmlns:a16="http://schemas.microsoft.com/office/drawing/2014/main" id="{00000000-0008-0000-0100-0000D2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79" name="AutoShape 4059" descr="ひな形">
                <a:extLst>
                  <a:ext uri="{FF2B5EF4-FFF2-40B4-BE49-F238E27FC236}">
                    <a16:creationId xmlns:a16="http://schemas.microsoft.com/office/drawing/2014/main" id="{00000000-0008-0000-0100-0000D3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80" name="AutoShape 4060" descr="ひな形">
                <a:extLst>
                  <a:ext uri="{FF2B5EF4-FFF2-40B4-BE49-F238E27FC236}">
                    <a16:creationId xmlns:a16="http://schemas.microsoft.com/office/drawing/2014/main" id="{00000000-0008-0000-0100-0000D4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81" name="AutoShape 4061" descr="ひな形">
                <a:extLst>
                  <a:ext uri="{FF2B5EF4-FFF2-40B4-BE49-F238E27FC236}">
                    <a16:creationId xmlns:a16="http://schemas.microsoft.com/office/drawing/2014/main" id="{00000000-0008-0000-0100-0000D5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82" name="AutoShape 4062" descr="ひな形">
                <a:extLst>
                  <a:ext uri="{FF2B5EF4-FFF2-40B4-BE49-F238E27FC236}">
                    <a16:creationId xmlns:a16="http://schemas.microsoft.com/office/drawing/2014/main" id="{00000000-0008-0000-0100-0000D6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83" name="AutoShape 4063" descr="ひな形">
                <a:extLst>
                  <a:ext uri="{FF2B5EF4-FFF2-40B4-BE49-F238E27FC236}">
                    <a16:creationId xmlns:a16="http://schemas.microsoft.com/office/drawing/2014/main" id="{00000000-0008-0000-0100-0000D7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84" name="AutoShape 4064" descr="ひな形">
                <a:extLst>
                  <a:ext uri="{FF2B5EF4-FFF2-40B4-BE49-F238E27FC236}">
                    <a16:creationId xmlns:a16="http://schemas.microsoft.com/office/drawing/2014/main" id="{00000000-0008-0000-0100-0000D8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</xdr:grpSp>
      <xdr:grpSp>
        <xdr:nvGrpSpPr>
          <xdr:cNvPr id="855" name="グループ化 854">
            <a:extLst>
              <a:ext uri="{FF2B5EF4-FFF2-40B4-BE49-F238E27FC236}">
                <a16:creationId xmlns:a16="http://schemas.microsoft.com/office/drawing/2014/main" id="{00000000-0008-0000-0100-000057030000}"/>
              </a:ext>
            </a:extLst>
          </xdr:cNvPr>
          <xdr:cNvGrpSpPr/>
        </xdr:nvGrpSpPr>
        <xdr:grpSpPr>
          <a:xfrm>
            <a:off x="13216694" y="8491321"/>
            <a:ext cx="200351" cy="398695"/>
            <a:chOff x="13086625" y="5083932"/>
            <a:chExt cx="200351" cy="397895"/>
          </a:xfrm>
        </xdr:grpSpPr>
        <xdr:grpSp>
          <xdr:nvGrpSpPr>
            <xdr:cNvPr id="930" name="グループ化 929">
              <a:extLst>
                <a:ext uri="{FF2B5EF4-FFF2-40B4-BE49-F238E27FC236}">
                  <a16:creationId xmlns:a16="http://schemas.microsoft.com/office/drawing/2014/main" id="{00000000-0008-0000-0100-0000A2030000}"/>
                </a:ext>
              </a:extLst>
            </xdr:cNvPr>
            <xdr:cNvGrpSpPr/>
          </xdr:nvGrpSpPr>
          <xdr:grpSpPr>
            <a:xfrm>
              <a:off x="13093428" y="5267228"/>
              <a:ext cx="193548" cy="214599"/>
              <a:chOff x="0" y="9896"/>
              <a:chExt cx="651783" cy="841778"/>
            </a:xfrm>
          </xdr:grpSpPr>
          <xdr:sp macro="" textlink="">
            <xdr:nvSpPr>
              <xdr:cNvPr id="949" name="直方体 948">
                <a:extLst>
                  <a:ext uri="{FF2B5EF4-FFF2-40B4-BE49-F238E27FC236}">
                    <a16:creationId xmlns:a16="http://schemas.microsoft.com/office/drawing/2014/main" id="{00000000-0008-0000-0100-0000B503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50" name="AutoShape 4049" descr="ひな形">
                <a:extLst>
                  <a:ext uri="{FF2B5EF4-FFF2-40B4-BE49-F238E27FC236}">
                    <a16:creationId xmlns:a16="http://schemas.microsoft.com/office/drawing/2014/main" id="{00000000-0008-0000-0100-0000B6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51" name="AutoShape 4050" descr="ひな形">
                <a:extLst>
                  <a:ext uri="{FF2B5EF4-FFF2-40B4-BE49-F238E27FC236}">
                    <a16:creationId xmlns:a16="http://schemas.microsoft.com/office/drawing/2014/main" id="{00000000-0008-0000-0100-0000B7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52" name="AutoShape 4051" descr="ひな形">
                <a:extLst>
                  <a:ext uri="{FF2B5EF4-FFF2-40B4-BE49-F238E27FC236}">
                    <a16:creationId xmlns:a16="http://schemas.microsoft.com/office/drawing/2014/main" id="{00000000-0008-0000-0100-0000B8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53" name="AutoShape 4052" descr="ひな形">
                <a:extLst>
                  <a:ext uri="{FF2B5EF4-FFF2-40B4-BE49-F238E27FC236}">
                    <a16:creationId xmlns:a16="http://schemas.microsoft.com/office/drawing/2014/main" id="{00000000-0008-0000-0100-0000B9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54" name="AutoShape 4053" descr="ひな形">
                <a:extLst>
                  <a:ext uri="{FF2B5EF4-FFF2-40B4-BE49-F238E27FC236}">
                    <a16:creationId xmlns:a16="http://schemas.microsoft.com/office/drawing/2014/main" id="{00000000-0008-0000-0100-0000BA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55" name="AutoShape 4054" descr="ひな形">
                <a:extLst>
                  <a:ext uri="{FF2B5EF4-FFF2-40B4-BE49-F238E27FC236}">
                    <a16:creationId xmlns:a16="http://schemas.microsoft.com/office/drawing/2014/main" id="{00000000-0008-0000-0100-0000BB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56" name="AutoShape 4055" descr="ひな形">
                <a:extLst>
                  <a:ext uri="{FF2B5EF4-FFF2-40B4-BE49-F238E27FC236}">
                    <a16:creationId xmlns:a16="http://schemas.microsoft.com/office/drawing/2014/main" id="{00000000-0008-0000-0100-0000BC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57" name="AutoShape 4056" descr="ひな形">
                <a:extLst>
                  <a:ext uri="{FF2B5EF4-FFF2-40B4-BE49-F238E27FC236}">
                    <a16:creationId xmlns:a16="http://schemas.microsoft.com/office/drawing/2014/main" id="{00000000-0008-0000-0100-0000BD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58" name="AutoShape 4057" descr="ひな形">
                <a:extLst>
                  <a:ext uri="{FF2B5EF4-FFF2-40B4-BE49-F238E27FC236}">
                    <a16:creationId xmlns:a16="http://schemas.microsoft.com/office/drawing/2014/main" id="{00000000-0008-0000-0100-0000BE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59" name="AutoShape 4058" descr="ひな形">
                <a:extLst>
                  <a:ext uri="{FF2B5EF4-FFF2-40B4-BE49-F238E27FC236}">
                    <a16:creationId xmlns:a16="http://schemas.microsoft.com/office/drawing/2014/main" id="{00000000-0008-0000-0100-0000BF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60" name="AutoShape 4059" descr="ひな形">
                <a:extLst>
                  <a:ext uri="{FF2B5EF4-FFF2-40B4-BE49-F238E27FC236}">
                    <a16:creationId xmlns:a16="http://schemas.microsoft.com/office/drawing/2014/main" id="{00000000-0008-0000-0100-0000C0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61" name="AutoShape 4060" descr="ひな形">
                <a:extLst>
                  <a:ext uri="{FF2B5EF4-FFF2-40B4-BE49-F238E27FC236}">
                    <a16:creationId xmlns:a16="http://schemas.microsoft.com/office/drawing/2014/main" id="{00000000-0008-0000-0100-0000C1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62" name="AutoShape 4061" descr="ひな形">
                <a:extLst>
                  <a:ext uri="{FF2B5EF4-FFF2-40B4-BE49-F238E27FC236}">
                    <a16:creationId xmlns:a16="http://schemas.microsoft.com/office/drawing/2014/main" id="{00000000-0008-0000-0100-0000C2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63" name="AutoShape 4062" descr="ひな形">
                <a:extLst>
                  <a:ext uri="{FF2B5EF4-FFF2-40B4-BE49-F238E27FC236}">
                    <a16:creationId xmlns:a16="http://schemas.microsoft.com/office/drawing/2014/main" id="{00000000-0008-0000-0100-0000C3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64" name="AutoShape 4063" descr="ひな形">
                <a:extLst>
                  <a:ext uri="{FF2B5EF4-FFF2-40B4-BE49-F238E27FC236}">
                    <a16:creationId xmlns:a16="http://schemas.microsoft.com/office/drawing/2014/main" id="{00000000-0008-0000-0100-0000C4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65" name="AutoShape 4064" descr="ひな形">
                <a:extLst>
                  <a:ext uri="{FF2B5EF4-FFF2-40B4-BE49-F238E27FC236}">
                    <a16:creationId xmlns:a16="http://schemas.microsoft.com/office/drawing/2014/main" id="{00000000-0008-0000-0100-0000C5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  <xdr:grpSp>
          <xdr:nvGrpSpPr>
            <xdr:cNvPr id="931" name="グループ化 930">
              <a:extLst>
                <a:ext uri="{FF2B5EF4-FFF2-40B4-BE49-F238E27FC236}">
                  <a16:creationId xmlns:a16="http://schemas.microsoft.com/office/drawing/2014/main" id="{00000000-0008-0000-0100-0000A3030000}"/>
                </a:ext>
              </a:extLst>
            </xdr:cNvPr>
            <xdr:cNvGrpSpPr/>
          </xdr:nvGrpSpPr>
          <xdr:grpSpPr>
            <a:xfrm>
              <a:off x="13086625" y="5083932"/>
              <a:ext cx="193548" cy="214598"/>
              <a:chOff x="0" y="9896"/>
              <a:chExt cx="651783" cy="841778"/>
            </a:xfrm>
          </xdr:grpSpPr>
          <xdr:sp macro="" textlink="">
            <xdr:nvSpPr>
              <xdr:cNvPr id="932" name="直方体 931">
                <a:extLst>
                  <a:ext uri="{FF2B5EF4-FFF2-40B4-BE49-F238E27FC236}">
                    <a16:creationId xmlns:a16="http://schemas.microsoft.com/office/drawing/2014/main" id="{00000000-0008-0000-0100-0000A403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33" name="AutoShape 4049" descr="ひな形">
                <a:extLst>
                  <a:ext uri="{FF2B5EF4-FFF2-40B4-BE49-F238E27FC236}">
                    <a16:creationId xmlns:a16="http://schemas.microsoft.com/office/drawing/2014/main" id="{00000000-0008-0000-0100-0000A5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34" name="AutoShape 4050" descr="ひな形">
                <a:extLst>
                  <a:ext uri="{FF2B5EF4-FFF2-40B4-BE49-F238E27FC236}">
                    <a16:creationId xmlns:a16="http://schemas.microsoft.com/office/drawing/2014/main" id="{00000000-0008-0000-0100-0000A6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35" name="AutoShape 4051" descr="ひな形">
                <a:extLst>
                  <a:ext uri="{FF2B5EF4-FFF2-40B4-BE49-F238E27FC236}">
                    <a16:creationId xmlns:a16="http://schemas.microsoft.com/office/drawing/2014/main" id="{00000000-0008-0000-0100-0000A7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36" name="AutoShape 4052" descr="ひな形">
                <a:extLst>
                  <a:ext uri="{FF2B5EF4-FFF2-40B4-BE49-F238E27FC236}">
                    <a16:creationId xmlns:a16="http://schemas.microsoft.com/office/drawing/2014/main" id="{00000000-0008-0000-0100-0000A8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37" name="AutoShape 4053" descr="ひな形">
                <a:extLst>
                  <a:ext uri="{FF2B5EF4-FFF2-40B4-BE49-F238E27FC236}">
                    <a16:creationId xmlns:a16="http://schemas.microsoft.com/office/drawing/2014/main" id="{00000000-0008-0000-0100-0000A9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38" name="AutoShape 4054" descr="ひな形">
                <a:extLst>
                  <a:ext uri="{FF2B5EF4-FFF2-40B4-BE49-F238E27FC236}">
                    <a16:creationId xmlns:a16="http://schemas.microsoft.com/office/drawing/2014/main" id="{00000000-0008-0000-0100-0000AA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39" name="AutoShape 4055" descr="ひな形">
                <a:extLst>
                  <a:ext uri="{FF2B5EF4-FFF2-40B4-BE49-F238E27FC236}">
                    <a16:creationId xmlns:a16="http://schemas.microsoft.com/office/drawing/2014/main" id="{00000000-0008-0000-0100-0000AB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40" name="AutoShape 4056" descr="ひな形">
                <a:extLst>
                  <a:ext uri="{FF2B5EF4-FFF2-40B4-BE49-F238E27FC236}">
                    <a16:creationId xmlns:a16="http://schemas.microsoft.com/office/drawing/2014/main" id="{00000000-0008-0000-0100-0000AC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41" name="AutoShape 4057" descr="ひな形">
                <a:extLst>
                  <a:ext uri="{FF2B5EF4-FFF2-40B4-BE49-F238E27FC236}">
                    <a16:creationId xmlns:a16="http://schemas.microsoft.com/office/drawing/2014/main" id="{00000000-0008-0000-0100-0000AD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42" name="AutoShape 4058" descr="ひな形">
                <a:extLst>
                  <a:ext uri="{FF2B5EF4-FFF2-40B4-BE49-F238E27FC236}">
                    <a16:creationId xmlns:a16="http://schemas.microsoft.com/office/drawing/2014/main" id="{00000000-0008-0000-0100-0000AE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43" name="AutoShape 4059" descr="ひな形">
                <a:extLst>
                  <a:ext uri="{FF2B5EF4-FFF2-40B4-BE49-F238E27FC236}">
                    <a16:creationId xmlns:a16="http://schemas.microsoft.com/office/drawing/2014/main" id="{00000000-0008-0000-0100-0000AF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44" name="AutoShape 4060" descr="ひな形">
                <a:extLst>
                  <a:ext uri="{FF2B5EF4-FFF2-40B4-BE49-F238E27FC236}">
                    <a16:creationId xmlns:a16="http://schemas.microsoft.com/office/drawing/2014/main" id="{00000000-0008-0000-0100-0000B0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45" name="AutoShape 4061" descr="ひな形">
                <a:extLst>
                  <a:ext uri="{FF2B5EF4-FFF2-40B4-BE49-F238E27FC236}">
                    <a16:creationId xmlns:a16="http://schemas.microsoft.com/office/drawing/2014/main" id="{00000000-0008-0000-0100-0000B1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46" name="AutoShape 4062" descr="ひな形">
                <a:extLst>
                  <a:ext uri="{FF2B5EF4-FFF2-40B4-BE49-F238E27FC236}">
                    <a16:creationId xmlns:a16="http://schemas.microsoft.com/office/drawing/2014/main" id="{00000000-0008-0000-0100-0000B2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47" name="AutoShape 4063" descr="ひな形">
                <a:extLst>
                  <a:ext uri="{FF2B5EF4-FFF2-40B4-BE49-F238E27FC236}">
                    <a16:creationId xmlns:a16="http://schemas.microsoft.com/office/drawing/2014/main" id="{00000000-0008-0000-0100-0000B3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48" name="AutoShape 4064" descr="ひな形">
                <a:extLst>
                  <a:ext uri="{FF2B5EF4-FFF2-40B4-BE49-F238E27FC236}">
                    <a16:creationId xmlns:a16="http://schemas.microsoft.com/office/drawing/2014/main" id="{00000000-0008-0000-0100-0000B4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</xdr:grpSp>
      <xdr:grpSp>
        <xdr:nvGrpSpPr>
          <xdr:cNvPr id="856" name="グループ化 855">
            <a:extLst>
              <a:ext uri="{FF2B5EF4-FFF2-40B4-BE49-F238E27FC236}">
                <a16:creationId xmlns:a16="http://schemas.microsoft.com/office/drawing/2014/main" id="{00000000-0008-0000-0100-000058030000}"/>
              </a:ext>
            </a:extLst>
          </xdr:cNvPr>
          <xdr:cNvGrpSpPr/>
        </xdr:nvGrpSpPr>
        <xdr:grpSpPr>
          <a:xfrm>
            <a:off x="13131048" y="8648604"/>
            <a:ext cx="200351" cy="398696"/>
            <a:chOff x="13331553" y="5083932"/>
            <a:chExt cx="200351" cy="397895"/>
          </a:xfrm>
        </xdr:grpSpPr>
        <xdr:grpSp>
          <xdr:nvGrpSpPr>
            <xdr:cNvPr id="894" name="グループ化 893">
              <a:extLst>
                <a:ext uri="{FF2B5EF4-FFF2-40B4-BE49-F238E27FC236}">
                  <a16:creationId xmlns:a16="http://schemas.microsoft.com/office/drawing/2014/main" id="{00000000-0008-0000-0100-00007E030000}"/>
                </a:ext>
              </a:extLst>
            </xdr:cNvPr>
            <xdr:cNvGrpSpPr/>
          </xdr:nvGrpSpPr>
          <xdr:grpSpPr>
            <a:xfrm>
              <a:off x="13338356" y="5267228"/>
              <a:ext cx="193548" cy="214599"/>
              <a:chOff x="0" y="9896"/>
              <a:chExt cx="651783" cy="841778"/>
            </a:xfrm>
          </xdr:grpSpPr>
          <xdr:sp macro="" textlink="">
            <xdr:nvSpPr>
              <xdr:cNvPr id="913" name="直方体 912">
                <a:extLst>
                  <a:ext uri="{FF2B5EF4-FFF2-40B4-BE49-F238E27FC236}">
                    <a16:creationId xmlns:a16="http://schemas.microsoft.com/office/drawing/2014/main" id="{00000000-0008-0000-0100-00009103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14" name="AutoShape 4049" descr="ひな形">
                <a:extLst>
                  <a:ext uri="{FF2B5EF4-FFF2-40B4-BE49-F238E27FC236}">
                    <a16:creationId xmlns:a16="http://schemas.microsoft.com/office/drawing/2014/main" id="{00000000-0008-0000-0100-000092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15" name="AutoShape 4050" descr="ひな形">
                <a:extLst>
                  <a:ext uri="{FF2B5EF4-FFF2-40B4-BE49-F238E27FC236}">
                    <a16:creationId xmlns:a16="http://schemas.microsoft.com/office/drawing/2014/main" id="{00000000-0008-0000-0100-000093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16" name="AutoShape 4051" descr="ひな形">
                <a:extLst>
                  <a:ext uri="{FF2B5EF4-FFF2-40B4-BE49-F238E27FC236}">
                    <a16:creationId xmlns:a16="http://schemas.microsoft.com/office/drawing/2014/main" id="{00000000-0008-0000-0100-000094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17" name="AutoShape 4052" descr="ひな形">
                <a:extLst>
                  <a:ext uri="{FF2B5EF4-FFF2-40B4-BE49-F238E27FC236}">
                    <a16:creationId xmlns:a16="http://schemas.microsoft.com/office/drawing/2014/main" id="{00000000-0008-0000-0100-000095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18" name="AutoShape 4053" descr="ひな形">
                <a:extLst>
                  <a:ext uri="{FF2B5EF4-FFF2-40B4-BE49-F238E27FC236}">
                    <a16:creationId xmlns:a16="http://schemas.microsoft.com/office/drawing/2014/main" id="{00000000-0008-0000-0100-000096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19" name="AutoShape 4054" descr="ひな形">
                <a:extLst>
                  <a:ext uri="{FF2B5EF4-FFF2-40B4-BE49-F238E27FC236}">
                    <a16:creationId xmlns:a16="http://schemas.microsoft.com/office/drawing/2014/main" id="{00000000-0008-0000-0100-000097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20" name="AutoShape 4055" descr="ひな形">
                <a:extLst>
                  <a:ext uri="{FF2B5EF4-FFF2-40B4-BE49-F238E27FC236}">
                    <a16:creationId xmlns:a16="http://schemas.microsoft.com/office/drawing/2014/main" id="{00000000-0008-0000-0100-000098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21" name="AutoShape 4056" descr="ひな形">
                <a:extLst>
                  <a:ext uri="{FF2B5EF4-FFF2-40B4-BE49-F238E27FC236}">
                    <a16:creationId xmlns:a16="http://schemas.microsoft.com/office/drawing/2014/main" id="{00000000-0008-0000-0100-000099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22" name="AutoShape 4057" descr="ひな形">
                <a:extLst>
                  <a:ext uri="{FF2B5EF4-FFF2-40B4-BE49-F238E27FC236}">
                    <a16:creationId xmlns:a16="http://schemas.microsoft.com/office/drawing/2014/main" id="{00000000-0008-0000-0100-00009A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23" name="AutoShape 4058" descr="ひな形">
                <a:extLst>
                  <a:ext uri="{FF2B5EF4-FFF2-40B4-BE49-F238E27FC236}">
                    <a16:creationId xmlns:a16="http://schemas.microsoft.com/office/drawing/2014/main" id="{00000000-0008-0000-0100-00009B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24" name="AutoShape 4059" descr="ひな形">
                <a:extLst>
                  <a:ext uri="{FF2B5EF4-FFF2-40B4-BE49-F238E27FC236}">
                    <a16:creationId xmlns:a16="http://schemas.microsoft.com/office/drawing/2014/main" id="{00000000-0008-0000-0100-00009C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25" name="AutoShape 4060" descr="ひな形">
                <a:extLst>
                  <a:ext uri="{FF2B5EF4-FFF2-40B4-BE49-F238E27FC236}">
                    <a16:creationId xmlns:a16="http://schemas.microsoft.com/office/drawing/2014/main" id="{00000000-0008-0000-0100-00009D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26" name="AutoShape 4061" descr="ひな形">
                <a:extLst>
                  <a:ext uri="{FF2B5EF4-FFF2-40B4-BE49-F238E27FC236}">
                    <a16:creationId xmlns:a16="http://schemas.microsoft.com/office/drawing/2014/main" id="{00000000-0008-0000-0100-00009E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27" name="AutoShape 4062" descr="ひな形">
                <a:extLst>
                  <a:ext uri="{FF2B5EF4-FFF2-40B4-BE49-F238E27FC236}">
                    <a16:creationId xmlns:a16="http://schemas.microsoft.com/office/drawing/2014/main" id="{00000000-0008-0000-0100-00009F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28" name="AutoShape 4063" descr="ひな形">
                <a:extLst>
                  <a:ext uri="{FF2B5EF4-FFF2-40B4-BE49-F238E27FC236}">
                    <a16:creationId xmlns:a16="http://schemas.microsoft.com/office/drawing/2014/main" id="{00000000-0008-0000-0100-0000A0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29" name="AutoShape 4064" descr="ひな形">
                <a:extLst>
                  <a:ext uri="{FF2B5EF4-FFF2-40B4-BE49-F238E27FC236}">
                    <a16:creationId xmlns:a16="http://schemas.microsoft.com/office/drawing/2014/main" id="{00000000-0008-0000-0100-0000A1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  <xdr:grpSp>
          <xdr:nvGrpSpPr>
            <xdr:cNvPr id="895" name="グループ化 894">
              <a:extLst>
                <a:ext uri="{FF2B5EF4-FFF2-40B4-BE49-F238E27FC236}">
                  <a16:creationId xmlns:a16="http://schemas.microsoft.com/office/drawing/2014/main" id="{00000000-0008-0000-0100-00007F030000}"/>
                </a:ext>
              </a:extLst>
            </xdr:cNvPr>
            <xdr:cNvGrpSpPr/>
          </xdr:nvGrpSpPr>
          <xdr:grpSpPr>
            <a:xfrm>
              <a:off x="13331553" y="5083932"/>
              <a:ext cx="193548" cy="214598"/>
              <a:chOff x="0" y="9896"/>
              <a:chExt cx="651783" cy="841778"/>
            </a:xfrm>
          </xdr:grpSpPr>
          <xdr:sp macro="" textlink="">
            <xdr:nvSpPr>
              <xdr:cNvPr id="896" name="直方体 895">
                <a:extLst>
                  <a:ext uri="{FF2B5EF4-FFF2-40B4-BE49-F238E27FC236}">
                    <a16:creationId xmlns:a16="http://schemas.microsoft.com/office/drawing/2014/main" id="{00000000-0008-0000-0100-00008003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97" name="AutoShape 4049" descr="ひな形">
                <a:extLst>
                  <a:ext uri="{FF2B5EF4-FFF2-40B4-BE49-F238E27FC236}">
                    <a16:creationId xmlns:a16="http://schemas.microsoft.com/office/drawing/2014/main" id="{00000000-0008-0000-0100-000081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98" name="AutoShape 4050" descr="ひな形">
                <a:extLst>
                  <a:ext uri="{FF2B5EF4-FFF2-40B4-BE49-F238E27FC236}">
                    <a16:creationId xmlns:a16="http://schemas.microsoft.com/office/drawing/2014/main" id="{00000000-0008-0000-0100-000082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99" name="AutoShape 4051" descr="ひな形">
                <a:extLst>
                  <a:ext uri="{FF2B5EF4-FFF2-40B4-BE49-F238E27FC236}">
                    <a16:creationId xmlns:a16="http://schemas.microsoft.com/office/drawing/2014/main" id="{00000000-0008-0000-0100-000083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00" name="AutoShape 4052" descr="ひな形">
                <a:extLst>
                  <a:ext uri="{FF2B5EF4-FFF2-40B4-BE49-F238E27FC236}">
                    <a16:creationId xmlns:a16="http://schemas.microsoft.com/office/drawing/2014/main" id="{00000000-0008-0000-0100-000084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01" name="AutoShape 4053" descr="ひな形">
                <a:extLst>
                  <a:ext uri="{FF2B5EF4-FFF2-40B4-BE49-F238E27FC236}">
                    <a16:creationId xmlns:a16="http://schemas.microsoft.com/office/drawing/2014/main" id="{00000000-0008-0000-0100-000085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02" name="AutoShape 4054" descr="ひな形">
                <a:extLst>
                  <a:ext uri="{FF2B5EF4-FFF2-40B4-BE49-F238E27FC236}">
                    <a16:creationId xmlns:a16="http://schemas.microsoft.com/office/drawing/2014/main" id="{00000000-0008-0000-0100-000086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03" name="AutoShape 4055" descr="ひな形">
                <a:extLst>
                  <a:ext uri="{FF2B5EF4-FFF2-40B4-BE49-F238E27FC236}">
                    <a16:creationId xmlns:a16="http://schemas.microsoft.com/office/drawing/2014/main" id="{00000000-0008-0000-0100-000087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04" name="AutoShape 4056" descr="ひな形">
                <a:extLst>
                  <a:ext uri="{FF2B5EF4-FFF2-40B4-BE49-F238E27FC236}">
                    <a16:creationId xmlns:a16="http://schemas.microsoft.com/office/drawing/2014/main" id="{00000000-0008-0000-0100-000088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05" name="AutoShape 4057" descr="ひな形">
                <a:extLst>
                  <a:ext uri="{FF2B5EF4-FFF2-40B4-BE49-F238E27FC236}">
                    <a16:creationId xmlns:a16="http://schemas.microsoft.com/office/drawing/2014/main" id="{00000000-0008-0000-0100-000089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06" name="AutoShape 4058" descr="ひな形">
                <a:extLst>
                  <a:ext uri="{FF2B5EF4-FFF2-40B4-BE49-F238E27FC236}">
                    <a16:creationId xmlns:a16="http://schemas.microsoft.com/office/drawing/2014/main" id="{00000000-0008-0000-0100-00008A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07" name="AutoShape 4059" descr="ひな形">
                <a:extLst>
                  <a:ext uri="{FF2B5EF4-FFF2-40B4-BE49-F238E27FC236}">
                    <a16:creationId xmlns:a16="http://schemas.microsoft.com/office/drawing/2014/main" id="{00000000-0008-0000-0100-00008B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08" name="AutoShape 4060" descr="ひな形">
                <a:extLst>
                  <a:ext uri="{FF2B5EF4-FFF2-40B4-BE49-F238E27FC236}">
                    <a16:creationId xmlns:a16="http://schemas.microsoft.com/office/drawing/2014/main" id="{00000000-0008-0000-0100-00008C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09" name="AutoShape 4061" descr="ひな形">
                <a:extLst>
                  <a:ext uri="{FF2B5EF4-FFF2-40B4-BE49-F238E27FC236}">
                    <a16:creationId xmlns:a16="http://schemas.microsoft.com/office/drawing/2014/main" id="{00000000-0008-0000-0100-00008D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10" name="AutoShape 4062" descr="ひな形">
                <a:extLst>
                  <a:ext uri="{FF2B5EF4-FFF2-40B4-BE49-F238E27FC236}">
                    <a16:creationId xmlns:a16="http://schemas.microsoft.com/office/drawing/2014/main" id="{00000000-0008-0000-0100-00008E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11" name="AutoShape 4063" descr="ひな形">
                <a:extLst>
                  <a:ext uri="{FF2B5EF4-FFF2-40B4-BE49-F238E27FC236}">
                    <a16:creationId xmlns:a16="http://schemas.microsoft.com/office/drawing/2014/main" id="{00000000-0008-0000-0100-00008F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912" name="AutoShape 4064" descr="ひな形">
                <a:extLst>
                  <a:ext uri="{FF2B5EF4-FFF2-40B4-BE49-F238E27FC236}">
                    <a16:creationId xmlns:a16="http://schemas.microsoft.com/office/drawing/2014/main" id="{00000000-0008-0000-0100-000090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</xdr:grpSp>
      <xdr:grpSp>
        <xdr:nvGrpSpPr>
          <xdr:cNvPr id="857" name="グループ化 856">
            <a:extLst>
              <a:ext uri="{FF2B5EF4-FFF2-40B4-BE49-F238E27FC236}">
                <a16:creationId xmlns:a16="http://schemas.microsoft.com/office/drawing/2014/main" id="{00000000-0008-0000-0100-000059030000}"/>
              </a:ext>
            </a:extLst>
          </xdr:cNvPr>
          <xdr:cNvGrpSpPr/>
        </xdr:nvGrpSpPr>
        <xdr:grpSpPr>
          <a:xfrm>
            <a:off x="13383180" y="8643001"/>
            <a:ext cx="200351" cy="398696"/>
            <a:chOff x="13331553" y="5083932"/>
            <a:chExt cx="200351" cy="397895"/>
          </a:xfrm>
        </xdr:grpSpPr>
        <xdr:grpSp>
          <xdr:nvGrpSpPr>
            <xdr:cNvPr id="858" name="グループ化 857">
              <a:extLst>
                <a:ext uri="{FF2B5EF4-FFF2-40B4-BE49-F238E27FC236}">
                  <a16:creationId xmlns:a16="http://schemas.microsoft.com/office/drawing/2014/main" id="{00000000-0008-0000-0100-00005A030000}"/>
                </a:ext>
              </a:extLst>
            </xdr:cNvPr>
            <xdr:cNvGrpSpPr/>
          </xdr:nvGrpSpPr>
          <xdr:grpSpPr>
            <a:xfrm>
              <a:off x="13338356" y="5267228"/>
              <a:ext cx="193548" cy="214599"/>
              <a:chOff x="0" y="9896"/>
              <a:chExt cx="651783" cy="841778"/>
            </a:xfrm>
          </xdr:grpSpPr>
          <xdr:sp macro="" textlink="">
            <xdr:nvSpPr>
              <xdr:cNvPr id="877" name="直方体 876">
                <a:extLst>
                  <a:ext uri="{FF2B5EF4-FFF2-40B4-BE49-F238E27FC236}">
                    <a16:creationId xmlns:a16="http://schemas.microsoft.com/office/drawing/2014/main" id="{00000000-0008-0000-0100-00006D03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78" name="AutoShape 4049" descr="ひな形">
                <a:extLst>
                  <a:ext uri="{FF2B5EF4-FFF2-40B4-BE49-F238E27FC236}">
                    <a16:creationId xmlns:a16="http://schemas.microsoft.com/office/drawing/2014/main" id="{00000000-0008-0000-0100-00006E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79" name="AutoShape 4050" descr="ひな形">
                <a:extLst>
                  <a:ext uri="{FF2B5EF4-FFF2-40B4-BE49-F238E27FC236}">
                    <a16:creationId xmlns:a16="http://schemas.microsoft.com/office/drawing/2014/main" id="{00000000-0008-0000-0100-00006F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80" name="AutoShape 4051" descr="ひな形">
                <a:extLst>
                  <a:ext uri="{FF2B5EF4-FFF2-40B4-BE49-F238E27FC236}">
                    <a16:creationId xmlns:a16="http://schemas.microsoft.com/office/drawing/2014/main" id="{00000000-0008-0000-0100-000070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81" name="AutoShape 4052" descr="ひな形">
                <a:extLst>
                  <a:ext uri="{FF2B5EF4-FFF2-40B4-BE49-F238E27FC236}">
                    <a16:creationId xmlns:a16="http://schemas.microsoft.com/office/drawing/2014/main" id="{00000000-0008-0000-0100-000071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82" name="AutoShape 4053" descr="ひな形">
                <a:extLst>
                  <a:ext uri="{FF2B5EF4-FFF2-40B4-BE49-F238E27FC236}">
                    <a16:creationId xmlns:a16="http://schemas.microsoft.com/office/drawing/2014/main" id="{00000000-0008-0000-0100-000072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83" name="AutoShape 4054" descr="ひな形">
                <a:extLst>
                  <a:ext uri="{FF2B5EF4-FFF2-40B4-BE49-F238E27FC236}">
                    <a16:creationId xmlns:a16="http://schemas.microsoft.com/office/drawing/2014/main" id="{00000000-0008-0000-0100-000073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84" name="AutoShape 4055" descr="ひな形">
                <a:extLst>
                  <a:ext uri="{FF2B5EF4-FFF2-40B4-BE49-F238E27FC236}">
                    <a16:creationId xmlns:a16="http://schemas.microsoft.com/office/drawing/2014/main" id="{00000000-0008-0000-0100-000074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85" name="AutoShape 4056" descr="ひな形">
                <a:extLst>
                  <a:ext uri="{FF2B5EF4-FFF2-40B4-BE49-F238E27FC236}">
                    <a16:creationId xmlns:a16="http://schemas.microsoft.com/office/drawing/2014/main" id="{00000000-0008-0000-0100-000075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86" name="AutoShape 4057" descr="ひな形">
                <a:extLst>
                  <a:ext uri="{FF2B5EF4-FFF2-40B4-BE49-F238E27FC236}">
                    <a16:creationId xmlns:a16="http://schemas.microsoft.com/office/drawing/2014/main" id="{00000000-0008-0000-0100-000076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87" name="AutoShape 4058" descr="ひな形">
                <a:extLst>
                  <a:ext uri="{FF2B5EF4-FFF2-40B4-BE49-F238E27FC236}">
                    <a16:creationId xmlns:a16="http://schemas.microsoft.com/office/drawing/2014/main" id="{00000000-0008-0000-0100-000077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88" name="AutoShape 4059" descr="ひな形">
                <a:extLst>
                  <a:ext uri="{FF2B5EF4-FFF2-40B4-BE49-F238E27FC236}">
                    <a16:creationId xmlns:a16="http://schemas.microsoft.com/office/drawing/2014/main" id="{00000000-0008-0000-0100-000078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89" name="AutoShape 4060" descr="ひな形">
                <a:extLst>
                  <a:ext uri="{FF2B5EF4-FFF2-40B4-BE49-F238E27FC236}">
                    <a16:creationId xmlns:a16="http://schemas.microsoft.com/office/drawing/2014/main" id="{00000000-0008-0000-0100-000079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90" name="AutoShape 4061" descr="ひな形">
                <a:extLst>
                  <a:ext uri="{FF2B5EF4-FFF2-40B4-BE49-F238E27FC236}">
                    <a16:creationId xmlns:a16="http://schemas.microsoft.com/office/drawing/2014/main" id="{00000000-0008-0000-0100-00007A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91" name="AutoShape 4062" descr="ひな形">
                <a:extLst>
                  <a:ext uri="{FF2B5EF4-FFF2-40B4-BE49-F238E27FC236}">
                    <a16:creationId xmlns:a16="http://schemas.microsoft.com/office/drawing/2014/main" id="{00000000-0008-0000-0100-00007B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92" name="AutoShape 4063" descr="ひな形">
                <a:extLst>
                  <a:ext uri="{FF2B5EF4-FFF2-40B4-BE49-F238E27FC236}">
                    <a16:creationId xmlns:a16="http://schemas.microsoft.com/office/drawing/2014/main" id="{00000000-0008-0000-0100-00007C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93" name="AutoShape 4064" descr="ひな形">
                <a:extLst>
                  <a:ext uri="{FF2B5EF4-FFF2-40B4-BE49-F238E27FC236}">
                    <a16:creationId xmlns:a16="http://schemas.microsoft.com/office/drawing/2014/main" id="{00000000-0008-0000-0100-00007D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  <xdr:grpSp>
          <xdr:nvGrpSpPr>
            <xdr:cNvPr id="859" name="グループ化 858">
              <a:extLst>
                <a:ext uri="{FF2B5EF4-FFF2-40B4-BE49-F238E27FC236}">
                  <a16:creationId xmlns:a16="http://schemas.microsoft.com/office/drawing/2014/main" id="{00000000-0008-0000-0100-00005B030000}"/>
                </a:ext>
              </a:extLst>
            </xdr:cNvPr>
            <xdr:cNvGrpSpPr/>
          </xdr:nvGrpSpPr>
          <xdr:grpSpPr>
            <a:xfrm>
              <a:off x="13331553" y="5083932"/>
              <a:ext cx="193548" cy="214598"/>
              <a:chOff x="0" y="9896"/>
              <a:chExt cx="651783" cy="841778"/>
            </a:xfrm>
          </xdr:grpSpPr>
          <xdr:sp macro="" textlink="">
            <xdr:nvSpPr>
              <xdr:cNvPr id="860" name="直方体 859">
                <a:extLst>
                  <a:ext uri="{FF2B5EF4-FFF2-40B4-BE49-F238E27FC236}">
                    <a16:creationId xmlns:a16="http://schemas.microsoft.com/office/drawing/2014/main" id="{00000000-0008-0000-0100-00005C03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61" name="AutoShape 4049" descr="ひな形">
                <a:extLst>
                  <a:ext uri="{FF2B5EF4-FFF2-40B4-BE49-F238E27FC236}">
                    <a16:creationId xmlns:a16="http://schemas.microsoft.com/office/drawing/2014/main" id="{00000000-0008-0000-0100-00005D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62" name="AutoShape 4050" descr="ひな形">
                <a:extLst>
                  <a:ext uri="{FF2B5EF4-FFF2-40B4-BE49-F238E27FC236}">
                    <a16:creationId xmlns:a16="http://schemas.microsoft.com/office/drawing/2014/main" id="{00000000-0008-0000-0100-00005E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63" name="AutoShape 4051" descr="ひな形">
                <a:extLst>
                  <a:ext uri="{FF2B5EF4-FFF2-40B4-BE49-F238E27FC236}">
                    <a16:creationId xmlns:a16="http://schemas.microsoft.com/office/drawing/2014/main" id="{00000000-0008-0000-0100-00005F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64" name="AutoShape 4052" descr="ひな形">
                <a:extLst>
                  <a:ext uri="{FF2B5EF4-FFF2-40B4-BE49-F238E27FC236}">
                    <a16:creationId xmlns:a16="http://schemas.microsoft.com/office/drawing/2014/main" id="{00000000-0008-0000-0100-000060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65" name="AutoShape 4053" descr="ひな形">
                <a:extLst>
                  <a:ext uri="{FF2B5EF4-FFF2-40B4-BE49-F238E27FC236}">
                    <a16:creationId xmlns:a16="http://schemas.microsoft.com/office/drawing/2014/main" id="{00000000-0008-0000-0100-000061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66" name="AutoShape 4054" descr="ひな形">
                <a:extLst>
                  <a:ext uri="{FF2B5EF4-FFF2-40B4-BE49-F238E27FC236}">
                    <a16:creationId xmlns:a16="http://schemas.microsoft.com/office/drawing/2014/main" id="{00000000-0008-0000-0100-000062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67" name="AutoShape 4055" descr="ひな形">
                <a:extLst>
                  <a:ext uri="{FF2B5EF4-FFF2-40B4-BE49-F238E27FC236}">
                    <a16:creationId xmlns:a16="http://schemas.microsoft.com/office/drawing/2014/main" id="{00000000-0008-0000-0100-000063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68" name="AutoShape 4056" descr="ひな形">
                <a:extLst>
                  <a:ext uri="{FF2B5EF4-FFF2-40B4-BE49-F238E27FC236}">
                    <a16:creationId xmlns:a16="http://schemas.microsoft.com/office/drawing/2014/main" id="{00000000-0008-0000-0100-000064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69" name="AutoShape 4057" descr="ひな形">
                <a:extLst>
                  <a:ext uri="{FF2B5EF4-FFF2-40B4-BE49-F238E27FC236}">
                    <a16:creationId xmlns:a16="http://schemas.microsoft.com/office/drawing/2014/main" id="{00000000-0008-0000-0100-000065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70" name="AutoShape 4058" descr="ひな形">
                <a:extLst>
                  <a:ext uri="{FF2B5EF4-FFF2-40B4-BE49-F238E27FC236}">
                    <a16:creationId xmlns:a16="http://schemas.microsoft.com/office/drawing/2014/main" id="{00000000-0008-0000-0100-000066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71" name="AutoShape 4059" descr="ひな形">
                <a:extLst>
                  <a:ext uri="{FF2B5EF4-FFF2-40B4-BE49-F238E27FC236}">
                    <a16:creationId xmlns:a16="http://schemas.microsoft.com/office/drawing/2014/main" id="{00000000-0008-0000-0100-000067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72" name="AutoShape 4060" descr="ひな形">
                <a:extLst>
                  <a:ext uri="{FF2B5EF4-FFF2-40B4-BE49-F238E27FC236}">
                    <a16:creationId xmlns:a16="http://schemas.microsoft.com/office/drawing/2014/main" id="{00000000-0008-0000-0100-000068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73" name="AutoShape 4061" descr="ひな形">
                <a:extLst>
                  <a:ext uri="{FF2B5EF4-FFF2-40B4-BE49-F238E27FC236}">
                    <a16:creationId xmlns:a16="http://schemas.microsoft.com/office/drawing/2014/main" id="{00000000-0008-0000-0100-000069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74" name="AutoShape 4062" descr="ひな形">
                <a:extLst>
                  <a:ext uri="{FF2B5EF4-FFF2-40B4-BE49-F238E27FC236}">
                    <a16:creationId xmlns:a16="http://schemas.microsoft.com/office/drawing/2014/main" id="{00000000-0008-0000-0100-00006A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75" name="AutoShape 4063" descr="ひな形">
                <a:extLst>
                  <a:ext uri="{FF2B5EF4-FFF2-40B4-BE49-F238E27FC236}">
                    <a16:creationId xmlns:a16="http://schemas.microsoft.com/office/drawing/2014/main" id="{00000000-0008-0000-0100-00006B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876" name="AutoShape 4064" descr="ひな形">
                <a:extLst>
                  <a:ext uri="{FF2B5EF4-FFF2-40B4-BE49-F238E27FC236}">
                    <a16:creationId xmlns:a16="http://schemas.microsoft.com/office/drawing/2014/main" id="{00000000-0008-0000-0100-00006C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</xdr:grpSp>
    </xdr:grpSp>
    <xdr:clientData/>
  </xdr:twoCellAnchor>
  <xdr:twoCellAnchor>
    <xdr:from>
      <xdr:col>8</xdr:col>
      <xdr:colOff>33618</xdr:colOff>
      <xdr:row>15</xdr:row>
      <xdr:rowOff>119063</xdr:rowOff>
    </xdr:from>
    <xdr:to>
      <xdr:col>8</xdr:col>
      <xdr:colOff>609880</xdr:colOff>
      <xdr:row>17</xdr:row>
      <xdr:rowOff>71438</xdr:rowOff>
    </xdr:to>
    <xdr:pic>
      <xdr:nvPicPr>
        <xdr:cNvPr id="1002" name="図 79">
          <a:extLst>
            <a:ext uri="{FF2B5EF4-FFF2-40B4-BE49-F238E27FC236}">
              <a16:creationId xmlns:a16="http://schemas.microsoft.com/office/drawing/2014/main" id="{00000000-0008-0000-0100-0000EA03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745692" y="2881314"/>
          <a:ext cx="576262" cy="2773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88446</xdr:colOff>
      <xdr:row>15</xdr:row>
      <xdr:rowOff>40822</xdr:rowOff>
    </xdr:from>
    <xdr:to>
      <xdr:col>6</xdr:col>
      <xdr:colOff>558475</xdr:colOff>
      <xdr:row>19</xdr:row>
      <xdr:rowOff>52028</xdr:rowOff>
    </xdr:to>
    <xdr:grpSp>
      <xdr:nvGrpSpPr>
        <xdr:cNvPr id="1003" name="グループ化 1002">
          <a:extLst>
            <a:ext uri="{FF2B5EF4-FFF2-40B4-BE49-F238E27FC236}">
              <a16:creationId xmlns:a16="http://schemas.microsoft.com/office/drawing/2014/main" id="{00000000-0008-0000-0100-0000EB030000}"/>
            </a:ext>
          </a:extLst>
        </xdr:cNvPr>
        <xdr:cNvGrpSpPr/>
      </xdr:nvGrpSpPr>
      <xdr:grpSpPr>
        <a:xfrm>
          <a:off x="3300799" y="2819881"/>
          <a:ext cx="470029" cy="668618"/>
          <a:chOff x="13131048" y="8491321"/>
          <a:chExt cx="545659" cy="766910"/>
        </a:xfrm>
      </xdr:grpSpPr>
      <xdr:pic>
        <xdr:nvPicPr>
          <xdr:cNvPr id="1004" name="図 1003">
            <a:extLst>
              <a:ext uri="{FF2B5EF4-FFF2-40B4-BE49-F238E27FC236}">
                <a16:creationId xmlns:a16="http://schemas.microsoft.com/office/drawing/2014/main" id="{00000000-0008-0000-0100-0000EC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171715" y="8742588"/>
            <a:ext cx="504992" cy="515643"/>
          </a:xfrm>
          <a:prstGeom prst="rect">
            <a:avLst/>
          </a:prstGeom>
        </xdr:spPr>
      </xdr:pic>
      <xdr:grpSp>
        <xdr:nvGrpSpPr>
          <xdr:cNvPr id="1005" name="グループ化 1004">
            <a:extLst>
              <a:ext uri="{FF2B5EF4-FFF2-40B4-BE49-F238E27FC236}">
                <a16:creationId xmlns:a16="http://schemas.microsoft.com/office/drawing/2014/main" id="{00000000-0008-0000-0100-0000ED030000}"/>
              </a:ext>
            </a:extLst>
          </xdr:cNvPr>
          <xdr:cNvGrpSpPr/>
        </xdr:nvGrpSpPr>
        <xdr:grpSpPr>
          <a:xfrm>
            <a:off x="13444813" y="8491322"/>
            <a:ext cx="200351" cy="398695"/>
            <a:chOff x="13331553" y="5083932"/>
            <a:chExt cx="200351" cy="397895"/>
          </a:xfrm>
        </xdr:grpSpPr>
        <xdr:grpSp>
          <xdr:nvGrpSpPr>
            <xdr:cNvPr id="1117" name="グループ化 1116">
              <a:extLs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GrpSpPr/>
          </xdr:nvGrpSpPr>
          <xdr:grpSpPr>
            <a:xfrm>
              <a:off x="13338356" y="5267228"/>
              <a:ext cx="193548" cy="214599"/>
              <a:chOff x="0" y="9896"/>
              <a:chExt cx="651783" cy="841778"/>
            </a:xfrm>
          </xdr:grpSpPr>
          <xdr:sp macro="" textlink="">
            <xdr:nvSpPr>
              <xdr:cNvPr id="1136" name="直方体 1135">
                <a:extLst>
                  <a:ext uri="{FF2B5EF4-FFF2-40B4-BE49-F238E27FC236}">
                    <a16:creationId xmlns:a16="http://schemas.microsoft.com/office/drawing/2014/main" id="{00000000-0008-0000-0100-00007004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37" name="AutoShape 4049" descr="ひな形">
                <a:extLst>
                  <a:ext uri="{FF2B5EF4-FFF2-40B4-BE49-F238E27FC236}">
                    <a16:creationId xmlns:a16="http://schemas.microsoft.com/office/drawing/2014/main" id="{00000000-0008-0000-0100-000071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38" name="AutoShape 4050" descr="ひな形">
                <a:extLst>
                  <a:ext uri="{FF2B5EF4-FFF2-40B4-BE49-F238E27FC236}">
                    <a16:creationId xmlns:a16="http://schemas.microsoft.com/office/drawing/2014/main" id="{00000000-0008-0000-0100-000072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39" name="AutoShape 4051" descr="ひな形">
                <a:extLst>
                  <a:ext uri="{FF2B5EF4-FFF2-40B4-BE49-F238E27FC236}">
                    <a16:creationId xmlns:a16="http://schemas.microsoft.com/office/drawing/2014/main" id="{00000000-0008-0000-0100-000073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40" name="AutoShape 4052" descr="ひな形">
                <a:extLst>
                  <a:ext uri="{FF2B5EF4-FFF2-40B4-BE49-F238E27FC236}">
                    <a16:creationId xmlns:a16="http://schemas.microsoft.com/office/drawing/2014/main" id="{00000000-0008-0000-0100-000074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41" name="AutoShape 4053" descr="ひな形">
                <a:extLst>
                  <a:ext uri="{FF2B5EF4-FFF2-40B4-BE49-F238E27FC236}">
                    <a16:creationId xmlns:a16="http://schemas.microsoft.com/office/drawing/2014/main" id="{00000000-0008-0000-0100-000075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42" name="AutoShape 4054" descr="ひな形">
                <a:extLst>
                  <a:ext uri="{FF2B5EF4-FFF2-40B4-BE49-F238E27FC236}">
                    <a16:creationId xmlns:a16="http://schemas.microsoft.com/office/drawing/2014/main" id="{00000000-0008-0000-0100-000076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43" name="AutoShape 4055" descr="ひな形">
                <a:extLst>
                  <a:ext uri="{FF2B5EF4-FFF2-40B4-BE49-F238E27FC236}">
                    <a16:creationId xmlns:a16="http://schemas.microsoft.com/office/drawing/2014/main" id="{00000000-0008-0000-0100-000077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44" name="AutoShape 4056" descr="ひな形">
                <a:extLst>
                  <a:ext uri="{FF2B5EF4-FFF2-40B4-BE49-F238E27FC236}">
                    <a16:creationId xmlns:a16="http://schemas.microsoft.com/office/drawing/2014/main" id="{00000000-0008-0000-0100-000078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45" name="AutoShape 4057" descr="ひな形">
                <a:extLst>
                  <a:ext uri="{FF2B5EF4-FFF2-40B4-BE49-F238E27FC236}">
                    <a16:creationId xmlns:a16="http://schemas.microsoft.com/office/drawing/2014/main" id="{00000000-0008-0000-0100-000079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46" name="AutoShape 4058" descr="ひな形">
                <a:extLst>
                  <a:ext uri="{FF2B5EF4-FFF2-40B4-BE49-F238E27FC236}">
                    <a16:creationId xmlns:a16="http://schemas.microsoft.com/office/drawing/2014/main" id="{00000000-0008-0000-0100-00007A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47" name="AutoShape 4059" descr="ひな形">
                <a:extLst>
                  <a:ext uri="{FF2B5EF4-FFF2-40B4-BE49-F238E27FC236}">
                    <a16:creationId xmlns:a16="http://schemas.microsoft.com/office/drawing/2014/main" id="{00000000-0008-0000-0100-00007B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48" name="AutoShape 4060" descr="ひな形">
                <a:extLst>
                  <a:ext uri="{FF2B5EF4-FFF2-40B4-BE49-F238E27FC236}">
                    <a16:creationId xmlns:a16="http://schemas.microsoft.com/office/drawing/2014/main" id="{00000000-0008-0000-0100-00007C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49" name="AutoShape 4061" descr="ひな形">
                <a:extLst>
                  <a:ext uri="{FF2B5EF4-FFF2-40B4-BE49-F238E27FC236}">
                    <a16:creationId xmlns:a16="http://schemas.microsoft.com/office/drawing/2014/main" id="{00000000-0008-0000-0100-00007D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50" name="AutoShape 4062" descr="ひな形">
                <a:extLst>
                  <a:ext uri="{FF2B5EF4-FFF2-40B4-BE49-F238E27FC236}">
                    <a16:creationId xmlns:a16="http://schemas.microsoft.com/office/drawing/2014/main" id="{00000000-0008-0000-0100-00007E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51" name="AutoShape 4063" descr="ひな形">
                <a:extLst>
                  <a:ext uri="{FF2B5EF4-FFF2-40B4-BE49-F238E27FC236}">
                    <a16:creationId xmlns:a16="http://schemas.microsoft.com/office/drawing/2014/main" id="{00000000-0008-0000-0100-00007F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52" name="AutoShape 4064" descr="ひな形">
                <a:extLst>
                  <a:ext uri="{FF2B5EF4-FFF2-40B4-BE49-F238E27FC236}">
                    <a16:creationId xmlns:a16="http://schemas.microsoft.com/office/drawing/2014/main" id="{00000000-0008-0000-0100-000080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  <xdr:grpSp>
          <xdr:nvGrpSpPr>
            <xdr:cNvPr id="1118" name="グループ化 1117">
              <a:extLs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GrpSpPr/>
          </xdr:nvGrpSpPr>
          <xdr:grpSpPr>
            <a:xfrm>
              <a:off x="13331553" y="5083932"/>
              <a:ext cx="193548" cy="214598"/>
              <a:chOff x="0" y="9896"/>
              <a:chExt cx="651783" cy="841778"/>
            </a:xfrm>
          </xdr:grpSpPr>
          <xdr:sp macro="" textlink="">
            <xdr:nvSpPr>
              <xdr:cNvPr id="1119" name="直方体 1118">
                <a:extLst>
                  <a:ext uri="{FF2B5EF4-FFF2-40B4-BE49-F238E27FC236}">
                    <a16:creationId xmlns:a16="http://schemas.microsoft.com/office/drawing/2014/main" id="{00000000-0008-0000-0100-00005F04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20" name="AutoShape 4049" descr="ひな形">
                <a:extLst>
                  <a:ext uri="{FF2B5EF4-FFF2-40B4-BE49-F238E27FC236}">
                    <a16:creationId xmlns:a16="http://schemas.microsoft.com/office/drawing/2014/main" id="{00000000-0008-0000-0100-000060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21" name="AutoShape 4050" descr="ひな形">
                <a:extLst>
                  <a:ext uri="{FF2B5EF4-FFF2-40B4-BE49-F238E27FC236}">
                    <a16:creationId xmlns:a16="http://schemas.microsoft.com/office/drawing/2014/main" id="{00000000-0008-0000-0100-000061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22" name="AutoShape 4051" descr="ひな形">
                <a:extLst>
                  <a:ext uri="{FF2B5EF4-FFF2-40B4-BE49-F238E27FC236}">
                    <a16:creationId xmlns:a16="http://schemas.microsoft.com/office/drawing/2014/main" id="{00000000-0008-0000-0100-000062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23" name="AutoShape 4052" descr="ひな形">
                <a:extLst>
                  <a:ext uri="{FF2B5EF4-FFF2-40B4-BE49-F238E27FC236}">
                    <a16:creationId xmlns:a16="http://schemas.microsoft.com/office/drawing/2014/main" id="{00000000-0008-0000-0100-000063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24" name="AutoShape 4053" descr="ひな形">
                <a:extLst>
                  <a:ext uri="{FF2B5EF4-FFF2-40B4-BE49-F238E27FC236}">
                    <a16:creationId xmlns:a16="http://schemas.microsoft.com/office/drawing/2014/main" id="{00000000-0008-0000-0100-000064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25" name="AutoShape 4054" descr="ひな形">
                <a:extLst>
                  <a:ext uri="{FF2B5EF4-FFF2-40B4-BE49-F238E27FC236}">
                    <a16:creationId xmlns:a16="http://schemas.microsoft.com/office/drawing/2014/main" id="{00000000-0008-0000-0100-000065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26" name="AutoShape 4055" descr="ひな形">
                <a:extLst>
                  <a:ext uri="{FF2B5EF4-FFF2-40B4-BE49-F238E27FC236}">
                    <a16:creationId xmlns:a16="http://schemas.microsoft.com/office/drawing/2014/main" id="{00000000-0008-0000-0100-000066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27" name="AutoShape 4056" descr="ひな形">
                <a:extLst>
                  <a:ext uri="{FF2B5EF4-FFF2-40B4-BE49-F238E27FC236}">
                    <a16:creationId xmlns:a16="http://schemas.microsoft.com/office/drawing/2014/main" id="{00000000-0008-0000-0100-000067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28" name="AutoShape 4057" descr="ひな形">
                <a:extLst>
                  <a:ext uri="{FF2B5EF4-FFF2-40B4-BE49-F238E27FC236}">
                    <a16:creationId xmlns:a16="http://schemas.microsoft.com/office/drawing/2014/main" id="{00000000-0008-0000-0100-000068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29" name="AutoShape 4058" descr="ひな形">
                <a:extLst>
                  <a:ext uri="{FF2B5EF4-FFF2-40B4-BE49-F238E27FC236}">
                    <a16:creationId xmlns:a16="http://schemas.microsoft.com/office/drawing/2014/main" id="{00000000-0008-0000-0100-000069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30" name="AutoShape 4059" descr="ひな形">
                <a:extLst>
                  <a:ext uri="{FF2B5EF4-FFF2-40B4-BE49-F238E27FC236}">
                    <a16:creationId xmlns:a16="http://schemas.microsoft.com/office/drawing/2014/main" id="{00000000-0008-0000-0100-00006A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31" name="AutoShape 4060" descr="ひな形">
                <a:extLst>
                  <a:ext uri="{FF2B5EF4-FFF2-40B4-BE49-F238E27FC236}">
                    <a16:creationId xmlns:a16="http://schemas.microsoft.com/office/drawing/2014/main" id="{00000000-0008-0000-0100-00006B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32" name="AutoShape 4061" descr="ひな形">
                <a:extLst>
                  <a:ext uri="{FF2B5EF4-FFF2-40B4-BE49-F238E27FC236}">
                    <a16:creationId xmlns:a16="http://schemas.microsoft.com/office/drawing/2014/main" id="{00000000-0008-0000-0100-00006C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33" name="AutoShape 4062" descr="ひな形">
                <a:extLst>
                  <a:ext uri="{FF2B5EF4-FFF2-40B4-BE49-F238E27FC236}">
                    <a16:creationId xmlns:a16="http://schemas.microsoft.com/office/drawing/2014/main" id="{00000000-0008-0000-0100-00006D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34" name="AutoShape 4063" descr="ひな形">
                <a:extLst>
                  <a:ext uri="{FF2B5EF4-FFF2-40B4-BE49-F238E27FC236}">
                    <a16:creationId xmlns:a16="http://schemas.microsoft.com/office/drawing/2014/main" id="{00000000-0008-0000-0100-00006E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35" name="AutoShape 4064" descr="ひな形">
                <a:extLst>
                  <a:ext uri="{FF2B5EF4-FFF2-40B4-BE49-F238E27FC236}">
                    <a16:creationId xmlns:a16="http://schemas.microsoft.com/office/drawing/2014/main" id="{00000000-0008-0000-0100-00006F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</xdr:grpSp>
      <xdr:grpSp>
        <xdr:nvGrpSpPr>
          <xdr:cNvPr id="1006" name="グループ化 1005">
            <a:extLst>
              <a:ext uri="{FF2B5EF4-FFF2-40B4-BE49-F238E27FC236}">
                <a16:creationId xmlns:a16="http://schemas.microsoft.com/office/drawing/2014/main" id="{00000000-0008-0000-0100-0000EE030000}"/>
              </a:ext>
            </a:extLst>
          </xdr:cNvPr>
          <xdr:cNvGrpSpPr/>
        </xdr:nvGrpSpPr>
        <xdr:grpSpPr>
          <a:xfrm>
            <a:off x="13216694" y="8491321"/>
            <a:ext cx="200351" cy="398695"/>
            <a:chOff x="13086625" y="5083932"/>
            <a:chExt cx="200351" cy="397895"/>
          </a:xfrm>
        </xdr:grpSpPr>
        <xdr:grpSp>
          <xdr:nvGrpSpPr>
            <xdr:cNvPr id="1081" name="グループ化 1080">
              <a:extLs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GrpSpPr/>
          </xdr:nvGrpSpPr>
          <xdr:grpSpPr>
            <a:xfrm>
              <a:off x="13093428" y="5267228"/>
              <a:ext cx="193548" cy="214599"/>
              <a:chOff x="0" y="9896"/>
              <a:chExt cx="651783" cy="841778"/>
            </a:xfrm>
          </xdr:grpSpPr>
          <xdr:sp macro="" textlink="">
            <xdr:nvSpPr>
              <xdr:cNvPr id="1100" name="直方体 1099">
                <a:extLst>
                  <a:ext uri="{FF2B5EF4-FFF2-40B4-BE49-F238E27FC236}">
                    <a16:creationId xmlns:a16="http://schemas.microsoft.com/office/drawing/2014/main" id="{00000000-0008-0000-0100-00004C04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01" name="AutoShape 4049" descr="ひな形">
                <a:extLst>
                  <a:ext uri="{FF2B5EF4-FFF2-40B4-BE49-F238E27FC236}">
                    <a16:creationId xmlns:a16="http://schemas.microsoft.com/office/drawing/2014/main" id="{00000000-0008-0000-0100-00004D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02" name="AutoShape 4050" descr="ひな形">
                <a:extLst>
                  <a:ext uri="{FF2B5EF4-FFF2-40B4-BE49-F238E27FC236}">
                    <a16:creationId xmlns:a16="http://schemas.microsoft.com/office/drawing/2014/main" id="{00000000-0008-0000-0100-00004E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03" name="AutoShape 4051" descr="ひな形">
                <a:extLst>
                  <a:ext uri="{FF2B5EF4-FFF2-40B4-BE49-F238E27FC236}">
                    <a16:creationId xmlns:a16="http://schemas.microsoft.com/office/drawing/2014/main" id="{00000000-0008-0000-0100-00004F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04" name="AutoShape 4052" descr="ひな形">
                <a:extLst>
                  <a:ext uri="{FF2B5EF4-FFF2-40B4-BE49-F238E27FC236}">
                    <a16:creationId xmlns:a16="http://schemas.microsoft.com/office/drawing/2014/main" id="{00000000-0008-0000-0100-000050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05" name="AutoShape 4053" descr="ひな形">
                <a:extLst>
                  <a:ext uri="{FF2B5EF4-FFF2-40B4-BE49-F238E27FC236}">
                    <a16:creationId xmlns:a16="http://schemas.microsoft.com/office/drawing/2014/main" id="{00000000-0008-0000-0100-000051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06" name="AutoShape 4054" descr="ひな形">
                <a:extLst>
                  <a:ext uri="{FF2B5EF4-FFF2-40B4-BE49-F238E27FC236}">
                    <a16:creationId xmlns:a16="http://schemas.microsoft.com/office/drawing/2014/main" id="{00000000-0008-0000-0100-000052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07" name="AutoShape 4055" descr="ひな形">
                <a:extLst>
                  <a:ext uri="{FF2B5EF4-FFF2-40B4-BE49-F238E27FC236}">
                    <a16:creationId xmlns:a16="http://schemas.microsoft.com/office/drawing/2014/main" id="{00000000-0008-0000-0100-000053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08" name="AutoShape 4056" descr="ひな形">
                <a:extLst>
                  <a:ext uri="{FF2B5EF4-FFF2-40B4-BE49-F238E27FC236}">
                    <a16:creationId xmlns:a16="http://schemas.microsoft.com/office/drawing/2014/main" id="{00000000-0008-0000-0100-000054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09" name="AutoShape 4057" descr="ひな形">
                <a:extLst>
                  <a:ext uri="{FF2B5EF4-FFF2-40B4-BE49-F238E27FC236}">
                    <a16:creationId xmlns:a16="http://schemas.microsoft.com/office/drawing/2014/main" id="{00000000-0008-0000-0100-000055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10" name="AutoShape 4058" descr="ひな形">
                <a:extLst>
                  <a:ext uri="{FF2B5EF4-FFF2-40B4-BE49-F238E27FC236}">
                    <a16:creationId xmlns:a16="http://schemas.microsoft.com/office/drawing/2014/main" id="{00000000-0008-0000-0100-000056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11" name="AutoShape 4059" descr="ひな形">
                <a:extLst>
                  <a:ext uri="{FF2B5EF4-FFF2-40B4-BE49-F238E27FC236}">
                    <a16:creationId xmlns:a16="http://schemas.microsoft.com/office/drawing/2014/main" id="{00000000-0008-0000-0100-000057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12" name="AutoShape 4060" descr="ひな形">
                <a:extLst>
                  <a:ext uri="{FF2B5EF4-FFF2-40B4-BE49-F238E27FC236}">
                    <a16:creationId xmlns:a16="http://schemas.microsoft.com/office/drawing/2014/main" id="{00000000-0008-0000-0100-000058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13" name="AutoShape 4061" descr="ひな形">
                <a:extLst>
                  <a:ext uri="{FF2B5EF4-FFF2-40B4-BE49-F238E27FC236}">
                    <a16:creationId xmlns:a16="http://schemas.microsoft.com/office/drawing/2014/main" id="{00000000-0008-0000-0100-000059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14" name="AutoShape 4062" descr="ひな形">
                <a:extLst>
                  <a:ext uri="{FF2B5EF4-FFF2-40B4-BE49-F238E27FC236}">
                    <a16:creationId xmlns:a16="http://schemas.microsoft.com/office/drawing/2014/main" id="{00000000-0008-0000-0100-00005A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15" name="AutoShape 4063" descr="ひな形">
                <a:extLst>
                  <a:ext uri="{FF2B5EF4-FFF2-40B4-BE49-F238E27FC236}">
                    <a16:creationId xmlns:a16="http://schemas.microsoft.com/office/drawing/2014/main" id="{00000000-0008-0000-0100-00005B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16" name="AutoShape 4064" descr="ひな形">
                <a:extLst>
                  <a:ext uri="{FF2B5EF4-FFF2-40B4-BE49-F238E27FC236}">
                    <a16:creationId xmlns:a16="http://schemas.microsoft.com/office/drawing/2014/main" id="{00000000-0008-0000-0100-00005C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  <xdr:grpSp>
          <xdr:nvGrpSpPr>
            <xdr:cNvPr id="1082" name="グループ化 1081">
              <a:extLs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GrpSpPr/>
          </xdr:nvGrpSpPr>
          <xdr:grpSpPr>
            <a:xfrm>
              <a:off x="13086625" y="5083932"/>
              <a:ext cx="193548" cy="214598"/>
              <a:chOff x="0" y="9896"/>
              <a:chExt cx="651783" cy="841778"/>
            </a:xfrm>
          </xdr:grpSpPr>
          <xdr:sp macro="" textlink="">
            <xdr:nvSpPr>
              <xdr:cNvPr id="1083" name="直方体 1082">
                <a:extLst>
                  <a:ext uri="{FF2B5EF4-FFF2-40B4-BE49-F238E27FC236}">
                    <a16:creationId xmlns:a16="http://schemas.microsoft.com/office/drawing/2014/main" id="{00000000-0008-0000-0100-00003B04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84" name="AutoShape 4049" descr="ひな形">
                <a:extLst>
                  <a:ext uri="{FF2B5EF4-FFF2-40B4-BE49-F238E27FC236}">
                    <a16:creationId xmlns:a16="http://schemas.microsoft.com/office/drawing/2014/main" id="{00000000-0008-0000-0100-00003C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85" name="AutoShape 4050" descr="ひな形">
                <a:extLst>
                  <a:ext uri="{FF2B5EF4-FFF2-40B4-BE49-F238E27FC236}">
                    <a16:creationId xmlns:a16="http://schemas.microsoft.com/office/drawing/2014/main" id="{00000000-0008-0000-0100-00003D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86" name="AutoShape 4051" descr="ひな形">
                <a:extLst>
                  <a:ext uri="{FF2B5EF4-FFF2-40B4-BE49-F238E27FC236}">
                    <a16:creationId xmlns:a16="http://schemas.microsoft.com/office/drawing/2014/main" id="{00000000-0008-0000-0100-00003E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87" name="AutoShape 4052" descr="ひな形">
                <a:extLst>
                  <a:ext uri="{FF2B5EF4-FFF2-40B4-BE49-F238E27FC236}">
                    <a16:creationId xmlns:a16="http://schemas.microsoft.com/office/drawing/2014/main" id="{00000000-0008-0000-0100-00003F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88" name="AutoShape 4053" descr="ひな形">
                <a:extLst>
                  <a:ext uri="{FF2B5EF4-FFF2-40B4-BE49-F238E27FC236}">
                    <a16:creationId xmlns:a16="http://schemas.microsoft.com/office/drawing/2014/main" id="{00000000-0008-0000-0100-000040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89" name="AutoShape 4054" descr="ひな形">
                <a:extLst>
                  <a:ext uri="{FF2B5EF4-FFF2-40B4-BE49-F238E27FC236}">
                    <a16:creationId xmlns:a16="http://schemas.microsoft.com/office/drawing/2014/main" id="{00000000-0008-0000-0100-000041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90" name="AutoShape 4055" descr="ひな形">
                <a:extLst>
                  <a:ext uri="{FF2B5EF4-FFF2-40B4-BE49-F238E27FC236}">
                    <a16:creationId xmlns:a16="http://schemas.microsoft.com/office/drawing/2014/main" id="{00000000-0008-0000-0100-000042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91" name="AutoShape 4056" descr="ひな形">
                <a:extLst>
                  <a:ext uri="{FF2B5EF4-FFF2-40B4-BE49-F238E27FC236}">
                    <a16:creationId xmlns:a16="http://schemas.microsoft.com/office/drawing/2014/main" id="{00000000-0008-0000-0100-000043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92" name="AutoShape 4057" descr="ひな形">
                <a:extLst>
                  <a:ext uri="{FF2B5EF4-FFF2-40B4-BE49-F238E27FC236}">
                    <a16:creationId xmlns:a16="http://schemas.microsoft.com/office/drawing/2014/main" id="{00000000-0008-0000-0100-000044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93" name="AutoShape 4058" descr="ひな形">
                <a:extLst>
                  <a:ext uri="{FF2B5EF4-FFF2-40B4-BE49-F238E27FC236}">
                    <a16:creationId xmlns:a16="http://schemas.microsoft.com/office/drawing/2014/main" id="{00000000-0008-0000-0100-000045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94" name="AutoShape 4059" descr="ひな形">
                <a:extLst>
                  <a:ext uri="{FF2B5EF4-FFF2-40B4-BE49-F238E27FC236}">
                    <a16:creationId xmlns:a16="http://schemas.microsoft.com/office/drawing/2014/main" id="{00000000-0008-0000-0100-000046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95" name="AutoShape 4060" descr="ひな形">
                <a:extLst>
                  <a:ext uri="{FF2B5EF4-FFF2-40B4-BE49-F238E27FC236}">
                    <a16:creationId xmlns:a16="http://schemas.microsoft.com/office/drawing/2014/main" id="{00000000-0008-0000-0100-000047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96" name="AutoShape 4061" descr="ひな形">
                <a:extLst>
                  <a:ext uri="{FF2B5EF4-FFF2-40B4-BE49-F238E27FC236}">
                    <a16:creationId xmlns:a16="http://schemas.microsoft.com/office/drawing/2014/main" id="{00000000-0008-0000-0100-000048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97" name="AutoShape 4062" descr="ひな形">
                <a:extLst>
                  <a:ext uri="{FF2B5EF4-FFF2-40B4-BE49-F238E27FC236}">
                    <a16:creationId xmlns:a16="http://schemas.microsoft.com/office/drawing/2014/main" id="{00000000-0008-0000-0100-000049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98" name="AutoShape 4063" descr="ひな形">
                <a:extLst>
                  <a:ext uri="{FF2B5EF4-FFF2-40B4-BE49-F238E27FC236}">
                    <a16:creationId xmlns:a16="http://schemas.microsoft.com/office/drawing/2014/main" id="{00000000-0008-0000-0100-00004A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99" name="AutoShape 4064" descr="ひな形">
                <a:extLst>
                  <a:ext uri="{FF2B5EF4-FFF2-40B4-BE49-F238E27FC236}">
                    <a16:creationId xmlns:a16="http://schemas.microsoft.com/office/drawing/2014/main" id="{00000000-0008-0000-0100-00004B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</xdr:grpSp>
      <xdr:grpSp>
        <xdr:nvGrpSpPr>
          <xdr:cNvPr id="1007" name="グループ化 1006">
            <a:extLst>
              <a:ext uri="{FF2B5EF4-FFF2-40B4-BE49-F238E27FC236}">
                <a16:creationId xmlns:a16="http://schemas.microsoft.com/office/drawing/2014/main" id="{00000000-0008-0000-0100-0000EF030000}"/>
              </a:ext>
            </a:extLst>
          </xdr:cNvPr>
          <xdr:cNvGrpSpPr/>
        </xdr:nvGrpSpPr>
        <xdr:grpSpPr>
          <a:xfrm>
            <a:off x="13131048" y="8648604"/>
            <a:ext cx="200351" cy="398696"/>
            <a:chOff x="13331553" y="5083932"/>
            <a:chExt cx="200351" cy="397895"/>
          </a:xfrm>
        </xdr:grpSpPr>
        <xdr:grpSp>
          <xdr:nvGrpSpPr>
            <xdr:cNvPr id="1045" name="グループ化 1044">
              <a:extLs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GrpSpPr/>
          </xdr:nvGrpSpPr>
          <xdr:grpSpPr>
            <a:xfrm>
              <a:off x="13338356" y="5267228"/>
              <a:ext cx="193548" cy="214599"/>
              <a:chOff x="0" y="9896"/>
              <a:chExt cx="651783" cy="841778"/>
            </a:xfrm>
          </xdr:grpSpPr>
          <xdr:sp macro="" textlink="">
            <xdr:nvSpPr>
              <xdr:cNvPr id="1064" name="直方体 1063">
                <a:extLst>
                  <a:ext uri="{FF2B5EF4-FFF2-40B4-BE49-F238E27FC236}">
                    <a16:creationId xmlns:a16="http://schemas.microsoft.com/office/drawing/2014/main" id="{00000000-0008-0000-0100-00002804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65" name="AutoShape 4049" descr="ひな形">
                <a:extLst>
                  <a:ext uri="{FF2B5EF4-FFF2-40B4-BE49-F238E27FC236}">
                    <a16:creationId xmlns:a16="http://schemas.microsoft.com/office/drawing/2014/main" id="{00000000-0008-0000-0100-000029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66" name="AutoShape 4050" descr="ひな形">
                <a:extLst>
                  <a:ext uri="{FF2B5EF4-FFF2-40B4-BE49-F238E27FC236}">
                    <a16:creationId xmlns:a16="http://schemas.microsoft.com/office/drawing/2014/main" id="{00000000-0008-0000-0100-00002A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67" name="AutoShape 4051" descr="ひな形">
                <a:extLst>
                  <a:ext uri="{FF2B5EF4-FFF2-40B4-BE49-F238E27FC236}">
                    <a16:creationId xmlns:a16="http://schemas.microsoft.com/office/drawing/2014/main" id="{00000000-0008-0000-0100-00002B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68" name="AutoShape 4052" descr="ひな形">
                <a:extLst>
                  <a:ext uri="{FF2B5EF4-FFF2-40B4-BE49-F238E27FC236}">
                    <a16:creationId xmlns:a16="http://schemas.microsoft.com/office/drawing/2014/main" id="{00000000-0008-0000-0100-00002C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69" name="AutoShape 4053" descr="ひな形">
                <a:extLst>
                  <a:ext uri="{FF2B5EF4-FFF2-40B4-BE49-F238E27FC236}">
                    <a16:creationId xmlns:a16="http://schemas.microsoft.com/office/drawing/2014/main" id="{00000000-0008-0000-0100-00002D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70" name="AutoShape 4054" descr="ひな形">
                <a:extLst>
                  <a:ext uri="{FF2B5EF4-FFF2-40B4-BE49-F238E27FC236}">
                    <a16:creationId xmlns:a16="http://schemas.microsoft.com/office/drawing/2014/main" id="{00000000-0008-0000-0100-00002E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71" name="AutoShape 4055" descr="ひな形">
                <a:extLst>
                  <a:ext uri="{FF2B5EF4-FFF2-40B4-BE49-F238E27FC236}">
                    <a16:creationId xmlns:a16="http://schemas.microsoft.com/office/drawing/2014/main" id="{00000000-0008-0000-0100-00002F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72" name="AutoShape 4056" descr="ひな形">
                <a:extLst>
                  <a:ext uri="{FF2B5EF4-FFF2-40B4-BE49-F238E27FC236}">
                    <a16:creationId xmlns:a16="http://schemas.microsoft.com/office/drawing/2014/main" id="{00000000-0008-0000-0100-000030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73" name="AutoShape 4057" descr="ひな形">
                <a:extLst>
                  <a:ext uri="{FF2B5EF4-FFF2-40B4-BE49-F238E27FC236}">
                    <a16:creationId xmlns:a16="http://schemas.microsoft.com/office/drawing/2014/main" id="{00000000-0008-0000-0100-000031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74" name="AutoShape 4058" descr="ひな形">
                <a:extLst>
                  <a:ext uri="{FF2B5EF4-FFF2-40B4-BE49-F238E27FC236}">
                    <a16:creationId xmlns:a16="http://schemas.microsoft.com/office/drawing/2014/main" id="{00000000-0008-0000-0100-000032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75" name="AutoShape 4059" descr="ひな形">
                <a:extLst>
                  <a:ext uri="{FF2B5EF4-FFF2-40B4-BE49-F238E27FC236}">
                    <a16:creationId xmlns:a16="http://schemas.microsoft.com/office/drawing/2014/main" id="{00000000-0008-0000-0100-000033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76" name="AutoShape 4060" descr="ひな形">
                <a:extLst>
                  <a:ext uri="{FF2B5EF4-FFF2-40B4-BE49-F238E27FC236}">
                    <a16:creationId xmlns:a16="http://schemas.microsoft.com/office/drawing/2014/main" id="{00000000-0008-0000-0100-000034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77" name="AutoShape 4061" descr="ひな形">
                <a:extLst>
                  <a:ext uri="{FF2B5EF4-FFF2-40B4-BE49-F238E27FC236}">
                    <a16:creationId xmlns:a16="http://schemas.microsoft.com/office/drawing/2014/main" id="{00000000-0008-0000-0100-000035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78" name="AutoShape 4062" descr="ひな形">
                <a:extLst>
                  <a:ext uri="{FF2B5EF4-FFF2-40B4-BE49-F238E27FC236}">
                    <a16:creationId xmlns:a16="http://schemas.microsoft.com/office/drawing/2014/main" id="{00000000-0008-0000-0100-000036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79" name="AutoShape 4063" descr="ひな形">
                <a:extLst>
                  <a:ext uri="{FF2B5EF4-FFF2-40B4-BE49-F238E27FC236}">
                    <a16:creationId xmlns:a16="http://schemas.microsoft.com/office/drawing/2014/main" id="{00000000-0008-0000-0100-000037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80" name="AutoShape 4064" descr="ひな形">
                <a:extLst>
                  <a:ext uri="{FF2B5EF4-FFF2-40B4-BE49-F238E27FC236}">
                    <a16:creationId xmlns:a16="http://schemas.microsoft.com/office/drawing/2014/main" id="{00000000-0008-0000-0100-000038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  <xdr:grpSp>
          <xdr:nvGrpSpPr>
            <xdr:cNvPr id="1046" name="グループ化 1045">
              <a:extLs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GrpSpPr/>
          </xdr:nvGrpSpPr>
          <xdr:grpSpPr>
            <a:xfrm>
              <a:off x="13331553" y="5083932"/>
              <a:ext cx="193548" cy="214598"/>
              <a:chOff x="0" y="9896"/>
              <a:chExt cx="651783" cy="841778"/>
            </a:xfrm>
          </xdr:grpSpPr>
          <xdr:sp macro="" textlink="">
            <xdr:nvSpPr>
              <xdr:cNvPr id="1047" name="直方体 1046">
                <a:extLst>
                  <a:ext uri="{FF2B5EF4-FFF2-40B4-BE49-F238E27FC236}">
                    <a16:creationId xmlns:a16="http://schemas.microsoft.com/office/drawing/2014/main" id="{00000000-0008-0000-0100-00001704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48" name="AutoShape 4049" descr="ひな形">
                <a:extLst>
                  <a:ext uri="{FF2B5EF4-FFF2-40B4-BE49-F238E27FC236}">
                    <a16:creationId xmlns:a16="http://schemas.microsoft.com/office/drawing/2014/main" id="{00000000-0008-0000-0100-000018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49" name="AutoShape 4050" descr="ひな形">
                <a:extLst>
                  <a:ext uri="{FF2B5EF4-FFF2-40B4-BE49-F238E27FC236}">
                    <a16:creationId xmlns:a16="http://schemas.microsoft.com/office/drawing/2014/main" id="{00000000-0008-0000-0100-000019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50" name="AutoShape 4051" descr="ひな形">
                <a:extLst>
                  <a:ext uri="{FF2B5EF4-FFF2-40B4-BE49-F238E27FC236}">
                    <a16:creationId xmlns:a16="http://schemas.microsoft.com/office/drawing/2014/main" id="{00000000-0008-0000-0100-00001A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51" name="AutoShape 4052" descr="ひな形">
                <a:extLst>
                  <a:ext uri="{FF2B5EF4-FFF2-40B4-BE49-F238E27FC236}">
                    <a16:creationId xmlns:a16="http://schemas.microsoft.com/office/drawing/2014/main" id="{00000000-0008-0000-0100-00001B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52" name="AutoShape 4053" descr="ひな形">
                <a:extLst>
                  <a:ext uri="{FF2B5EF4-FFF2-40B4-BE49-F238E27FC236}">
                    <a16:creationId xmlns:a16="http://schemas.microsoft.com/office/drawing/2014/main" id="{00000000-0008-0000-0100-00001C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53" name="AutoShape 4054" descr="ひな形">
                <a:extLst>
                  <a:ext uri="{FF2B5EF4-FFF2-40B4-BE49-F238E27FC236}">
                    <a16:creationId xmlns:a16="http://schemas.microsoft.com/office/drawing/2014/main" id="{00000000-0008-0000-0100-00001D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54" name="AutoShape 4055" descr="ひな形">
                <a:extLst>
                  <a:ext uri="{FF2B5EF4-FFF2-40B4-BE49-F238E27FC236}">
                    <a16:creationId xmlns:a16="http://schemas.microsoft.com/office/drawing/2014/main" id="{00000000-0008-0000-0100-00001E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55" name="AutoShape 4056" descr="ひな形">
                <a:extLst>
                  <a:ext uri="{FF2B5EF4-FFF2-40B4-BE49-F238E27FC236}">
                    <a16:creationId xmlns:a16="http://schemas.microsoft.com/office/drawing/2014/main" id="{00000000-0008-0000-0100-00001F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56" name="AutoShape 4057" descr="ひな形">
                <a:extLst>
                  <a:ext uri="{FF2B5EF4-FFF2-40B4-BE49-F238E27FC236}">
                    <a16:creationId xmlns:a16="http://schemas.microsoft.com/office/drawing/2014/main" id="{00000000-0008-0000-0100-000020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57" name="AutoShape 4058" descr="ひな形">
                <a:extLst>
                  <a:ext uri="{FF2B5EF4-FFF2-40B4-BE49-F238E27FC236}">
                    <a16:creationId xmlns:a16="http://schemas.microsoft.com/office/drawing/2014/main" id="{00000000-0008-0000-0100-000021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58" name="AutoShape 4059" descr="ひな形">
                <a:extLst>
                  <a:ext uri="{FF2B5EF4-FFF2-40B4-BE49-F238E27FC236}">
                    <a16:creationId xmlns:a16="http://schemas.microsoft.com/office/drawing/2014/main" id="{00000000-0008-0000-0100-000022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59" name="AutoShape 4060" descr="ひな形">
                <a:extLst>
                  <a:ext uri="{FF2B5EF4-FFF2-40B4-BE49-F238E27FC236}">
                    <a16:creationId xmlns:a16="http://schemas.microsoft.com/office/drawing/2014/main" id="{00000000-0008-0000-0100-000023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60" name="AutoShape 4061" descr="ひな形">
                <a:extLst>
                  <a:ext uri="{FF2B5EF4-FFF2-40B4-BE49-F238E27FC236}">
                    <a16:creationId xmlns:a16="http://schemas.microsoft.com/office/drawing/2014/main" id="{00000000-0008-0000-0100-000024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61" name="AutoShape 4062" descr="ひな形">
                <a:extLst>
                  <a:ext uri="{FF2B5EF4-FFF2-40B4-BE49-F238E27FC236}">
                    <a16:creationId xmlns:a16="http://schemas.microsoft.com/office/drawing/2014/main" id="{00000000-0008-0000-0100-000025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62" name="AutoShape 4063" descr="ひな形">
                <a:extLst>
                  <a:ext uri="{FF2B5EF4-FFF2-40B4-BE49-F238E27FC236}">
                    <a16:creationId xmlns:a16="http://schemas.microsoft.com/office/drawing/2014/main" id="{00000000-0008-0000-0100-000026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63" name="AutoShape 4064" descr="ひな形">
                <a:extLst>
                  <a:ext uri="{FF2B5EF4-FFF2-40B4-BE49-F238E27FC236}">
                    <a16:creationId xmlns:a16="http://schemas.microsoft.com/office/drawing/2014/main" id="{00000000-0008-0000-0100-000027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</xdr:grpSp>
      <xdr:grpSp>
        <xdr:nvGrpSpPr>
          <xdr:cNvPr id="1008" name="グループ化 1007">
            <a:extLst>
              <a:ext uri="{FF2B5EF4-FFF2-40B4-BE49-F238E27FC236}">
                <a16:creationId xmlns:a16="http://schemas.microsoft.com/office/drawing/2014/main" id="{00000000-0008-0000-0100-0000F0030000}"/>
              </a:ext>
            </a:extLst>
          </xdr:cNvPr>
          <xdr:cNvGrpSpPr/>
        </xdr:nvGrpSpPr>
        <xdr:grpSpPr>
          <a:xfrm>
            <a:off x="13383180" y="8643001"/>
            <a:ext cx="200351" cy="398696"/>
            <a:chOff x="13331553" y="5083932"/>
            <a:chExt cx="200351" cy="397895"/>
          </a:xfrm>
        </xdr:grpSpPr>
        <xdr:grpSp>
          <xdr:nvGrpSpPr>
            <xdr:cNvPr id="1009" name="グループ化 1008">
              <a:extLst>
                <a:ext uri="{FF2B5EF4-FFF2-40B4-BE49-F238E27FC236}">
                  <a16:creationId xmlns:a16="http://schemas.microsoft.com/office/drawing/2014/main" id="{00000000-0008-0000-0100-0000F1030000}"/>
                </a:ext>
              </a:extLst>
            </xdr:cNvPr>
            <xdr:cNvGrpSpPr/>
          </xdr:nvGrpSpPr>
          <xdr:grpSpPr>
            <a:xfrm>
              <a:off x="13338356" y="5267228"/>
              <a:ext cx="193548" cy="214599"/>
              <a:chOff x="0" y="9896"/>
              <a:chExt cx="651783" cy="841778"/>
            </a:xfrm>
          </xdr:grpSpPr>
          <xdr:sp macro="" textlink="">
            <xdr:nvSpPr>
              <xdr:cNvPr id="1028" name="直方体 1027">
                <a:extLst>
                  <a:ext uri="{FF2B5EF4-FFF2-40B4-BE49-F238E27FC236}">
                    <a16:creationId xmlns:a16="http://schemas.microsoft.com/office/drawing/2014/main" id="{00000000-0008-0000-0100-00000404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29" name="AutoShape 4049" descr="ひな形">
                <a:extLst>
                  <a:ext uri="{FF2B5EF4-FFF2-40B4-BE49-F238E27FC236}">
                    <a16:creationId xmlns:a16="http://schemas.microsoft.com/office/drawing/2014/main" id="{00000000-0008-0000-0100-000005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30" name="AutoShape 4050" descr="ひな形">
                <a:extLst>
                  <a:ext uri="{FF2B5EF4-FFF2-40B4-BE49-F238E27FC236}">
                    <a16:creationId xmlns:a16="http://schemas.microsoft.com/office/drawing/2014/main" id="{00000000-0008-0000-0100-000006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31" name="AutoShape 4051" descr="ひな形">
                <a:extLst>
                  <a:ext uri="{FF2B5EF4-FFF2-40B4-BE49-F238E27FC236}">
                    <a16:creationId xmlns:a16="http://schemas.microsoft.com/office/drawing/2014/main" id="{00000000-0008-0000-0100-000007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32" name="AutoShape 4052" descr="ひな形">
                <a:extLst>
                  <a:ext uri="{FF2B5EF4-FFF2-40B4-BE49-F238E27FC236}">
                    <a16:creationId xmlns:a16="http://schemas.microsoft.com/office/drawing/2014/main" id="{00000000-0008-0000-0100-000008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33" name="AutoShape 4053" descr="ひな形">
                <a:extLst>
                  <a:ext uri="{FF2B5EF4-FFF2-40B4-BE49-F238E27FC236}">
                    <a16:creationId xmlns:a16="http://schemas.microsoft.com/office/drawing/2014/main" id="{00000000-0008-0000-0100-000009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34" name="AutoShape 4054" descr="ひな形">
                <a:extLst>
                  <a:ext uri="{FF2B5EF4-FFF2-40B4-BE49-F238E27FC236}">
                    <a16:creationId xmlns:a16="http://schemas.microsoft.com/office/drawing/2014/main" id="{00000000-0008-0000-0100-00000A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35" name="AutoShape 4055" descr="ひな形">
                <a:extLst>
                  <a:ext uri="{FF2B5EF4-FFF2-40B4-BE49-F238E27FC236}">
                    <a16:creationId xmlns:a16="http://schemas.microsoft.com/office/drawing/2014/main" id="{00000000-0008-0000-0100-00000B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36" name="AutoShape 4056" descr="ひな形">
                <a:extLst>
                  <a:ext uri="{FF2B5EF4-FFF2-40B4-BE49-F238E27FC236}">
                    <a16:creationId xmlns:a16="http://schemas.microsoft.com/office/drawing/2014/main" id="{00000000-0008-0000-0100-00000C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37" name="AutoShape 4057" descr="ひな形">
                <a:extLst>
                  <a:ext uri="{FF2B5EF4-FFF2-40B4-BE49-F238E27FC236}">
                    <a16:creationId xmlns:a16="http://schemas.microsoft.com/office/drawing/2014/main" id="{00000000-0008-0000-0100-00000D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38" name="AutoShape 4058" descr="ひな形">
                <a:extLst>
                  <a:ext uri="{FF2B5EF4-FFF2-40B4-BE49-F238E27FC236}">
                    <a16:creationId xmlns:a16="http://schemas.microsoft.com/office/drawing/2014/main" id="{00000000-0008-0000-0100-00000E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39" name="AutoShape 4059" descr="ひな形">
                <a:extLst>
                  <a:ext uri="{FF2B5EF4-FFF2-40B4-BE49-F238E27FC236}">
                    <a16:creationId xmlns:a16="http://schemas.microsoft.com/office/drawing/2014/main" id="{00000000-0008-0000-0100-00000F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40" name="AutoShape 4060" descr="ひな形">
                <a:extLst>
                  <a:ext uri="{FF2B5EF4-FFF2-40B4-BE49-F238E27FC236}">
                    <a16:creationId xmlns:a16="http://schemas.microsoft.com/office/drawing/2014/main" id="{00000000-0008-0000-0100-000010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41" name="AutoShape 4061" descr="ひな形">
                <a:extLst>
                  <a:ext uri="{FF2B5EF4-FFF2-40B4-BE49-F238E27FC236}">
                    <a16:creationId xmlns:a16="http://schemas.microsoft.com/office/drawing/2014/main" id="{00000000-0008-0000-0100-000011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42" name="AutoShape 4062" descr="ひな形">
                <a:extLst>
                  <a:ext uri="{FF2B5EF4-FFF2-40B4-BE49-F238E27FC236}">
                    <a16:creationId xmlns:a16="http://schemas.microsoft.com/office/drawing/2014/main" id="{00000000-0008-0000-0100-000012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43" name="AutoShape 4063" descr="ひな形">
                <a:extLst>
                  <a:ext uri="{FF2B5EF4-FFF2-40B4-BE49-F238E27FC236}">
                    <a16:creationId xmlns:a16="http://schemas.microsoft.com/office/drawing/2014/main" id="{00000000-0008-0000-0100-000013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44" name="AutoShape 4064" descr="ひな形">
                <a:extLst>
                  <a:ext uri="{FF2B5EF4-FFF2-40B4-BE49-F238E27FC236}">
                    <a16:creationId xmlns:a16="http://schemas.microsoft.com/office/drawing/2014/main" id="{00000000-0008-0000-0100-000014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  <xdr:grpSp>
          <xdr:nvGrpSpPr>
            <xdr:cNvPr id="1010" name="グループ化 1009">
              <a:extLst>
                <a:ext uri="{FF2B5EF4-FFF2-40B4-BE49-F238E27FC236}">
                  <a16:creationId xmlns:a16="http://schemas.microsoft.com/office/drawing/2014/main" id="{00000000-0008-0000-0100-0000F2030000}"/>
                </a:ext>
              </a:extLst>
            </xdr:cNvPr>
            <xdr:cNvGrpSpPr/>
          </xdr:nvGrpSpPr>
          <xdr:grpSpPr>
            <a:xfrm>
              <a:off x="13331553" y="5083932"/>
              <a:ext cx="193548" cy="214598"/>
              <a:chOff x="0" y="9896"/>
              <a:chExt cx="651783" cy="841778"/>
            </a:xfrm>
          </xdr:grpSpPr>
          <xdr:sp macro="" textlink="">
            <xdr:nvSpPr>
              <xdr:cNvPr id="1011" name="直方体 1010">
                <a:extLst>
                  <a:ext uri="{FF2B5EF4-FFF2-40B4-BE49-F238E27FC236}">
                    <a16:creationId xmlns:a16="http://schemas.microsoft.com/office/drawing/2014/main" id="{00000000-0008-0000-0100-0000F303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12" name="AutoShape 4049" descr="ひな形">
                <a:extLst>
                  <a:ext uri="{FF2B5EF4-FFF2-40B4-BE49-F238E27FC236}">
                    <a16:creationId xmlns:a16="http://schemas.microsoft.com/office/drawing/2014/main" id="{00000000-0008-0000-0100-0000F4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13" name="AutoShape 4050" descr="ひな形">
                <a:extLst>
                  <a:ext uri="{FF2B5EF4-FFF2-40B4-BE49-F238E27FC236}">
                    <a16:creationId xmlns:a16="http://schemas.microsoft.com/office/drawing/2014/main" id="{00000000-0008-0000-0100-0000F5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14" name="AutoShape 4051" descr="ひな形">
                <a:extLst>
                  <a:ext uri="{FF2B5EF4-FFF2-40B4-BE49-F238E27FC236}">
                    <a16:creationId xmlns:a16="http://schemas.microsoft.com/office/drawing/2014/main" id="{00000000-0008-0000-0100-0000F6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15" name="AutoShape 4052" descr="ひな形">
                <a:extLst>
                  <a:ext uri="{FF2B5EF4-FFF2-40B4-BE49-F238E27FC236}">
                    <a16:creationId xmlns:a16="http://schemas.microsoft.com/office/drawing/2014/main" id="{00000000-0008-0000-0100-0000F7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16" name="AutoShape 4053" descr="ひな形">
                <a:extLst>
                  <a:ext uri="{FF2B5EF4-FFF2-40B4-BE49-F238E27FC236}">
                    <a16:creationId xmlns:a16="http://schemas.microsoft.com/office/drawing/2014/main" id="{00000000-0008-0000-0100-0000F8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17" name="AutoShape 4054" descr="ひな形">
                <a:extLst>
                  <a:ext uri="{FF2B5EF4-FFF2-40B4-BE49-F238E27FC236}">
                    <a16:creationId xmlns:a16="http://schemas.microsoft.com/office/drawing/2014/main" id="{00000000-0008-0000-0100-0000F9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18" name="AutoShape 4055" descr="ひな形">
                <a:extLst>
                  <a:ext uri="{FF2B5EF4-FFF2-40B4-BE49-F238E27FC236}">
                    <a16:creationId xmlns:a16="http://schemas.microsoft.com/office/drawing/2014/main" id="{00000000-0008-0000-0100-0000FA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19" name="AutoShape 4056" descr="ひな形">
                <a:extLst>
                  <a:ext uri="{FF2B5EF4-FFF2-40B4-BE49-F238E27FC236}">
                    <a16:creationId xmlns:a16="http://schemas.microsoft.com/office/drawing/2014/main" id="{00000000-0008-0000-0100-0000FB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20" name="AutoShape 4057" descr="ひな形">
                <a:extLst>
                  <a:ext uri="{FF2B5EF4-FFF2-40B4-BE49-F238E27FC236}">
                    <a16:creationId xmlns:a16="http://schemas.microsoft.com/office/drawing/2014/main" id="{00000000-0008-0000-0100-0000FC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21" name="AutoShape 4058" descr="ひな形">
                <a:extLst>
                  <a:ext uri="{FF2B5EF4-FFF2-40B4-BE49-F238E27FC236}">
                    <a16:creationId xmlns:a16="http://schemas.microsoft.com/office/drawing/2014/main" id="{00000000-0008-0000-0100-0000FD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22" name="AutoShape 4059" descr="ひな形">
                <a:extLst>
                  <a:ext uri="{FF2B5EF4-FFF2-40B4-BE49-F238E27FC236}">
                    <a16:creationId xmlns:a16="http://schemas.microsoft.com/office/drawing/2014/main" id="{00000000-0008-0000-0100-0000FE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23" name="AutoShape 4060" descr="ひな形">
                <a:extLst>
                  <a:ext uri="{FF2B5EF4-FFF2-40B4-BE49-F238E27FC236}">
                    <a16:creationId xmlns:a16="http://schemas.microsoft.com/office/drawing/2014/main" id="{00000000-0008-0000-0100-0000FF03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24" name="AutoShape 4061" descr="ひな形">
                <a:extLst>
                  <a:ext uri="{FF2B5EF4-FFF2-40B4-BE49-F238E27FC236}">
                    <a16:creationId xmlns:a16="http://schemas.microsoft.com/office/drawing/2014/main" id="{00000000-0008-0000-0100-000000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25" name="AutoShape 4062" descr="ひな形">
                <a:extLst>
                  <a:ext uri="{FF2B5EF4-FFF2-40B4-BE49-F238E27FC236}">
                    <a16:creationId xmlns:a16="http://schemas.microsoft.com/office/drawing/2014/main" id="{00000000-0008-0000-0100-000001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26" name="AutoShape 4063" descr="ひな形">
                <a:extLst>
                  <a:ext uri="{FF2B5EF4-FFF2-40B4-BE49-F238E27FC236}">
                    <a16:creationId xmlns:a16="http://schemas.microsoft.com/office/drawing/2014/main" id="{00000000-0008-0000-0100-000002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027" name="AutoShape 4064" descr="ひな形">
                <a:extLst>
                  <a:ext uri="{FF2B5EF4-FFF2-40B4-BE49-F238E27FC236}">
                    <a16:creationId xmlns:a16="http://schemas.microsoft.com/office/drawing/2014/main" id="{00000000-0008-0000-0100-000003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</xdr:grpSp>
    </xdr:grpSp>
    <xdr:clientData/>
  </xdr:twoCellAnchor>
  <xdr:twoCellAnchor>
    <xdr:from>
      <xdr:col>4</xdr:col>
      <xdr:colOff>95250</xdr:colOff>
      <xdr:row>15</xdr:row>
      <xdr:rowOff>40822</xdr:rowOff>
    </xdr:from>
    <xdr:to>
      <xdr:col>4</xdr:col>
      <xdr:colOff>565279</xdr:colOff>
      <xdr:row>19</xdr:row>
      <xdr:rowOff>52028</xdr:rowOff>
    </xdr:to>
    <xdr:grpSp>
      <xdr:nvGrpSpPr>
        <xdr:cNvPr id="1153" name="グループ化 1152">
          <a:extLst>
            <a:ext uri="{FF2B5EF4-FFF2-40B4-BE49-F238E27FC236}">
              <a16:creationId xmlns:a16="http://schemas.microsoft.com/office/drawing/2014/main" id="{00000000-0008-0000-0100-000081040000}"/>
            </a:ext>
          </a:extLst>
        </xdr:cNvPr>
        <xdr:cNvGrpSpPr/>
      </xdr:nvGrpSpPr>
      <xdr:grpSpPr>
        <a:xfrm>
          <a:off x="2082426" y="2819881"/>
          <a:ext cx="470029" cy="668618"/>
          <a:chOff x="13131048" y="8491321"/>
          <a:chExt cx="545659" cy="766910"/>
        </a:xfrm>
      </xdr:grpSpPr>
      <xdr:pic>
        <xdr:nvPicPr>
          <xdr:cNvPr id="1154" name="図 1153">
            <a:extLst>
              <a:ext uri="{FF2B5EF4-FFF2-40B4-BE49-F238E27FC236}">
                <a16:creationId xmlns:a16="http://schemas.microsoft.com/office/drawing/2014/main" id="{00000000-0008-0000-0100-00008204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171715" y="8742588"/>
            <a:ext cx="504992" cy="515643"/>
          </a:xfrm>
          <a:prstGeom prst="rect">
            <a:avLst/>
          </a:prstGeom>
        </xdr:spPr>
      </xdr:pic>
      <xdr:grpSp>
        <xdr:nvGrpSpPr>
          <xdr:cNvPr id="1155" name="グループ化 1154">
            <a:extLst>
              <a:ext uri="{FF2B5EF4-FFF2-40B4-BE49-F238E27FC236}">
                <a16:creationId xmlns:a16="http://schemas.microsoft.com/office/drawing/2014/main" id="{00000000-0008-0000-0100-000083040000}"/>
              </a:ext>
            </a:extLst>
          </xdr:cNvPr>
          <xdr:cNvGrpSpPr/>
        </xdr:nvGrpSpPr>
        <xdr:grpSpPr>
          <a:xfrm>
            <a:off x="13444813" y="8491322"/>
            <a:ext cx="200351" cy="398695"/>
            <a:chOff x="13331553" y="5083932"/>
            <a:chExt cx="200351" cy="397895"/>
          </a:xfrm>
        </xdr:grpSpPr>
        <xdr:grpSp>
          <xdr:nvGrpSpPr>
            <xdr:cNvPr id="1267" name="グループ化 1266">
              <a:extLst>
                <a:ext uri="{FF2B5EF4-FFF2-40B4-BE49-F238E27FC236}">
                  <a16:creationId xmlns:a16="http://schemas.microsoft.com/office/drawing/2014/main" id="{00000000-0008-0000-0100-0000F3040000}"/>
                </a:ext>
              </a:extLst>
            </xdr:cNvPr>
            <xdr:cNvGrpSpPr/>
          </xdr:nvGrpSpPr>
          <xdr:grpSpPr>
            <a:xfrm>
              <a:off x="13338356" y="5267228"/>
              <a:ext cx="193548" cy="214599"/>
              <a:chOff x="0" y="9896"/>
              <a:chExt cx="651783" cy="841778"/>
            </a:xfrm>
          </xdr:grpSpPr>
          <xdr:sp macro="" textlink="">
            <xdr:nvSpPr>
              <xdr:cNvPr id="1286" name="直方体 1285">
                <a:extLst>
                  <a:ext uri="{FF2B5EF4-FFF2-40B4-BE49-F238E27FC236}">
                    <a16:creationId xmlns:a16="http://schemas.microsoft.com/office/drawing/2014/main" id="{00000000-0008-0000-0100-00000605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87" name="AutoShape 4049" descr="ひな形">
                <a:extLst>
                  <a:ext uri="{FF2B5EF4-FFF2-40B4-BE49-F238E27FC236}">
                    <a16:creationId xmlns:a16="http://schemas.microsoft.com/office/drawing/2014/main" id="{00000000-0008-0000-0100-00000705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88" name="AutoShape 4050" descr="ひな形">
                <a:extLst>
                  <a:ext uri="{FF2B5EF4-FFF2-40B4-BE49-F238E27FC236}">
                    <a16:creationId xmlns:a16="http://schemas.microsoft.com/office/drawing/2014/main" id="{00000000-0008-0000-0100-00000805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89" name="AutoShape 4051" descr="ひな形">
                <a:extLst>
                  <a:ext uri="{FF2B5EF4-FFF2-40B4-BE49-F238E27FC236}">
                    <a16:creationId xmlns:a16="http://schemas.microsoft.com/office/drawing/2014/main" id="{00000000-0008-0000-0100-00000905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90" name="AutoShape 4052" descr="ひな形">
                <a:extLst>
                  <a:ext uri="{FF2B5EF4-FFF2-40B4-BE49-F238E27FC236}">
                    <a16:creationId xmlns:a16="http://schemas.microsoft.com/office/drawing/2014/main" id="{00000000-0008-0000-0100-00000A05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91" name="AutoShape 4053" descr="ひな形">
                <a:extLst>
                  <a:ext uri="{FF2B5EF4-FFF2-40B4-BE49-F238E27FC236}">
                    <a16:creationId xmlns:a16="http://schemas.microsoft.com/office/drawing/2014/main" id="{00000000-0008-0000-0100-00000B05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92" name="AutoShape 4054" descr="ひな形">
                <a:extLst>
                  <a:ext uri="{FF2B5EF4-FFF2-40B4-BE49-F238E27FC236}">
                    <a16:creationId xmlns:a16="http://schemas.microsoft.com/office/drawing/2014/main" id="{00000000-0008-0000-0100-00000C05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93" name="AutoShape 4055" descr="ひな形">
                <a:extLst>
                  <a:ext uri="{FF2B5EF4-FFF2-40B4-BE49-F238E27FC236}">
                    <a16:creationId xmlns:a16="http://schemas.microsoft.com/office/drawing/2014/main" id="{00000000-0008-0000-0100-00000D05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94" name="AutoShape 4056" descr="ひな形">
                <a:extLst>
                  <a:ext uri="{FF2B5EF4-FFF2-40B4-BE49-F238E27FC236}">
                    <a16:creationId xmlns:a16="http://schemas.microsoft.com/office/drawing/2014/main" id="{00000000-0008-0000-0100-00000E05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95" name="AutoShape 4057" descr="ひな形">
                <a:extLst>
                  <a:ext uri="{FF2B5EF4-FFF2-40B4-BE49-F238E27FC236}">
                    <a16:creationId xmlns:a16="http://schemas.microsoft.com/office/drawing/2014/main" id="{00000000-0008-0000-0100-00000F05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96" name="AutoShape 4058" descr="ひな形">
                <a:extLst>
                  <a:ext uri="{FF2B5EF4-FFF2-40B4-BE49-F238E27FC236}">
                    <a16:creationId xmlns:a16="http://schemas.microsoft.com/office/drawing/2014/main" id="{00000000-0008-0000-0100-00001005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97" name="AutoShape 4059" descr="ひな形">
                <a:extLst>
                  <a:ext uri="{FF2B5EF4-FFF2-40B4-BE49-F238E27FC236}">
                    <a16:creationId xmlns:a16="http://schemas.microsoft.com/office/drawing/2014/main" id="{00000000-0008-0000-0100-00001105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98" name="AutoShape 4060" descr="ひな形">
                <a:extLst>
                  <a:ext uri="{FF2B5EF4-FFF2-40B4-BE49-F238E27FC236}">
                    <a16:creationId xmlns:a16="http://schemas.microsoft.com/office/drawing/2014/main" id="{00000000-0008-0000-0100-00001205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99" name="AutoShape 4061" descr="ひな形">
                <a:extLst>
                  <a:ext uri="{FF2B5EF4-FFF2-40B4-BE49-F238E27FC236}">
                    <a16:creationId xmlns:a16="http://schemas.microsoft.com/office/drawing/2014/main" id="{00000000-0008-0000-0100-00001305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300" name="AutoShape 4062" descr="ひな形">
                <a:extLst>
                  <a:ext uri="{FF2B5EF4-FFF2-40B4-BE49-F238E27FC236}">
                    <a16:creationId xmlns:a16="http://schemas.microsoft.com/office/drawing/2014/main" id="{00000000-0008-0000-0100-00001405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301" name="AutoShape 4063" descr="ひな形">
                <a:extLst>
                  <a:ext uri="{FF2B5EF4-FFF2-40B4-BE49-F238E27FC236}">
                    <a16:creationId xmlns:a16="http://schemas.microsoft.com/office/drawing/2014/main" id="{00000000-0008-0000-0100-00001505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302" name="AutoShape 4064" descr="ひな形">
                <a:extLst>
                  <a:ext uri="{FF2B5EF4-FFF2-40B4-BE49-F238E27FC236}">
                    <a16:creationId xmlns:a16="http://schemas.microsoft.com/office/drawing/2014/main" id="{00000000-0008-0000-0100-00001605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  <xdr:grpSp>
          <xdr:nvGrpSpPr>
            <xdr:cNvPr id="1268" name="グループ化 1267">
              <a:extLst>
                <a:ext uri="{FF2B5EF4-FFF2-40B4-BE49-F238E27FC236}">
                  <a16:creationId xmlns:a16="http://schemas.microsoft.com/office/drawing/2014/main" id="{00000000-0008-0000-0100-0000F4040000}"/>
                </a:ext>
              </a:extLst>
            </xdr:cNvPr>
            <xdr:cNvGrpSpPr/>
          </xdr:nvGrpSpPr>
          <xdr:grpSpPr>
            <a:xfrm>
              <a:off x="13331553" y="5083932"/>
              <a:ext cx="193548" cy="214598"/>
              <a:chOff x="0" y="9896"/>
              <a:chExt cx="651783" cy="841778"/>
            </a:xfrm>
          </xdr:grpSpPr>
          <xdr:sp macro="" textlink="">
            <xdr:nvSpPr>
              <xdr:cNvPr id="1269" name="直方体 1268">
                <a:extLst>
                  <a:ext uri="{FF2B5EF4-FFF2-40B4-BE49-F238E27FC236}">
                    <a16:creationId xmlns:a16="http://schemas.microsoft.com/office/drawing/2014/main" id="{00000000-0008-0000-0100-0000F504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70" name="AutoShape 4049" descr="ひな形">
                <a:extLst>
                  <a:ext uri="{FF2B5EF4-FFF2-40B4-BE49-F238E27FC236}">
                    <a16:creationId xmlns:a16="http://schemas.microsoft.com/office/drawing/2014/main" id="{00000000-0008-0000-0100-0000F6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71" name="AutoShape 4050" descr="ひな形">
                <a:extLst>
                  <a:ext uri="{FF2B5EF4-FFF2-40B4-BE49-F238E27FC236}">
                    <a16:creationId xmlns:a16="http://schemas.microsoft.com/office/drawing/2014/main" id="{00000000-0008-0000-0100-0000F7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72" name="AutoShape 4051" descr="ひな形">
                <a:extLst>
                  <a:ext uri="{FF2B5EF4-FFF2-40B4-BE49-F238E27FC236}">
                    <a16:creationId xmlns:a16="http://schemas.microsoft.com/office/drawing/2014/main" id="{00000000-0008-0000-0100-0000F8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73" name="AutoShape 4052" descr="ひな形">
                <a:extLst>
                  <a:ext uri="{FF2B5EF4-FFF2-40B4-BE49-F238E27FC236}">
                    <a16:creationId xmlns:a16="http://schemas.microsoft.com/office/drawing/2014/main" id="{00000000-0008-0000-0100-0000F9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74" name="AutoShape 4053" descr="ひな形">
                <a:extLst>
                  <a:ext uri="{FF2B5EF4-FFF2-40B4-BE49-F238E27FC236}">
                    <a16:creationId xmlns:a16="http://schemas.microsoft.com/office/drawing/2014/main" id="{00000000-0008-0000-0100-0000FA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75" name="AutoShape 4054" descr="ひな形">
                <a:extLst>
                  <a:ext uri="{FF2B5EF4-FFF2-40B4-BE49-F238E27FC236}">
                    <a16:creationId xmlns:a16="http://schemas.microsoft.com/office/drawing/2014/main" id="{00000000-0008-0000-0100-0000FB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76" name="AutoShape 4055" descr="ひな形">
                <a:extLst>
                  <a:ext uri="{FF2B5EF4-FFF2-40B4-BE49-F238E27FC236}">
                    <a16:creationId xmlns:a16="http://schemas.microsoft.com/office/drawing/2014/main" id="{00000000-0008-0000-0100-0000FC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77" name="AutoShape 4056" descr="ひな形">
                <a:extLst>
                  <a:ext uri="{FF2B5EF4-FFF2-40B4-BE49-F238E27FC236}">
                    <a16:creationId xmlns:a16="http://schemas.microsoft.com/office/drawing/2014/main" id="{00000000-0008-0000-0100-0000FD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78" name="AutoShape 4057" descr="ひな形">
                <a:extLst>
                  <a:ext uri="{FF2B5EF4-FFF2-40B4-BE49-F238E27FC236}">
                    <a16:creationId xmlns:a16="http://schemas.microsoft.com/office/drawing/2014/main" id="{00000000-0008-0000-0100-0000FE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79" name="AutoShape 4058" descr="ひな形">
                <a:extLst>
                  <a:ext uri="{FF2B5EF4-FFF2-40B4-BE49-F238E27FC236}">
                    <a16:creationId xmlns:a16="http://schemas.microsoft.com/office/drawing/2014/main" id="{00000000-0008-0000-0100-0000FF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80" name="AutoShape 4059" descr="ひな形">
                <a:extLst>
                  <a:ext uri="{FF2B5EF4-FFF2-40B4-BE49-F238E27FC236}">
                    <a16:creationId xmlns:a16="http://schemas.microsoft.com/office/drawing/2014/main" id="{00000000-0008-0000-0100-00000005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81" name="AutoShape 4060" descr="ひな形">
                <a:extLst>
                  <a:ext uri="{FF2B5EF4-FFF2-40B4-BE49-F238E27FC236}">
                    <a16:creationId xmlns:a16="http://schemas.microsoft.com/office/drawing/2014/main" id="{00000000-0008-0000-0100-00000105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82" name="AutoShape 4061" descr="ひな形">
                <a:extLst>
                  <a:ext uri="{FF2B5EF4-FFF2-40B4-BE49-F238E27FC236}">
                    <a16:creationId xmlns:a16="http://schemas.microsoft.com/office/drawing/2014/main" id="{00000000-0008-0000-0100-00000205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83" name="AutoShape 4062" descr="ひな形">
                <a:extLst>
                  <a:ext uri="{FF2B5EF4-FFF2-40B4-BE49-F238E27FC236}">
                    <a16:creationId xmlns:a16="http://schemas.microsoft.com/office/drawing/2014/main" id="{00000000-0008-0000-0100-00000305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84" name="AutoShape 4063" descr="ひな形">
                <a:extLst>
                  <a:ext uri="{FF2B5EF4-FFF2-40B4-BE49-F238E27FC236}">
                    <a16:creationId xmlns:a16="http://schemas.microsoft.com/office/drawing/2014/main" id="{00000000-0008-0000-0100-00000405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85" name="AutoShape 4064" descr="ひな形">
                <a:extLst>
                  <a:ext uri="{FF2B5EF4-FFF2-40B4-BE49-F238E27FC236}">
                    <a16:creationId xmlns:a16="http://schemas.microsoft.com/office/drawing/2014/main" id="{00000000-0008-0000-0100-00000505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</xdr:grpSp>
      <xdr:grpSp>
        <xdr:nvGrpSpPr>
          <xdr:cNvPr id="1156" name="グループ化 1155">
            <a:extLst>
              <a:ext uri="{FF2B5EF4-FFF2-40B4-BE49-F238E27FC236}">
                <a16:creationId xmlns:a16="http://schemas.microsoft.com/office/drawing/2014/main" id="{00000000-0008-0000-0100-000084040000}"/>
              </a:ext>
            </a:extLst>
          </xdr:cNvPr>
          <xdr:cNvGrpSpPr/>
        </xdr:nvGrpSpPr>
        <xdr:grpSpPr>
          <a:xfrm>
            <a:off x="13216694" y="8491321"/>
            <a:ext cx="200351" cy="398695"/>
            <a:chOff x="13086625" y="5083932"/>
            <a:chExt cx="200351" cy="397895"/>
          </a:xfrm>
        </xdr:grpSpPr>
        <xdr:grpSp>
          <xdr:nvGrpSpPr>
            <xdr:cNvPr id="1231" name="グループ化 1230">
              <a:extLst>
                <a:ext uri="{FF2B5EF4-FFF2-40B4-BE49-F238E27FC236}">
                  <a16:creationId xmlns:a16="http://schemas.microsoft.com/office/drawing/2014/main" id="{00000000-0008-0000-0100-0000CF040000}"/>
                </a:ext>
              </a:extLst>
            </xdr:cNvPr>
            <xdr:cNvGrpSpPr/>
          </xdr:nvGrpSpPr>
          <xdr:grpSpPr>
            <a:xfrm>
              <a:off x="13093428" y="5267228"/>
              <a:ext cx="193548" cy="214599"/>
              <a:chOff x="0" y="9896"/>
              <a:chExt cx="651783" cy="841778"/>
            </a:xfrm>
          </xdr:grpSpPr>
          <xdr:sp macro="" textlink="">
            <xdr:nvSpPr>
              <xdr:cNvPr id="1250" name="直方体 1249">
                <a:extLst>
                  <a:ext uri="{FF2B5EF4-FFF2-40B4-BE49-F238E27FC236}">
                    <a16:creationId xmlns:a16="http://schemas.microsoft.com/office/drawing/2014/main" id="{00000000-0008-0000-0100-0000E204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51" name="AutoShape 4049" descr="ひな形">
                <a:extLst>
                  <a:ext uri="{FF2B5EF4-FFF2-40B4-BE49-F238E27FC236}">
                    <a16:creationId xmlns:a16="http://schemas.microsoft.com/office/drawing/2014/main" id="{00000000-0008-0000-0100-0000E3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52" name="AutoShape 4050" descr="ひな形">
                <a:extLst>
                  <a:ext uri="{FF2B5EF4-FFF2-40B4-BE49-F238E27FC236}">
                    <a16:creationId xmlns:a16="http://schemas.microsoft.com/office/drawing/2014/main" id="{00000000-0008-0000-0100-0000E4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53" name="AutoShape 4051" descr="ひな形">
                <a:extLst>
                  <a:ext uri="{FF2B5EF4-FFF2-40B4-BE49-F238E27FC236}">
                    <a16:creationId xmlns:a16="http://schemas.microsoft.com/office/drawing/2014/main" id="{00000000-0008-0000-0100-0000E5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54" name="AutoShape 4052" descr="ひな形">
                <a:extLst>
                  <a:ext uri="{FF2B5EF4-FFF2-40B4-BE49-F238E27FC236}">
                    <a16:creationId xmlns:a16="http://schemas.microsoft.com/office/drawing/2014/main" id="{00000000-0008-0000-0100-0000E6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55" name="AutoShape 4053" descr="ひな形">
                <a:extLst>
                  <a:ext uri="{FF2B5EF4-FFF2-40B4-BE49-F238E27FC236}">
                    <a16:creationId xmlns:a16="http://schemas.microsoft.com/office/drawing/2014/main" id="{00000000-0008-0000-0100-0000E7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56" name="AutoShape 4054" descr="ひな形">
                <a:extLst>
                  <a:ext uri="{FF2B5EF4-FFF2-40B4-BE49-F238E27FC236}">
                    <a16:creationId xmlns:a16="http://schemas.microsoft.com/office/drawing/2014/main" id="{00000000-0008-0000-0100-0000E8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57" name="AutoShape 4055" descr="ひな形">
                <a:extLst>
                  <a:ext uri="{FF2B5EF4-FFF2-40B4-BE49-F238E27FC236}">
                    <a16:creationId xmlns:a16="http://schemas.microsoft.com/office/drawing/2014/main" id="{00000000-0008-0000-0100-0000E9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58" name="AutoShape 4056" descr="ひな形">
                <a:extLst>
                  <a:ext uri="{FF2B5EF4-FFF2-40B4-BE49-F238E27FC236}">
                    <a16:creationId xmlns:a16="http://schemas.microsoft.com/office/drawing/2014/main" id="{00000000-0008-0000-0100-0000EA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59" name="AutoShape 4057" descr="ひな形">
                <a:extLst>
                  <a:ext uri="{FF2B5EF4-FFF2-40B4-BE49-F238E27FC236}">
                    <a16:creationId xmlns:a16="http://schemas.microsoft.com/office/drawing/2014/main" id="{00000000-0008-0000-0100-0000EB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60" name="AutoShape 4058" descr="ひな形">
                <a:extLst>
                  <a:ext uri="{FF2B5EF4-FFF2-40B4-BE49-F238E27FC236}">
                    <a16:creationId xmlns:a16="http://schemas.microsoft.com/office/drawing/2014/main" id="{00000000-0008-0000-0100-0000EC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61" name="AutoShape 4059" descr="ひな形">
                <a:extLst>
                  <a:ext uri="{FF2B5EF4-FFF2-40B4-BE49-F238E27FC236}">
                    <a16:creationId xmlns:a16="http://schemas.microsoft.com/office/drawing/2014/main" id="{00000000-0008-0000-0100-0000ED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62" name="AutoShape 4060" descr="ひな形">
                <a:extLst>
                  <a:ext uri="{FF2B5EF4-FFF2-40B4-BE49-F238E27FC236}">
                    <a16:creationId xmlns:a16="http://schemas.microsoft.com/office/drawing/2014/main" id="{00000000-0008-0000-0100-0000EE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63" name="AutoShape 4061" descr="ひな形">
                <a:extLst>
                  <a:ext uri="{FF2B5EF4-FFF2-40B4-BE49-F238E27FC236}">
                    <a16:creationId xmlns:a16="http://schemas.microsoft.com/office/drawing/2014/main" id="{00000000-0008-0000-0100-0000EF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64" name="AutoShape 4062" descr="ひな形">
                <a:extLst>
                  <a:ext uri="{FF2B5EF4-FFF2-40B4-BE49-F238E27FC236}">
                    <a16:creationId xmlns:a16="http://schemas.microsoft.com/office/drawing/2014/main" id="{00000000-0008-0000-0100-0000F0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65" name="AutoShape 4063" descr="ひな形">
                <a:extLst>
                  <a:ext uri="{FF2B5EF4-FFF2-40B4-BE49-F238E27FC236}">
                    <a16:creationId xmlns:a16="http://schemas.microsoft.com/office/drawing/2014/main" id="{00000000-0008-0000-0100-0000F1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66" name="AutoShape 4064" descr="ひな形">
                <a:extLst>
                  <a:ext uri="{FF2B5EF4-FFF2-40B4-BE49-F238E27FC236}">
                    <a16:creationId xmlns:a16="http://schemas.microsoft.com/office/drawing/2014/main" id="{00000000-0008-0000-0100-0000F2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  <xdr:grpSp>
          <xdr:nvGrpSpPr>
            <xdr:cNvPr id="1232" name="グループ化 1231">
              <a:extLst>
                <a:ext uri="{FF2B5EF4-FFF2-40B4-BE49-F238E27FC236}">
                  <a16:creationId xmlns:a16="http://schemas.microsoft.com/office/drawing/2014/main" id="{00000000-0008-0000-0100-0000D0040000}"/>
                </a:ext>
              </a:extLst>
            </xdr:cNvPr>
            <xdr:cNvGrpSpPr/>
          </xdr:nvGrpSpPr>
          <xdr:grpSpPr>
            <a:xfrm>
              <a:off x="13086625" y="5083932"/>
              <a:ext cx="193548" cy="214598"/>
              <a:chOff x="0" y="9896"/>
              <a:chExt cx="651783" cy="841778"/>
            </a:xfrm>
          </xdr:grpSpPr>
          <xdr:sp macro="" textlink="">
            <xdr:nvSpPr>
              <xdr:cNvPr id="1233" name="直方体 1232">
                <a:extLst>
                  <a:ext uri="{FF2B5EF4-FFF2-40B4-BE49-F238E27FC236}">
                    <a16:creationId xmlns:a16="http://schemas.microsoft.com/office/drawing/2014/main" id="{00000000-0008-0000-0100-0000D104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34" name="AutoShape 4049" descr="ひな形">
                <a:extLst>
                  <a:ext uri="{FF2B5EF4-FFF2-40B4-BE49-F238E27FC236}">
                    <a16:creationId xmlns:a16="http://schemas.microsoft.com/office/drawing/2014/main" id="{00000000-0008-0000-0100-0000D2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35" name="AutoShape 4050" descr="ひな形">
                <a:extLst>
                  <a:ext uri="{FF2B5EF4-FFF2-40B4-BE49-F238E27FC236}">
                    <a16:creationId xmlns:a16="http://schemas.microsoft.com/office/drawing/2014/main" id="{00000000-0008-0000-0100-0000D3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36" name="AutoShape 4051" descr="ひな形">
                <a:extLst>
                  <a:ext uri="{FF2B5EF4-FFF2-40B4-BE49-F238E27FC236}">
                    <a16:creationId xmlns:a16="http://schemas.microsoft.com/office/drawing/2014/main" id="{00000000-0008-0000-0100-0000D4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37" name="AutoShape 4052" descr="ひな形">
                <a:extLst>
                  <a:ext uri="{FF2B5EF4-FFF2-40B4-BE49-F238E27FC236}">
                    <a16:creationId xmlns:a16="http://schemas.microsoft.com/office/drawing/2014/main" id="{00000000-0008-0000-0100-0000D5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38" name="AutoShape 4053" descr="ひな形">
                <a:extLst>
                  <a:ext uri="{FF2B5EF4-FFF2-40B4-BE49-F238E27FC236}">
                    <a16:creationId xmlns:a16="http://schemas.microsoft.com/office/drawing/2014/main" id="{00000000-0008-0000-0100-0000D6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39" name="AutoShape 4054" descr="ひな形">
                <a:extLst>
                  <a:ext uri="{FF2B5EF4-FFF2-40B4-BE49-F238E27FC236}">
                    <a16:creationId xmlns:a16="http://schemas.microsoft.com/office/drawing/2014/main" id="{00000000-0008-0000-0100-0000D7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40" name="AutoShape 4055" descr="ひな形">
                <a:extLst>
                  <a:ext uri="{FF2B5EF4-FFF2-40B4-BE49-F238E27FC236}">
                    <a16:creationId xmlns:a16="http://schemas.microsoft.com/office/drawing/2014/main" id="{00000000-0008-0000-0100-0000D8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41" name="AutoShape 4056" descr="ひな形">
                <a:extLst>
                  <a:ext uri="{FF2B5EF4-FFF2-40B4-BE49-F238E27FC236}">
                    <a16:creationId xmlns:a16="http://schemas.microsoft.com/office/drawing/2014/main" id="{00000000-0008-0000-0100-0000D9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42" name="AutoShape 4057" descr="ひな形">
                <a:extLst>
                  <a:ext uri="{FF2B5EF4-FFF2-40B4-BE49-F238E27FC236}">
                    <a16:creationId xmlns:a16="http://schemas.microsoft.com/office/drawing/2014/main" id="{00000000-0008-0000-0100-0000DA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43" name="AutoShape 4058" descr="ひな形">
                <a:extLst>
                  <a:ext uri="{FF2B5EF4-FFF2-40B4-BE49-F238E27FC236}">
                    <a16:creationId xmlns:a16="http://schemas.microsoft.com/office/drawing/2014/main" id="{00000000-0008-0000-0100-0000DB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44" name="AutoShape 4059" descr="ひな形">
                <a:extLst>
                  <a:ext uri="{FF2B5EF4-FFF2-40B4-BE49-F238E27FC236}">
                    <a16:creationId xmlns:a16="http://schemas.microsoft.com/office/drawing/2014/main" id="{00000000-0008-0000-0100-0000DC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45" name="AutoShape 4060" descr="ひな形">
                <a:extLst>
                  <a:ext uri="{FF2B5EF4-FFF2-40B4-BE49-F238E27FC236}">
                    <a16:creationId xmlns:a16="http://schemas.microsoft.com/office/drawing/2014/main" id="{00000000-0008-0000-0100-0000DD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46" name="AutoShape 4061" descr="ひな形">
                <a:extLst>
                  <a:ext uri="{FF2B5EF4-FFF2-40B4-BE49-F238E27FC236}">
                    <a16:creationId xmlns:a16="http://schemas.microsoft.com/office/drawing/2014/main" id="{00000000-0008-0000-0100-0000DE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47" name="AutoShape 4062" descr="ひな形">
                <a:extLst>
                  <a:ext uri="{FF2B5EF4-FFF2-40B4-BE49-F238E27FC236}">
                    <a16:creationId xmlns:a16="http://schemas.microsoft.com/office/drawing/2014/main" id="{00000000-0008-0000-0100-0000DF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48" name="AutoShape 4063" descr="ひな形">
                <a:extLst>
                  <a:ext uri="{FF2B5EF4-FFF2-40B4-BE49-F238E27FC236}">
                    <a16:creationId xmlns:a16="http://schemas.microsoft.com/office/drawing/2014/main" id="{00000000-0008-0000-0100-0000E0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49" name="AutoShape 4064" descr="ひな形">
                <a:extLst>
                  <a:ext uri="{FF2B5EF4-FFF2-40B4-BE49-F238E27FC236}">
                    <a16:creationId xmlns:a16="http://schemas.microsoft.com/office/drawing/2014/main" id="{00000000-0008-0000-0100-0000E1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</xdr:grpSp>
      <xdr:grpSp>
        <xdr:nvGrpSpPr>
          <xdr:cNvPr id="1157" name="グループ化 1156">
            <a:extLst>
              <a:ext uri="{FF2B5EF4-FFF2-40B4-BE49-F238E27FC236}">
                <a16:creationId xmlns:a16="http://schemas.microsoft.com/office/drawing/2014/main" id="{00000000-0008-0000-0100-000085040000}"/>
              </a:ext>
            </a:extLst>
          </xdr:cNvPr>
          <xdr:cNvGrpSpPr/>
        </xdr:nvGrpSpPr>
        <xdr:grpSpPr>
          <a:xfrm>
            <a:off x="13131048" y="8648604"/>
            <a:ext cx="200351" cy="398696"/>
            <a:chOff x="13331553" y="5083932"/>
            <a:chExt cx="200351" cy="397895"/>
          </a:xfrm>
        </xdr:grpSpPr>
        <xdr:grpSp>
          <xdr:nvGrpSpPr>
            <xdr:cNvPr id="1195" name="グループ化 1194">
              <a:extLst>
                <a:ext uri="{FF2B5EF4-FFF2-40B4-BE49-F238E27FC236}">
                  <a16:creationId xmlns:a16="http://schemas.microsoft.com/office/drawing/2014/main" id="{00000000-0008-0000-0100-0000AB040000}"/>
                </a:ext>
              </a:extLst>
            </xdr:cNvPr>
            <xdr:cNvGrpSpPr/>
          </xdr:nvGrpSpPr>
          <xdr:grpSpPr>
            <a:xfrm>
              <a:off x="13338356" y="5267228"/>
              <a:ext cx="193548" cy="214599"/>
              <a:chOff x="0" y="9896"/>
              <a:chExt cx="651783" cy="841778"/>
            </a:xfrm>
          </xdr:grpSpPr>
          <xdr:sp macro="" textlink="">
            <xdr:nvSpPr>
              <xdr:cNvPr id="1214" name="直方体 1213">
                <a:extLst>
                  <a:ext uri="{FF2B5EF4-FFF2-40B4-BE49-F238E27FC236}">
                    <a16:creationId xmlns:a16="http://schemas.microsoft.com/office/drawing/2014/main" id="{00000000-0008-0000-0100-0000BE04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15" name="AutoShape 4049" descr="ひな形">
                <a:extLst>
                  <a:ext uri="{FF2B5EF4-FFF2-40B4-BE49-F238E27FC236}">
                    <a16:creationId xmlns:a16="http://schemas.microsoft.com/office/drawing/2014/main" id="{00000000-0008-0000-0100-0000BF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16" name="AutoShape 4050" descr="ひな形">
                <a:extLst>
                  <a:ext uri="{FF2B5EF4-FFF2-40B4-BE49-F238E27FC236}">
                    <a16:creationId xmlns:a16="http://schemas.microsoft.com/office/drawing/2014/main" id="{00000000-0008-0000-0100-0000C0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17" name="AutoShape 4051" descr="ひな形">
                <a:extLst>
                  <a:ext uri="{FF2B5EF4-FFF2-40B4-BE49-F238E27FC236}">
                    <a16:creationId xmlns:a16="http://schemas.microsoft.com/office/drawing/2014/main" id="{00000000-0008-0000-0100-0000C1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18" name="AutoShape 4052" descr="ひな形">
                <a:extLst>
                  <a:ext uri="{FF2B5EF4-FFF2-40B4-BE49-F238E27FC236}">
                    <a16:creationId xmlns:a16="http://schemas.microsoft.com/office/drawing/2014/main" id="{00000000-0008-0000-0100-0000C2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19" name="AutoShape 4053" descr="ひな形">
                <a:extLst>
                  <a:ext uri="{FF2B5EF4-FFF2-40B4-BE49-F238E27FC236}">
                    <a16:creationId xmlns:a16="http://schemas.microsoft.com/office/drawing/2014/main" id="{00000000-0008-0000-0100-0000C3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20" name="AutoShape 4054" descr="ひな形">
                <a:extLst>
                  <a:ext uri="{FF2B5EF4-FFF2-40B4-BE49-F238E27FC236}">
                    <a16:creationId xmlns:a16="http://schemas.microsoft.com/office/drawing/2014/main" id="{00000000-0008-0000-0100-0000C4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21" name="AutoShape 4055" descr="ひな形">
                <a:extLst>
                  <a:ext uri="{FF2B5EF4-FFF2-40B4-BE49-F238E27FC236}">
                    <a16:creationId xmlns:a16="http://schemas.microsoft.com/office/drawing/2014/main" id="{00000000-0008-0000-0100-0000C5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22" name="AutoShape 4056" descr="ひな形">
                <a:extLst>
                  <a:ext uri="{FF2B5EF4-FFF2-40B4-BE49-F238E27FC236}">
                    <a16:creationId xmlns:a16="http://schemas.microsoft.com/office/drawing/2014/main" id="{00000000-0008-0000-0100-0000C6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23" name="AutoShape 4057" descr="ひな形">
                <a:extLst>
                  <a:ext uri="{FF2B5EF4-FFF2-40B4-BE49-F238E27FC236}">
                    <a16:creationId xmlns:a16="http://schemas.microsoft.com/office/drawing/2014/main" id="{00000000-0008-0000-0100-0000C7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24" name="AutoShape 4058" descr="ひな形">
                <a:extLst>
                  <a:ext uri="{FF2B5EF4-FFF2-40B4-BE49-F238E27FC236}">
                    <a16:creationId xmlns:a16="http://schemas.microsoft.com/office/drawing/2014/main" id="{00000000-0008-0000-0100-0000C8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25" name="AutoShape 4059" descr="ひな形">
                <a:extLst>
                  <a:ext uri="{FF2B5EF4-FFF2-40B4-BE49-F238E27FC236}">
                    <a16:creationId xmlns:a16="http://schemas.microsoft.com/office/drawing/2014/main" id="{00000000-0008-0000-0100-0000C9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26" name="AutoShape 4060" descr="ひな形">
                <a:extLst>
                  <a:ext uri="{FF2B5EF4-FFF2-40B4-BE49-F238E27FC236}">
                    <a16:creationId xmlns:a16="http://schemas.microsoft.com/office/drawing/2014/main" id="{00000000-0008-0000-0100-0000CA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27" name="AutoShape 4061" descr="ひな形">
                <a:extLst>
                  <a:ext uri="{FF2B5EF4-FFF2-40B4-BE49-F238E27FC236}">
                    <a16:creationId xmlns:a16="http://schemas.microsoft.com/office/drawing/2014/main" id="{00000000-0008-0000-0100-0000CB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28" name="AutoShape 4062" descr="ひな形">
                <a:extLst>
                  <a:ext uri="{FF2B5EF4-FFF2-40B4-BE49-F238E27FC236}">
                    <a16:creationId xmlns:a16="http://schemas.microsoft.com/office/drawing/2014/main" id="{00000000-0008-0000-0100-0000CC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29" name="AutoShape 4063" descr="ひな形">
                <a:extLst>
                  <a:ext uri="{FF2B5EF4-FFF2-40B4-BE49-F238E27FC236}">
                    <a16:creationId xmlns:a16="http://schemas.microsoft.com/office/drawing/2014/main" id="{00000000-0008-0000-0100-0000CD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30" name="AutoShape 4064" descr="ひな形">
                <a:extLst>
                  <a:ext uri="{FF2B5EF4-FFF2-40B4-BE49-F238E27FC236}">
                    <a16:creationId xmlns:a16="http://schemas.microsoft.com/office/drawing/2014/main" id="{00000000-0008-0000-0100-0000CE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  <xdr:grpSp>
          <xdr:nvGrpSpPr>
            <xdr:cNvPr id="1196" name="グループ化 1195">
              <a:extLst>
                <a:ext uri="{FF2B5EF4-FFF2-40B4-BE49-F238E27FC236}">
                  <a16:creationId xmlns:a16="http://schemas.microsoft.com/office/drawing/2014/main" id="{00000000-0008-0000-0100-0000AC040000}"/>
                </a:ext>
              </a:extLst>
            </xdr:cNvPr>
            <xdr:cNvGrpSpPr/>
          </xdr:nvGrpSpPr>
          <xdr:grpSpPr>
            <a:xfrm>
              <a:off x="13331553" y="5083932"/>
              <a:ext cx="193548" cy="214598"/>
              <a:chOff x="0" y="9896"/>
              <a:chExt cx="651783" cy="841778"/>
            </a:xfrm>
          </xdr:grpSpPr>
          <xdr:sp macro="" textlink="">
            <xdr:nvSpPr>
              <xdr:cNvPr id="1197" name="直方体 1196">
                <a:extLst>
                  <a:ext uri="{FF2B5EF4-FFF2-40B4-BE49-F238E27FC236}">
                    <a16:creationId xmlns:a16="http://schemas.microsoft.com/office/drawing/2014/main" id="{00000000-0008-0000-0100-0000AD04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98" name="AutoShape 4049" descr="ひな形">
                <a:extLst>
                  <a:ext uri="{FF2B5EF4-FFF2-40B4-BE49-F238E27FC236}">
                    <a16:creationId xmlns:a16="http://schemas.microsoft.com/office/drawing/2014/main" id="{00000000-0008-0000-0100-0000AE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99" name="AutoShape 4050" descr="ひな形">
                <a:extLst>
                  <a:ext uri="{FF2B5EF4-FFF2-40B4-BE49-F238E27FC236}">
                    <a16:creationId xmlns:a16="http://schemas.microsoft.com/office/drawing/2014/main" id="{00000000-0008-0000-0100-0000AF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00" name="AutoShape 4051" descr="ひな形">
                <a:extLst>
                  <a:ext uri="{FF2B5EF4-FFF2-40B4-BE49-F238E27FC236}">
                    <a16:creationId xmlns:a16="http://schemas.microsoft.com/office/drawing/2014/main" id="{00000000-0008-0000-0100-0000B0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01" name="AutoShape 4052" descr="ひな形">
                <a:extLst>
                  <a:ext uri="{FF2B5EF4-FFF2-40B4-BE49-F238E27FC236}">
                    <a16:creationId xmlns:a16="http://schemas.microsoft.com/office/drawing/2014/main" id="{00000000-0008-0000-0100-0000B1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02" name="AutoShape 4053" descr="ひな形">
                <a:extLst>
                  <a:ext uri="{FF2B5EF4-FFF2-40B4-BE49-F238E27FC236}">
                    <a16:creationId xmlns:a16="http://schemas.microsoft.com/office/drawing/2014/main" id="{00000000-0008-0000-0100-0000B2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03" name="AutoShape 4054" descr="ひな形">
                <a:extLst>
                  <a:ext uri="{FF2B5EF4-FFF2-40B4-BE49-F238E27FC236}">
                    <a16:creationId xmlns:a16="http://schemas.microsoft.com/office/drawing/2014/main" id="{00000000-0008-0000-0100-0000B3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04" name="AutoShape 4055" descr="ひな形">
                <a:extLst>
                  <a:ext uri="{FF2B5EF4-FFF2-40B4-BE49-F238E27FC236}">
                    <a16:creationId xmlns:a16="http://schemas.microsoft.com/office/drawing/2014/main" id="{00000000-0008-0000-0100-0000B4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05" name="AutoShape 4056" descr="ひな形">
                <a:extLst>
                  <a:ext uri="{FF2B5EF4-FFF2-40B4-BE49-F238E27FC236}">
                    <a16:creationId xmlns:a16="http://schemas.microsoft.com/office/drawing/2014/main" id="{00000000-0008-0000-0100-0000B5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06" name="AutoShape 4057" descr="ひな形">
                <a:extLst>
                  <a:ext uri="{FF2B5EF4-FFF2-40B4-BE49-F238E27FC236}">
                    <a16:creationId xmlns:a16="http://schemas.microsoft.com/office/drawing/2014/main" id="{00000000-0008-0000-0100-0000B6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07" name="AutoShape 4058" descr="ひな形">
                <a:extLst>
                  <a:ext uri="{FF2B5EF4-FFF2-40B4-BE49-F238E27FC236}">
                    <a16:creationId xmlns:a16="http://schemas.microsoft.com/office/drawing/2014/main" id="{00000000-0008-0000-0100-0000B7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08" name="AutoShape 4059" descr="ひな形">
                <a:extLst>
                  <a:ext uri="{FF2B5EF4-FFF2-40B4-BE49-F238E27FC236}">
                    <a16:creationId xmlns:a16="http://schemas.microsoft.com/office/drawing/2014/main" id="{00000000-0008-0000-0100-0000B8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09" name="AutoShape 4060" descr="ひな形">
                <a:extLst>
                  <a:ext uri="{FF2B5EF4-FFF2-40B4-BE49-F238E27FC236}">
                    <a16:creationId xmlns:a16="http://schemas.microsoft.com/office/drawing/2014/main" id="{00000000-0008-0000-0100-0000B9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10" name="AutoShape 4061" descr="ひな形">
                <a:extLst>
                  <a:ext uri="{FF2B5EF4-FFF2-40B4-BE49-F238E27FC236}">
                    <a16:creationId xmlns:a16="http://schemas.microsoft.com/office/drawing/2014/main" id="{00000000-0008-0000-0100-0000BA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11" name="AutoShape 4062" descr="ひな形">
                <a:extLst>
                  <a:ext uri="{FF2B5EF4-FFF2-40B4-BE49-F238E27FC236}">
                    <a16:creationId xmlns:a16="http://schemas.microsoft.com/office/drawing/2014/main" id="{00000000-0008-0000-0100-0000BB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12" name="AutoShape 4063" descr="ひな形">
                <a:extLst>
                  <a:ext uri="{FF2B5EF4-FFF2-40B4-BE49-F238E27FC236}">
                    <a16:creationId xmlns:a16="http://schemas.microsoft.com/office/drawing/2014/main" id="{00000000-0008-0000-0100-0000BC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213" name="AutoShape 4064" descr="ひな形">
                <a:extLst>
                  <a:ext uri="{FF2B5EF4-FFF2-40B4-BE49-F238E27FC236}">
                    <a16:creationId xmlns:a16="http://schemas.microsoft.com/office/drawing/2014/main" id="{00000000-0008-0000-0100-0000BD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</xdr:grpSp>
      <xdr:grpSp>
        <xdr:nvGrpSpPr>
          <xdr:cNvPr id="1158" name="グループ化 1157">
            <a:extLst>
              <a:ext uri="{FF2B5EF4-FFF2-40B4-BE49-F238E27FC236}">
                <a16:creationId xmlns:a16="http://schemas.microsoft.com/office/drawing/2014/main" id="{00000000-0008-0000-0100-000086040000}"/>
              </a:ext>
            </a:extLst>
          </xdr:cNvPr>
          <xdr:cNvGrpSpPr/>
        </xdr:nvGrpSpPr>
        <xdr:grpSpPr>
          <a:xfrm>
            <a:off x="13383180" y="8643001"/>
            <a:ext cx="200351" cy="398696"/>
            <a:chOff x="13331553" y="5083932"/>
            <a:chExt cx="200351" cy="397895"/>
          </a:xfrm>
        </xdr:grpSpPr>
        <xdr:grpSp>
          <xdr:nvGrpSpPr>
            <xdr:cNvPr id="1159" name="グループ化 1158">
              <a:extLst>
                <a:ext uri="{FF2B5EF4-FFF2-40B4-BE49-F238E27FC236}">
                  <a16:creationId xmlns:a16="http://schemas.microsoft.com/office/drawing/2014/main" id="{00000000-0008-0000-0100-000087040000}"/>
                </a:ext>
              </a:extLst>
            </xdr:cNvPr>
            <xdr:cNvGrpSpPr/>
          </xdr:nvGrpSpPr>
          <xdr:grpSpPr>
            <a:xfrm>
              <a:off x="13338356" y="5267228"/>
              <a:ext cx="193548" cy="214599"/>
              <a:chOff x="0" y="9896"/>
              <a:chExt cx="651783" cy="841778"/>
            </a:xfrm>
          </xdr:grpSpPr>
          <xdr:sp macro="" textlink="">
            <xdr:nvSpPr>
              <xdr:cNvPr id="1178" name="直方体 1177">
                <a:extLst>
                  <a:ext uri="{FF2B5EF4-FFF2-40B4-BE49-F238E27FC236}">
                    <a16:creationId xmlns:a16="http://schemas.microsoft.com/office/drawing/2014/main" id="{00000000-0008-0000-0100-00009A04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79" name="AutoShape 4049" descr="ひな形">
                <a:extLst>
                  <a:ext uri="{FF2B5EF4-FFF2-40B4-BE49-F238E27FC236}">
                    <a16:creationId xmlns:a16="http://schemas.microsoft.com/office/drawing/2014/main" id="{00000000-0008-0000-0100-00009B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80" name="AutoShape 4050" descr="ひな形">
                <a:extLst>
                  <a:ext uri="{FF2B5EF4-FFF2-40B4-BE49-F238E27FC236}">
                    <a16:creationId xmlns:a16="http://schemas.microsoft.com/office/drawing/2014/main" id="{00000000-0008-0000-0100-00009C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81" name="AutoShape 4051" descr="ひな形">
                <a:extLst>
                  <a:ext uri="{FF2B5EF4-FFF2-40B4-BE49-F238E27FC236}">
                    <a16:creationId xmlns:a16="http://schemas.microsoft.com/office/drawing/2014/main" id="{00000000-0008-0000-0100-00009D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82" name="AutoShape 4052" descr="ひな形">
                <a:extLst>
                  <a:ext uri="{FF2B5EF4-FFF2-40B4-BE49-F238E27FC236}">
                    <a16:creationId xmlns:a16="http://schemas.microsoft.com/office/drawing/2014/main" id="{00000000-0008-0000-0100-00009E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83" name="AutoShape 4053" descr="ひな形">
                <a:extLst>
                  <a:ext uri="{FF2B5EF4-FFF2-40B4-BE49-F238E27FC236}">
                    <a16:creationId xmlns:a16="http://schemas.microsoft.com/office/drawing/2014/main" id="{00000000-0008-0000-0100-00009F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84" name="AutoShape 4054" descr="ひな形">
                <a:extLst>
                  <a:ext uri="{FF2B5EF4-FFF2-40B4-BE49-F238E27FC236}">
                    <a16:creationId xmlns:a16="http://schemas.microsoft.com/office/drawing/2014/main" id="{00000000-0008-0000-0100-0000A0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85" name="AutoShape 4055" descr="ひな形">
                <a:extLst>
                  <a:ext uri="{FF2B5EF4-FFF2-40B4-BE49-F238E27FC236}">
                    <a16:creationId xmlns:a16="http://schemas.microsoft.com/office/drawing/2014/main" id="{00000000-0008-0000-0100-0000A1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86" name="AutoShape 4056" descr="ひな形">
                <a:extLst>
                  <a:ext uri="{FF2B5EF4-FFF2-40B4-BE49-F238E27FC236}">
                    <a16:creationId xmlns:a16="http://schemas.microsoft.com/office/drawing/2014/main" id="{00000000-0008-0000-0100-0000A2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87" name="AutoShape 4057" descr="ひな形">
                <a:extLst>
                  <a:ext uri="{FF2B5EF4-FFF2-40B4-BE49-F238E27FC236}">
                    <a16:creationId xmlns:a16="http://schemas.microsoft.com/office/drawing/2014/main" id="{00000000-0008-0000-0100-0000A3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88" name="AutoShape 4058" descr="ひな形">
                <a:extLst>
                  <a:ext uri="{FF2B5EF4-FFF2-40B4-BE49-F238E27FC236}">
                    <a16:creationId xmlns:a16="http://schemas.microsoft.com/office/drawing/2014/main" id="{00000000-0008-0000-0100-0000A4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89" name="AutoShape 4059" descr="ひな形">
                <a:extLst>
                  <a:ext uri="{FF2B5EF4-FFF2-40B4-BE49-F238E27FC236}">
                    <a16:creationId xmlns:a16="http://schemas.microsoft.com/office/drawing/2014/main" id="{00000000-0008-0000-0100-0000A5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90" name="AutoShape 4060" descr="ひな形">
                <a:extLst>
                  <a:ext uri="{FF2B5EF4-FFF2-40B4-BE49-F238E27FC236}">
                    <a16:creationId xmlns:a16="http://schemas.microsoft.com/office/drawing/2014/main" id="{00000000-0008-0000-0100-0000A6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91" name="AutoShape 4061" descr="ひな形">
                <a:extLst>
                  <a:ext uri="{FF2B5EF4-FFF2-40B4-BE49-F238E27FC236}">
                    <a16:creationId xmlns:a16="http://schemas.microsoft.com/office/drawing/2014/main" id="{00000000-0008-0000-0100-0000A7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92" name="AutoShape 4062" descr="ひな形">
                <a:extLst>
                  <a:ext uri="{FF2B5EF4-FFF2-40B4-BE49-F238E27FC236}">
                    <a16:creationId xmlns:a16="http://schemas.microsoft.com/office/drawing/2014/main" id="{00000000-0008-0000-0100-0000A8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93" name="AutoShape 4063" descr="ひな形">
                <a:extLst>
                  <a:ext uri="{FF2B5EF4-FFF2-40B4-BE49-F238E27FC236}">
                    <a16:creationId xmlns:a16="http://schemas.microsoft.com/office/drawing/2014/main" id="{00000000-0008-0000-0100-0000A9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94" name="AutoShape 4064" descr="ひな形">
                <a:extLst>
                  <a:ext uri="{FF2B5EF4-FFF2-40B4-BE49-F238E27FC236}">
                    <a16:creationId xmlns:a16="http://schemas.microsoft.com/office/drawing/2014/main" id="{00000000-0008-0000-0100-0000AA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  <xdr:grpSp>
          <xdr:nvGrpSpPr>
            <xdr:cNvPr id="1160" name="グループ化 1159">
              <a:extLst>
                <a:ext uri="{FF2B5EF4-FFF2-40B4-BE49-F238E27FC236}">
                  <a16:creationId xmlns:a16="http://schemas.microsoft.com/office/drawing/2014/main" id="{00000000-0008-0000-0100-000088040000}"/>
                </a:ext>
              </a:extLst>
            </xdr:cNvPr>
            <xdr:cNvGrpSpPr/>
          </xdr:nvGrpSpPr>
          <xdr:grpSpPr>
            <a:xfrm>
              <a:off x="13331553" y="5083932"/>
              <a:ext cx="193548" cy="214598"/>
              <a:chOff x="0" y="9896"/>
              <a:chExt cx="651783" cy="841778"/>
            </a:xfrm>
          </xdr:grpSpPr>
          <xdr:sp macro="" textlink="">
            <xdr:nvSpPr>
              <xdr:cNvPr id="1161" name="直方体 1160">
                <a:extLst>
                  <a:ext uri="{FF2B5EF4-FFF2-40B4-BE49-F238E27FC236}">
                    <a16:creationId xmlns:a16="http://schemas.microsoft.com/office/drawing/2014/main" id="{00000000-0008-0000-0100-000089040000}"/>
                  </a:ext>
                </a:extLst>
              </xdr:cNvPr>
              <xdr:cNvSpPr/>
            </xdr:nvSpPr>
            <xdr:spPr>
              <a:xfrm>
                <a:off x="0" y="608107"/>
                <a:ext cx="651783" cy="243567"/>
              </a:xfrm>
              <a:prstGeom prst="cube">
                <a:avLst>
                  <a:gd name="adj" fmla="val 69359"/>
                </a:avLst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62" name="AutoShape 4049" descr="ひな形">
                <a:extLst>
                  <a:ext uri="{FF2B5EF4-FFF2-40B4-BE49-F238E27FC236}">
                    <a16:creationId xmlns:a16="http://schemas.microsoft.com/office/drawing/2014/main" id="{00000000-0008-0000-0100-00008A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469748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63" name="AutoShape 4050" descr="ひな形">
                <a:extLst>
                  <a:ext uri="{FF2B5EF4-FFF2-40B4-BE49-F238E27FC236}">
                    <a16:creationId xmlns:a16="http://schemas.microsoft.com/office/drawing/2014/main" id="{00000000-0008-0000-0100-00008B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469748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64" name="AutoShape 4051" descr="ひな形">
                <a:extLst>
                  <a:ext uri="{FF2B5EF4-FFF2-40B4-BE49-F238E27FC236}">
                    <a16:creationId xmlns:a16="http://schemas.microsoft.com/office/drawing/2014/main" id="{00000000-0008-0000-0100-00008C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314650"/>
                <a:ext cx="275392" cy="197956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65" name="AutoShape 4052" descr="ひな形">
                <a:extLst>
                  <a:ext uri="{FF2B5EF4-FFF2-40B4-BE49-F238E27FC236}">
                    <a16:creationId xmlns:a16="http://schemas.microsoft.com/office/drawing/2014/main" id="{00000000-0008-0000-0100-00008D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314650"/>
                <a:ext cx="275392" cy="197956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66" name="AutoShape 4053" descr="ひな形">
                <a:extLst>
                  <a:ext uri="{FF2B5EF4-FFF2-40B4-BE49-F238E27FC236}">
                    <a16:creationId xmlns:a16="http://schemas.microsoft.com/office/drawing/2014/main" id="{00000000-0008-0000-0100-00008E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164994"/>
                <a:ext cx="275392" cy="192513"/>
              </a:xfrm>
              <a:prstGeom prst="cube">
                <a:avLst>
                  <a:gd name="adj" fmla="val 36366"/>
                </a:avLst>
              </a:prstGeom>
              <a:blipFill dpi="0" rotWithShape="0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67" name="AutoShape 4054" descr="ひな形">
                <a:extLst>
                  <a:ext uri="{FF2B5EF4-FFF2-40B4-BE49-F238E27FC236}">
                    <a16:creationId xmlns:a16="http://schemas.microsoft.com/office/drawing/2014/main" id="{00000000-0008-0000-0100-00008F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16499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68" name="AutoShape 4055" descr="ひな形">
                <a:extLst>
                  <a:ext uri="{FF2B5EF4-FFF2-40B4-BE49-F238E27FC236}">
                    <a16:creationId xmlns:a16="http://schemas.microsoft.com/office/drawing/2014/main" id="{00000000-0008-0000-0100-000090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32891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69" name="AutoShape 4056" descr="ひな形">
                <a:extLst>
                  <a:ext uri="{FF2B5EF4-FFF2-40B4-BE49-F238E27FC236}">
                    <a16:creationId xmlns:a16="http://schemas.microsoft.com/office/drawing/2014/main" id="{00000000-0008-0000-0100-000091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60802" y="9896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70" name="AutoShape 4057" descr="ひな形">
                <a:extLst>
                  <a:ext uri="{FF2B5EF4-FFF2-40B4-BE49-F238E27FC236}">
                    <a16:creationId xmlns:a16="http://schemas.microsoft.com/office/drawing/2014/main" id="{00000000-0008-0000-0100-000092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71" name="AutoShape 4058" descr="ひな形">
                <a:extLst>
                  <a:ext uri="{FF2B5EF4-FFF2-40B4-BE49-F238E27FC236}">
                    <a16:creationId xmlns:a16="http://schemas.microsoft.com/office/drawing/2014/main" id="{00000000-0008-0000-0100-000093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559373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0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72" name="AutoShape 4059" descr="ひな形">
                <a:extLst>
                  <a:ext uri="{FF2B5EF4-FFF2-40B4-BE49-F238E27FC236}">
                    <a16:creationId xmlns:a16="http://schemas.microsoft.com/office/drawing/2014/main" id="{00000000-0008-0000-0100-000094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73" name="AutoShape 4060" descr="ひな形">
                <a:extLst>
                  <a:ext uri="{FF2B5EF4-FFF2-40B4-BE49-F238E27FC236}">
                    <a16:creationId xmlns:a16="http://schemas.microsoft.com/office/drawing/2014/main" id="{00000000-0008-0000-0100-000095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404274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C0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74" name="AutoShape 4061" descr="ひな形">
                <a:extLst>
                  <a:ext uri="{FF2B5EF4-FFF2-40B4-BE49-F238E27FC236}">
                    <a16:creationId xmlns:a16="http://schemas.microsoft.com/office/drawing/2014/main" id="{00000000-0008-0000-0100-000096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75" name="AutoShape 4062" descr="ひな形">
                <a:extLst>
                  <a:ext uri="{FF2B5EF4-FFF2-40B4-BE49-F238E27FC236}">
                    <a16:creationId xmlns:a16="http://schemas.microsoft.com/office/drawing/2014/main" id="{00000000-0008-0000-0100-000097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249175"/>
                <a:ext cx="275392" cy="192513"/>
              </a:xfrm>
              <a:prstGeom prst="cube">
                <a:avLst>
                  <a:gd name="adj" fmla="val 36366"/>
                </a:avLst>
              </a:prstGeom>
              <a:solidFill>
                <a:srgbClr val="FFFF0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76" name="AutoShape 4063" descr="ひな形">
                <a:extLst>
                  <a:ext uri="{FF2B5EF4-FFF2-40B4-BE49-F238E27FC236}">
                    <a16:creationId xmlns:a16="http://schemas.microsoft.com/office/drawing/2014/main" id="{00000000-0008-0000-0100-000098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2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  <xdr:sp macro="" textlink="">
            <xdr:nvSpPr>
              <xdr:cNvPr id="1177" name="AutoShape 4064" descr="ひな形">
                <a:extLst>
                  <a:ext uri="{FF2B5EF4-FFF2-40B4-BE49-F238E27FC236}">
                    <a16:creationId xmlns:a16="http://schemas.microsoft.com/office/drawing/2014/main" id="{00000000-0008-0000-0100-00009904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75335" y="94078"/>
                <a:ext cx="275392" cy="192512"/>
              </a:xfrm>
              <a:prstGeom prst="cube">
                <a:avLst>
                  <a:gd name="adj" fmla="val 36366"/>
                </a:avLst>
              </a:prstGeom>
              <a:solidFill>
                <a:srgbClr val="92D050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endParaRPr>
              </a:p>
            </xdr:txBody>
          </xdr:sp>
        </xdr:grpSp>
      </xdr:grpSp>
    </xdr:grpSp>
    <xdr:clientData/>
  </xdr:twoCellAnchor>
  <xdr:twoCellAnchor>
    <xdr:from>
      <xdr:col>22</xdr:col>
      <xdr:colOff>100853</xdr:colOff>
      <xdr:row>17</xdr:row>
      <xdr:rowOff>39220</xdr:rowOff>
    </xdr:from>
    <xdr:to>
      <xdr:col>22</xdr:col>
      <xdr:colOff>606236</xdr:colOff>
      <xdr:row>18</xdr:row>
      <xdr:rowOff>1119</xdr:rowOff>
    </xdr:to>
    <xdr:grpSp>
      <xdr:nvGrpSpPr>
        <xdr:cNvPr id="32" name="グループ化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pSpPr/>
      </xdr:nvGrpSpPr>
      <xdr:grpSpPr>
        <a:xfrm>
          <a:off x="13114618" y="3146985"/>
          <a:ext cx="505383" cy="126252"/>
          <a:chOff x="13889692" y="3143250"/>
          <a:chExt cx="505383" cy="124384"/>
        </a:xfrm>
      </xdr:grpSpPr>
      <xdr:grpSp>
        <xdr:nvGrpSpPr>
          <xdr:cNvPr id="31" name="グループ化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GrpSpPr/>
        </xdr:nvGrpSpPr>
        <xdr:grpSpPr>
          <a:xfrm>
            <a:off x="13889692" y="3143250"/>
            <a:ext cx="124384" cy="124384"/>
            <a:chOff x="10135721" y="700368"/>
            <a:chExt cx="914400" cy="914400"/>
          </a:xfrm>
        </xdr:grpSpPr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10135721" y="700368"/>
              <a:ext cx="914400" cy="914400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158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03" name="楕円 1302">
              <a:extLst>
                <a:ext uri="{FF2B5EF4-FFF2-40B4-BE49-F238E27FC236}">
                  <a16:creationId xmlns:a16="http://schemas.microsoft.com/office/drawing/2014/main" id="{00000000-0008-0000-0100-000017050000}"/>
                </a:ext>
              </a:extLst>
            </xdr:cNvPr>
            <xdr:cNvSpPr/>
          </xdr:nvSpPr>
          <xdr:spPr>
            <a:xfrm>
              <a:off x="10473018" y="1037664"/>
              <a:ext cx="239806" cy="239806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158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304" name="グループ化 1303">
            <a:extLst>
              <a:ext uri="{FF2B5EF4-FFF2-40B4-BE49-F238E27FC236}">
                <a16:creationId xmlns:a16="http://schemas.microsoft.com/office/drawing/2014/main" id="{00000000-0008-0000-0100-000018050000}"/>
              </a:ext>
            </a:extLst>
          </xdr:cNvPr>
          <xdr:cNvGrpSpPr/>
        </xdr:nvGrpSpPr>
        <xdr:grpSpPr>
          <a:xfrm>
            <a:off x="14024162" y="3143250"/>
            <a:ext cx="124384" cy="124384"/>
            <a:chOff x="10135721" y="700368"/>
            <a:chExt cx="914400" cy="914400"/>
          </a:xfrm>
        </xdr:grpSpPr>
        <xdr:sp macro="" textlink="">
          <xdr:nvSpPr>
            <xdr:cNvPr id="1305" name="楕円 1304">
              <a:extLst>
                <a:ext uri="{FF2B5EF4-FFF2-40B4-BE49-F238E27FC236}">
                  <a16:creationId xmlns:a16="http://schemas.microsoft.com/office/drawing/2014/main" id="{00000000-0008-0000-0100-000019050000}"/>
                </a:ext>
              </a:extLst>
            </xdr:cNvPr>
            <xdr:cNvSpPr/>
          </xdr:nvSpPr>
          <xdr:spPr>
            <a:xfrm>
              <a:off x="10135721" y="700368"/>
              <a:ext cx="914400" cy="914400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158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06" name="楕円 1305">
              <a:extLst>
                <a:ext uri="{FF2B5EF4-FFF2-40B4-BE49-F238E27FC236}">
                  <a16:creationId xmlns:a16="http://schemas.microsoft.com/office/drawing/2014/main" id="{00000000-0008-0000-0100-00001A050000}"/>
                </a:ext>
              </a:extLst>
            </xdr:cNvPr>
            <xdr:cNvSpPr/>
          </xdr:nvSpPr>
          <xdr:spPr>
            <a:xfrm>
              <a:off x="10473018" y="1037664"/>
              <a:ext cx="239806" cy="239806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158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307" name="グループ化 1306">
            <a:extLst>
              <a:ext uri="{FF2B5EF4-FFF2-40B4-BE49-F238E27FC236}">
                <a16:creationId xmlns:a16="http://schemas.microsoft.com/office/drawing/2014/main" id="{00000000-0008-0000-0100-00001B050000}"/>
              </a:ext>
            </a:extLst>
          </xdr:cNvPr>
          <xdr:cNvGrpSpPr/>
        </xdr:nvGrpSpPr>
        <xdr:grpSpPr>
          <a:xfrm>
            <a:off x="14147427" y="3143250"/>
            <a:ext cx="124384" cy="124384"/>
            <a:chOff x="10135721" y="700368"/>
            <a:chExt cx="914400" cy="914400"/>
          </a:xfrm>
        </xdr:grpSpPr>
        <xdr:sp macro="" textlink="">
          <xdr:nvSpPr>
            <xdr:cNvPr id="1308" name="楕円 1307">
              <a:extLst>
                <a:ext uri="{FF2B5EF4-FFF2-40B4-BE49-F238E27FC236}">
                  <a16:creationId xmlns:a16="http://schemas.microsoft.com/office/drawing/2014/main" id="{00000000-0008-0000-0100-00001C050000}"/>
                </a:ext>
              </a:extLst>
            </xdr:cNvPr>
            <xdr:cNvSpPr/>
          </xdr:nvSpPr>
          <xdr:spPr>
            <a:xfrm>
              <a:off x="10135721" y="700368"/>
              <a:ext cx="914400" cy="914400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158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09" name="楕円 1308">
              <a:extLst>
                <a:ext uri="{FF2B5EF4-FFF2-40B4-BE49-F238E27FC236}">
                  <a16:creationId xmlns:a16="http://schemas.microsoft.com/office/drawing/2014/main" id="{00000000-0008-0000-0100-00001D050000}"/>
                </a:ext>
              </a:extLst>
            </xdr:cNvPr>
            <xdr:cNvSpPr/>
          </xdr:nvSpPr>
          <xdr:spPr>
            <a:xfrm>
              <a:off x="10473018" y="1037664"/>
              <a:ext cx="239806" cy="239806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158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310" name="グループ化 1309">
            <a:extLst>
              <a:ext uri="{FF2B5EF4-FFF2-40B4-BE49-F238E27FC236}">
                <a16:creationId xmlns:a16="http://schemas.microsoft.com/office/drawing/2014/main" id="{00000000-0008-0000-0100-00001E050000}"/>
              </a:ext>
            </a:extLst>
          </xdr:cNvPr>
          <xdr:cNvGrpSpPr/>
        </xdr:nvGrpSpPr>
        <xdr:grpSpPr>
          <a:xfrm>
            <a:off x="14270691" y="3143250"/>
            <a:ext cx="124384" cy="124384"/>
            <a:chOff x="10135721" y="700368"/>
            <a:chExt cx="914400" cy="914400"/>
          </a:xfrm>
        </xdr:grpSpPr>
        <xdr:sp macro="" textlink="">
          <xdr:nvSpPr>
            <xdr:cNvPr id="1311" name="楕円 1310">
              <a:extLst>
                <a:ext uri="{FF2B5EF4-FFF2-40B4-BE49-F238E27FC236}">
                  <a16:creationId xmlns:a16="http://schemas.microsoft.com/office/drawing/2014/main" id="{00000000-0008-0000-0100-00001F050000}"/>
                </a:ext>
              </a:extLst>
            </xdr:cNvPr>
            <xdr:cNvSpPr/>
          </xdr:nvSpPr>
          <xdr:spPr>
            <a:xfrm>
              <a:off x="10135721" y="700368"/>
              <a:ext cx="914400" cy="914400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158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12" name="楕円 1311">
              <a:extLst>
                <a:ext uri="{FF2B5EF4-FFF2-40B4-BE49-F238E27FC236}">
                  <a16:creationId xmlns:a16="http://schemas.microsoft.com/office/drawing/2014/main" id="{00000000-0008-0000-0100-000020050000}"/>
                </a:ext>
              </a:extLst>
            </xdr:cNvPr>
            <xdr:cNvSpPr/>
          </xdr:nvSpPr>
          <xdr:spPr>
            <a:xfrm>
              <a:off x="10473018" y="1037664"/>
              <a:ext cx="239806" cy="239806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158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22</xdr:col>
      <xdr:colOff>492011</xdr:colOff>
      <xdr:row>16</xdr:row>
      <xdr:rowOff>114875</xdr:rowOff>
    </xdr:from>
    <xdr:to>
      <xdr:col>22</xdr:col>
      <xdr:colOff>619592</xdr:colOff>
      <xdr:row>17</xdr:row>
      <xdr:rowOff>28416</xdr:rowOff>
    </xdr:to>
    <xdr:sp macro="" textlink="">
      <xdr:nvSpPr>
        <xdr:cNvPr id="1313" name="AutoShape 4060" descr="ひな形">
          <a:extLst>
            <a:ext uri="{FF2B5EF4-FFF2-40B4-BE49-F238E27FC236}">
              <a16:creationId xmlns:a16="http://schemas.microsoft.com/office/drawing/2014/main" id="{00000000-0008-0000-0100-000021050000}"/>
            </a:ext>
          </a:extLst>
        </xdr:cNvPr>
        <xdr:cNvSpPr>
          <a:spLocks noChangeArrowheads="1"/>
        </xdr:cNvSpPr>
      </xdr:nvSpPr>
      <xdr:spPr bwMode="auto">
        <a:xfrm>
          <a:off x="14303262" y="3039610"/>
          <a:ext cx="127581" cy="76027"/>
        </a:xfrm>
        <a:prstGeom prst="cube">
          <a:avLst>
            <a:gd name="adj" fmla="val 36366"/>
          </a:avLst>
        </a:prstGeom>
        <a:solidFill>
          <a:srgbClr val="FFC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square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22</xdr:col>
      <xdr:colOff>291906</xdr:colOff>
      <xdr:row>16</xdr:row>
      <xdr:rowOff>109810</xdr:rowOff>
    </xdr:from>
    <xdr:to>
      <xdr:col>22</xdr:col>
      <xdr:colOff>419487</xdr:colOff>
      <xdr:row>17</xdr:row>
      <xdr:rowOff>24151</xdr:rowOff>
    </xdr:to>
    <xdr:sp macro="" textlink="">
      <xdr:nvSpPr>
        <xdr:cNvPr id="1314" name="AutoShape 4062" descr="ひな形">
          <a:extLst>
            <a:ext uri="{FF2B5EF4-FFF2-40B4-BE49-F238E27FC236}">
              <a16:creationId xmlns:a16="http://schemas.microsoft.com/office/drawing/2014/main" id="{00000000-0008-0000-0100-000022050000}"/>
            </a:ext>
          </a:extLst>
        </xdr:cNvPr>
        <xdr:cNvSpPr>
          <a:spLocks noChangeArrowheads="1"/>
        </xdr:cNvSpPr>
      </xdr:nvSpPr>
      <xdr:spPr bwMode="auto">
        <a:xfrm>
          <a:off x="14103157" y="3034545"/>
          <a:ext cx="127581" cy="76827"/>
        </a:xfrm>
        <a:prstGeom prst="cube">
          <a:avLst>
            <a:gd name="adj" fmla="val 36366"/>
          </a:avLst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square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22</xdr:col>
      <xdr:colOff>99005</xdr:colOff>
      <xdr:row>16</xdr:row>
      <xdr:rowOff>110346</xdr:rowOff>
    </xdr:from>
    <xdr:to>
      <xdr:col>22</xdr:col>
      <xdr:colOff>226586</xdr:colOff>
      <xdr:row>17</xdr:row>
      <xdr:rowOff>24687</xdr:rowOff>
    </xdr:to>
    <xdr:sp macro="" textlink="">
      <xdr:nvSpPr>
        <xdr:cNvPr id="1315" name="AutoShape 4064" descr="ひな形">
          <a:extLst>
            <a:ext uri="{FF2B5EF4-FFF2-40B4-BE49-F238E27FC236}">
              <a16:creationId xmlns:a16="http://schemas.microsoft.com/office/drawing/2014/main" id="{00000000-0008-0000-0100-000023050000}"/>
            </a:ext>
          </a:extLst>
        </xdr:cNvPr>
        <xdr:cNvSpPr>
          <a:spLocks noChangeArrowheads="1"/>
        </xdr:cNvSpPr>
      </xdr:nvSpPr>
      <xdr:spPr bwMode="auto">
        <a:xfrm>
          <a:off x="13910256" y="3035081"/>
          <a:ext cx="127581" cy="76827"/>
        </a:xfrm>
        <a:prstGeom prst="cube">
          <a:avLst>
            <a:gd name="adj" fmla="val 36366"/>
          </a:avLst>
        </a:prstGeom>
        <a:solidFill>
          <a:srgbClr val="92D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square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24</xdr:col>
      <xdr:colOff>22412</xdr:colOff>
      <xdr:row>16</xdr:row>
      <xdr:rowOff>37311</xdr:rowOff>
    </xdr:from>
    <xdr:to>
      <xdr:col>24</xdr:col>
      <xdr:colOff>633131</xdr:colOff>
      <xdr:row>18</xdr:row>
      <xdr:rowOff>140073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pSpPr/>
      </xdr:nvGrpSpPr>
      <xdr:grpSpPr>
        <a:xfrm>
          <a:off x="14261353" y="2980723"/>
          <a:ext cx="585319" cy="431468"/>
          <a:chOff x="13844869" y="179293"/>
          <a:chExt cx="1495984" cy="1047751"/>
        </a:xfrm>
      </xdr:grpSpPr>
      <xdr:grpSp>
        <xdr:nvGrpSpPr>
          <xdr:cNvPr id="38" name="グループ化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14119413" y="179293"/>
            <a:ext cx="1221440" cy="930089"/>
            <a:chOff x="14119413" y="179293"/>
            <a:chExt cx="1221440" cy="930089"/>
          </a:xfrm>
          <a:solidFill>
            <a:schemeClr val="bg1"/>
          </a:solidFill>
        </xdr:grpSpPr>
        <xdr:sp macro="" textlink="">
          <xdr:nvSpPr>
            <xdr:cNvPr id="37" name="直方体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/>
          </xdr:nvSpPr>
          <xdr:spPr>
            <a:xfrm>
              <a:off x="14119413" y="823632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18" name="直方体 1317">
              <a:extLst>
                <a:ext uri="{FF2B5EF4-FFF2-40B4-BE49-F238E27FC236}">
                  <a16:creationId xmlns:a16="http://schemas.microsoft.com/office/drawing/2014/main" id="{00000000-0008-0000-0100-000026050000}"/>
                </a:ext>
              </a:extLst>
            </xdr:cNvPr>
            <xdr:cNvSpPr/>
          </xdr:nvSpPr>
          <xdr:spPr>
            <a:xfrm>
              <a:off x="14304310" y="823632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19" name="直方体 1318">
              <a:extLst>
                <a:ext uri="{FF2B5EF4-FFF2-40B4-BE49-F238E27FC236}">
                  <a16:creationId xmlns:a16="http://schemas.microsoft.com/office/drawing/2014/main" id="{00000000-0008-0000-0100-000027050000}"/>
                </a:ext>
              </a:extLst>
            </xdr:cNvPr>
            <xdr:cNvSpPr/>
          </xdr:nvSpPr>
          <xdr:spPr>
            <a:xfrm>
              <a:off x="14506016" y="823632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20" name="直方体 1319">
              <a:extLst>
                <a:ext uri="{FF2B5EF4-FFF2-40B4-BE49-F238E27FC236}">
                  <a16:creationId xmlns:a16="http://schemas.microsoft.com/office/drawing/2014/main" id="{00000000-0008-0000-0100-000028050000}"/>
                </a:ext>
              </a:extLst>
            </xdr:cNvPr>
            <xdr:cNvSpPr/>
          </xdr:nvSpPr>
          <xdr:spPr>
            <a:xfrm>
              <a:off x="14696516" y="823632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21" name="直方体 1320">
              <a:extLst>
                <a:ext uri="{FF2B5EF4-FFF2-40B4-BE49-F238E27FC236}">
                  <a16:creationId xmlns:a16="http://schemas.microsoft.com/office/drawing/2014/main" id="{00000000-0008-0000-0100-000029050000}"/>
                </a:ext>
              </a:extLst>
            </xdr:cNvPr>
            <xdr:cNvSpPr/>
          </xdr:nvSpPr>
          <xdr:spPr>
            <a:xfrm>
              <a:off x="14881413" y="823632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22" name="直方体 1321">
              <a:extLst>
                <a:ext uri="{FF2B5EF4-FFF2-40B4-BE49-F238E27FC236}">
                  <a16:creationId xmlns:a16="http://schemas.microsoft.com/office/drawing/2014/main" id="{00000000-0008-0000-0100-00002A050000}"/>
                </a:ext>
              </a:extLst>
            </xdr:cNvPr>
            <xdr:cNvSpPr/>
          </xdr:nvSpPr>
          <xdr:spPr>
            <a:xfrm>
              <a:off x="15083119" y="823632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23" name="直方体 1322">
              <a:extLst>
                <a:ext uri="{FF2B5EF4-FFF2-40B4-BE49-F238E27FC236}">
                  <a16:creationId xmlns:a16="http://schemas.microsoft.com/office/drawing/2014/main" id="{00000000-0008-0000-0100-00002B050000}"/>
                </a:ext>
              </a:extLst>
            </xdr:cNvPr>
            <xdr:cNvSpPr/>
          </xdr:nvSpPr>
          <xdr:spPr>
            <a:xfrm>
              <a:off x="14119413" y="605117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24" name="直方体 1323">
              <a:extLst>
                <a:ext uri="{FF2B5EF4-FFF2-40B4-BE49-F238E27FC236}">
                  <a16:creationId xmlns:a16="http://schemas.microsoft.com/office/drawing/2014/main" id="{00000000-0008-0000-0100-00002C050000}"/>
                </a:ext>
              </a:extLst>
            </xdr:cNvPr>
            <xdr:cNvSpPr/>
          </xdr:nvSpPr>
          <xdr:spPr>
            <a:xfrm>
              <a:off x="14304310" y="605117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25" name="直方体 1324">
              <a:extLst>
                <a:ext uri="{FF2B5EF4-FFF2-40B4-BE49-F238E27FC236}">
                  <a16:creationId xmlns:a16="http://schemas.microsoft.com/office/drawing/2014/main" id="{00000000-0008-0000-0100-00002D050000}"/>
                </a:ext>
              </a:extLst>
            </xdr:cNvPr>
            <xdr:cNvSpPr/>
          </xdr:nvSpPr>
          <xdr:spPr>
            <a:xfrm>
              <a:off x="14506016" y="605117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26" name="直方体 1325">
              <a:extLst>
                <a:ext uri="{FF2B5EF4-FFF2-40B4-BE49-F238E27FC236}">
                  <a16:creationId xmlns:a16="http://schemas.microsoft.com/office/drawing/2014/main" id="{00000000-0008-0000-0100-00002E050000}"/>
                </a:ext>
              </a:extLst>
            </xdr:cNvPr>
            <xdr:cNvSpPr/>
          </xdr:nvSpPr>
          <xdr:spPr>
            <a:xfrm>
              <a:off x="14696516" y="605117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27" name="直方体 1326">
              <a:extLst>
                <a:ext uri="{FF2B5EF4-FFF2-40B4-BE49-F238E27FC236}">
                  <a16:creationId xmlns:a16="http://schemas.microsoft.com/office/drawing/2014/main" id="{00000000-0008-0000-0100-00002F050000}"/>
                </a:ext>
              </a:extLst>
            </xdr:cNvPr>
            <xdr:cNvSpPr/>
          </xdr:nvSpPr>
          <xdr:spPr>
            <a:xfrm>
              <a:off x="14881413" y="605117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28" name="直方体 1327">
              <a:extLst>
                <a:ext uri="{FF2B5EF4-FFF2-40B4-BE49-F238E27FC236}">
                  <a16:creationId xmlns:a16="http://schemas.microsoft.com/office/drawing/2014/main" id="{00000000-0008-0000-0100-000030050000}"/>
                </a:ext>
              </a:extLst>
            </xdr:cNvPr>
            <xdr:cNvSpPr/>
          </xdr:nvSpPr>
          <xdr:spPr>
            <a:xfrm>
              <a:off x="15083119" y="605117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29" name="直方体 1328">
              <a:extLst>
                <a:ext uri="{FF2B5EF4-FFF2-40B4-BE49-F238E27FC236}">
                  <a16:creationId xmlns:a16="http://schemas.microsoft.com/office/drawing/2014/main" id="{00000000-0008-0000-0100-000031050000}"/>
                </a:ext>
              </a:extLst>
            </xdr:cNvPr>
            <xdr:cNvSpPr/>
          </xdr:nvSpPr>
          <xdr:spPr>
            <a:xfrm>
              <a:off x="14119413" y="397808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30" name="直方体 1329">
              <a:extLst>
                <a:ext uri="{FF2B5EF4-FFF2-40B4-BE49-F238E27FC236}">
                  <a16:creationId xmlns:a16="http://schemas.microsoft.com/office/drawing/2014/main" id="{00000000-0008-0000-0100-000032050000}"/>
                </a:ext>
              </a:extLst>
            </xdr:cNvPr>
            <xdr:cNvSpPr/>
          </xdr:nvSpPr>
          <xdr:spPr>
            <a:xfrm>
              <a:off x="14304310" y="397808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31" name="直方体 1330">
              <a:extLst>
                <a:ext uri="{FF2B5EF4-FFF2-40B4-BE49-F238E27FC236}">
                  <a16:creationId xmlns:a16="http://schemas.microsoft.com/office/drawing/2014/main" id="{00000000-0008-0000-0100-000033050000}"/>
                </a:ext>
              </a:extLst>
            </xdr:cNvPr>
            <xdr:cNvSpPr/>
          </xdr:nvSpPr>
          <xdr:spPr>
            <a:xfrm>
              <a:off x="14506016" y="397808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32" name="直方体 1331">
              <a:extLst>
                <a:ext uri="{FF2B5EF4-FFF2-40B4-BE49-F238E27FC236}">
                  <a16:creationId xmlns:a16="http://schemas.microsoft.com/office/drawing/2014/main" id="{00000000-0008-0000-0100-000034050000}"/>
                </a:ext>
              </a:extLst>
            </xdr:cNvPr>
            <xdr:cNvSpPr/>
          </xdr:nvSpPr>
          <xdr:spPr>
            <a:xfrm>
              <a:off x="14696516" y="397808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33" name="直方体 1332">
              <a:extLst>
                <a:ext uri="{FF2B5EF4-FFF2-40B4-BE49-F238E27FC236}">
                  <a16:creationId xmlns:a16="http://schemas.microsoft.com/office/drawing/2014/main" id="{00000000-0008-0000-0100-000035050000}"/>
                </a:ext>
              </a:extLst>
            </xdr:cNvPr>
            <xdr:cNvSpPr/>
          </xdr:nvSpPr>
          <xdr:spPr>
            <a:xfrm>
              <a:off x="14881413" y="397808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34" name="直方体 1333">
              <a:extLst>
                <a:ext uri="{FF2B5EF4-FFF2-40B4-BE49-F238E27FC236}">
                  <a16:creationId xmlns:a16="http://schemas.microsoft.com/office/drawing/2014/main" id="{00000000-0008-0000-0100-000036050000}"/>
                </a:ext>
              </a:extLst>
            </xdr:cNvPr>
            <xdr:cNvSpPr/>
          </xdr:nvSpPr>
          <xdr:spPr>
            <a:xfrm>
              <a:off x="15083119" y="397808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35" name="直方体 1334">
              <a:extLst>
                <a:ext uri="{FF2B5EF4-FFF2-40B4-BE49-F238E27FC236}">
                  <a16:creationId xmlns:a16="http://schemas.microsoft.com/office/drawing/2014/main" id="{00000000-0008-0000-0100-000037050000}"/>
                </a:ext>
              </a:extLst>
            </xdr:cNvPr>
            <xdr:cNvSpPr/>
          </xdr:nvSpPr>
          <xdr:spPr>
            <a:xfrm>
              <a:off x="14119413" y="179293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36" name="直方体 1335">
              <a:extLst>
                <a:ext uri="{FF2B5EF4-FFF2-40B4-BE49-F238E27FC236}">
                  <a16:creationId xmlns:a16="http://schemas.microsoft.com/office/drawing/2014/main" id="{00000000-0008-0000-0100-000038050000}"/>
                </a:ext>
              </a:extLst>
            </xdr:cNvPr>
            <xdr:cNvSpPr/>
          </xdr:nvSpPr>
          <xdr:spPr>
            <a:xfrm>
              <a:off x="14304310" y="179293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37" name="直方体 1336">
              <a:extLst>
                <a:ext uri="{FF2B5EF4-FFF2-40B4-BE49-F238E27FC236}">
                  <a16:creationId xmlns:a16="http://schemas.microsoft.com/office/drawing/2014/main" id="{00000000-0008-0000-0100-000039050000}"/>
                </a:ext>
              </a:extLst>
            </xdr:cNvPr>
            <xdr:cNvSpPr/>
          </xdr:nvSpPr>
          <xdr:spPr>
            <a:xfrm>
              <a:off x="14506016" y="179293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38" name="直方体 1337">
              <a:extLst>
                <a:ext uri="{FF2B5EF4-FFF2-40B4-BE49-F238E27FC236}">
                  <a16:creationId xmlns:a16="http://schemas.microsoft.com/office/drawing/2014/main" id="{00000000-0008-0000-0100-00003A050000}"/>
                </a:ext>
              </a:extLst>
            </xdr:cNvPr>
            <xdr:cNvSpPr/>
          </xdr:nvSpPr>
          <xdr:spPr>
            <a:xfrm>
              <a:off x="14696516" y="179293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39" name="直方体 1338">
              <a:extLst>
                <a:ext uri="{FF2B5EF4-FFF2-40B4-BE49-F238E27FC236}">
                  <a16:creationId xmlns:a16="http://schemas.microsoft.com/office/drawing/2014/main" id="{00000000-0008-0000-0100-00003B050000}"/>
                </a:ext>
              </a:extLst>
            </xdr:cNvPr>
            <xdr:cNvSpPr/>
          </xdr:nvSpPr>
          <xdr:spPr>
            <a:xfrm>
              <a:off x="14881413" y="179293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40" name="直方体 1339">
              <a:extLst>
                <a:ext uri="{FF2B5EF4-FFF2-40B4-BE49-F238E27FC236}">
                  <a16:creationId xmlns:a16="http://schemas.microsoft.com/office/drawing/2014/main" id="{00000000-0008-0000-0100-00003C050000}"/>
                </a:ext>
              </a:extLst>
            </xdr:cNvPr>
            <xdr:cNvSpPr/>
          </xdr:nvSpPr>
          <xdr:spPr>
            <a:xfrm>
              <a:off x="15083119" y="179293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341" name="グループ化 1340">
            <a:extLst>
              <a:ext uri="{FF2B5EF4-FFF2-40B4-BE49-F238E27FC236}">
                <a16:creationId xmlns:a16="http://schemas.microsoft.com/office/drawing/2014/main" id="{00000000-0008-0000-0100-00003D050000}"/>
              </a:ext>
            </a:extLst>
          </xdr:cNvPr>
          <xdr:cNvGrpSpPr/>
        </xdr:nvGrpSpPr>
        <xdr:grpSpPr>
          <a:xfrm>
            <a:off x="13990545" y="240926"/>
            <a:ext cx="1221440" cy="930089"/>
            <a:chOff x="14119413" y="179293"/>
            <a:chExt cx="1221440" cy="930089"/>
          </a:xfrm>
          <a:solidFill>
            <a:schemeClr val="bg1"/>
          </a:solidFill>
        </xdr:grpSpPr>
        <xdr:sp macro="" textlink="">
          <xdr:nvSpPr>
            <xdr:cNvPr id="1342" name="直方体 1341">
              <a:extLst>
                <a:ext uri="{FF2B5EF4-FFF2-40B4-BE49-F238E27FC236}">
                  <a16:creationId xmlns:a16="http://schemas.microsoft.com/office/drawing/2014/main" id="{00000000-0008-0000-0100-00003E050000}"/>
                </a:ext>
              </a:extLst>
            </xdr:cNvPr>
            <xdr:cNvSpPr/>
          </xdr:nvSpPr>
          <xdr:spPr>
            <a:xfrm>
              <a:off x="14119413" y="823632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43" name="直方体 1342">
              <a:extLst>
                <a:ext uri="{FF2B5EF4-FFF2-40B4-BE49-F238E27FC236}">
                  <a16:creationId xmlns:a16="http://schemas.microsoft.com/office/drawing/2014/main" id="{00000000-0008-0000-0100-00003F050000}"/>
                </a:ext>
              </a:extLst>
            </xdr:cNvPr>
            <xdr:cNvSpPr/>
          </xdr:nvSpPr>
          <xdr:spPr>
            <a:xfrm>
              <a:off x="14304310" y="823632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44" name="直方体 1343">
              <a:extLst>
                <a:ext uri="{FF2B5EF4-FFF2-40B4-BE49-F238E27FC236}">
                  <a16:creationId xmlns:a16="http://schemas.microsoft.com/office/drawing/2014/main" id="{00000000-0008-0000-0100-000040050000}"/>
                </a:ext>
              </a:extLst>
            </xdr:cNvPr>
            <xdr:cNvSpPr/>
          </xdr:nvSpPr>
          <xdr:spPr>
            <a:xfrm>
              <a:off x="14506016" y="823632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45" name="直方体 1344">
              <a:extLst>
                <a:ext uri="{FF2B5EF4-FFF2-40B4-BE49-F238E27FC236}">
                  <a16:creationId xmlns:a16="http://schemas.microsoft.com/office/drawing/2014/main" id="{00000000-0008-0000-0100-000041050000}"/>
                </a:ext>
              </a:extLst>
            </xdr:cNvPr>
            <xdr:cNvSpPr/>
          </xdr:nvSpPr>
          <xdr:spPr>
            <a:xfrm>
              <a:off x="14696516" y="823632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46" name="直方体 1345">
              <a:extLst>
                <a:ext uri="{FF2B5EF4-FFF2-40B4-BE49-F238E27FC236}">
                  <a16:creationId xmlns:a16="http://schemas.microsoft.com/office/drawing/2014/main" id="{00000000-0008-0000-0100-000042050000}"/>
                </a:ext>
              </a:extLst>
            </xdr:cNvPr>
            <xdr:cNvSpPr/>
          </xdr:nvSpPr>
          <xdr:spPr>
            <a:xfrm>
              <a:off x="14881413" y="823632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47" name="直方体 1346">
              <a:extLst>
                <a:ext uri="{FF2B5EF4-FFF2-40B4-BE49-F238E27FC236}">
                  <a16:creationId xmlns:a16="http://schemas.microsoft.com/office/drawing/2014/main" id="{00000000-0008-0000-0100-000043050000}"/>
                </a:ext>
              </a:extLst>
            </xdr:cNvPr>
            <xdr:cNvSpPr/>
          </xdr:nvSpPr>
          <xdr:spPr>
            <a:xfrm>
              <a:off x="15083119" y="823632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48" name="直方体 1347">
              <a:extLst>
                <a:ext uri="{FF2B5EF4-FFF2-40B4-BE49-F238E27FC236}">
                  <a16:creationId xmlns:a16="http://schemas.microsoft.com/office/drawing/2014/main" id="{00000000-0008-0000-0100-000044050000}"/>
                </a:ext>
              </a:extLst>
            </xdr:cNvPr>
            <xdr:cNvSpPr/>
          </xdr:nvSpPr>
          <xdr:spPr>
            <a:xfrm>
              <a:off x="14119413" y="605117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49" name="直方体 1348">
              <a:extLst>
                <a:ext uri="{FF2B5EF4-FFF2-40B4-BE49-F238E27FC236}">
                  <a16:creationId xmlns:a16="http://schemas.microsoft.com/office/drawing/2014/main" id="{00000000-0008-0000-0100-000045050000}"/>
                </a:ext>
              </a:extLst>
            </xdr:cNvPr>
            <xdr:cNvSpPr/>
          </xdr:nvSpPr>
          <xdr:spPr>
            <a:xfrm>
              <a:off x="14304310" y="605117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50" name="直方体 1349">
              <a:extLs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>
            <a:xfrm>
              <a:off x="14506016" y="605117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51" name="直方体 1350">
              <a:extLst>
                <a:ext uri="{FF2B5EF4-FFF2-40B4-BE49-F238E27FC236}">
                  <a16:creationId xmlns:a16="http://schemas.microsoft.com/office/drawing/2014/main" id="{00000000-0008-0000-0100-000047050000}"/>
                </a:ext>
              </a:extLst>
            </xdr:cNvPr>
            <xdr:cNvSpPr/>
          </xdr:nvSpPr>
          <xdr:spPr>
            <a:xfrm>
              <a:off x="14696516" y="605117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52" name="直方体 1351">
              <a:extLst>
                <a:ext uri="{FF2B5EF4-FFF2-40B4-BE49-F238E27FC236}">
                  <a16:creationId xmlns:a16="http://schemas.microsoft.com/office/drawing/2014/main" id="{00000000-0008-0000-0100-000048050000}"/>
                </a:ext>
              </a:extLst>
            </xdr:cNvPr>
            <xdr:cNvSpPr/>
          </xdr:nvSpPr>
          <xdr:spPr>
            <a:xfrm>
              <a:off x="14881413" y="605117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53" name="直方体 1352">
              <a:extLs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>
            <a:xfrm>
              <a:off x="15083119" y="605117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54" name="直方体 1353">
              <a:extLs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>
            <a:xfrm>
              <a:off x="14119413" y="397808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55" name="直方体 1354">
              <a:extLs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>
            <a:xfrm>
              <a:off x="14304310" y="397808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56" name="直方体 1355">
              <a:extLs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>
            <a:xfrm>
              <a:off x="14506016" y="397808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57" name="直方体 1356">
              <a:extLs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>
            <a:xfrm>
              <a:off x="14696516" y="397808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58" name="直方体 1357">
              <a:extLs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>
            <a:xfrm>
              <a:off x="14881413" y="397808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59" name="直方体 1358">
              <a:extLst>
                <a:ext uri="{FF2B5EF4-FFF2-40B4-BE49-F238E27FC236}">
                  <a16:creationId xmlns:a16="http://schemas.microsoft.com/office/drawing/2014/main" id="{00000000-0008-0000-0100-00004F050000}"/>
                </a:ext>
              </a:extLst>
            </xdr:cNvPr>
            <xdr:cNvSpPr/>
          </xdr:nvSpPr>
          <xdr:spPr>
            <a:xfrm>
              <a:off x="15083119" y="397808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60" name="直方体 1359">
              <a:extLst>
                <a:ext uri="{FF2B5EF4-FFF2-40B4-BE49-F238E27FC236}">
                  <a16:creationId xmlns:a16="http://schemas.microsoft.com/office/drawing/2014/main" id="{00000000-0008-0000-0100-000050050000}"/>
                </a:ext>
              </a:extLst>
            </xdr:cNvPr>
            <xdr:cNvSpPr/>
          </xdr:nvSpPr>
          <xdr:spPr>
            <a:xfrm>
              <a:off x="14119413" y="179293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61" name="直方体 1360">
              <a:extLst>
                <a:ext uri="{FF2B5EF4-FFF2-40B4-BE49-F238E27FC236}">
                  <a16:creationId xmlns:a16="http://schemas.microsoft.com/office/drawing/2014/main" id="{00000000-0008-0000-0100-000051050000}"/>
                </a:ext>
              </a:extLst>
            </xdr:cNvPr>
            <xdr:cNvSpPr/>
          </xdr:nvSpPr>
          <xdr:spPr>
            <a:xfrm>
              <a:off x="14304310" y="179293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62" name="直方体 1361">
              <a:extLst>
                <a:ext uri="{FF2B5EF4-FFF2-40B4-BE49-F238E27FC236}">
                  <a16:creationId xmlns:a16="http://schemas.microsoft.com/office/drawing/2014/main" id="{00000000-0008-0000-0100-000052050000}"/>
                </a:ext>
              </a:extLst>
            </xdr:cNvPr>
            <xdr:cNvSpPr/>
          </xdr:nvSpPr>
          <xdr:spPr>
            <a:xfrm>
              <a:off x="14506016" y="179293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63" name="直方体 1362">
              <a:extLst>
                <a:ext uri="{FF2B5EF4-FFF2-40B4-BE49-F238E27FC236}">
                  <a16:creationId xmlns:a16="http://schemas.microsoft.com/office/drawing/2014/main" id="{00000000-0008-0000-0100-000053050000}"/>
                </a:ext>
              </a:extLst>
            </xdr:cNvPr>
            <xdr:cNvSpPr/>
          </xdr:nvSpPr>
          <xdr:spPr>
            <a:xfrm>
              <a:off x="14696516" y="179293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64" name="直方体 1363">
              <a:extLst>
                <a:ext uri="{FF2B5EF4-FFF2-40B4-BE49-F238E27FC236}">
                  <a16:creationId xmlns:a16="http://schemas.microsoft.com/office/drawing/2014/main" id="{00000000-0008-0000-0100-000054050000}"/>
                </a:ext>
              </a:extLst>
            </xdr:cNvPr>
            <xdr:cNvSpPr/>
          </xdr:nvSpPr>
          <xdr:spPr>
            <a:xfrm>
              <a:off x="14881413" y="179293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65" name="直方体 1364">
              <a:extLst>
                <a:ext uri="{FF2B5EF4-FFF2-40B4-BE49-F238E27FC236}">
                  <a16:creationId xmlns:a16="http://schemas.microsoft.com/office/drawing/2014/main" id="{00000000-0008-0000-0100-000055050000}"/>
                </a:ext>
              </a:extLst>
            </xdr:cNvPr>
            <xdr:cNvSpPr/>
          </xdr:nvSpPr>
          <xdr:spPr>
            <a:xfrm>
              <a:off x="15083119" y="179293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366" name="グループ化 1365">
            <a:extLst>
              <a:ext uri="{FF2B5EF4-FFF2-40B4-BE49-F238E27FC236}">
                <a16:creationId xmlns:a16="http://schemas.microsoft.com/office/drawing/2014/main" id="{00000000-0008-0000-0100-000056050000}"/>
              </a:ext>
            </a:extLst>
          </xdr:cNvPr>
          <xdr:cNvGrpSpPr/>
        </xdr:nvGrpSpPr>
        <xdr:grpSpPr>
          <a:xfrm>
            <a:off x="13844869" y="296955"/>
            <a:ext cx="1221440" cy="930089"/>
            <a:chOff x="14119413" y="179293"/>
            <a:chExt cx="1221440" cy="930089"/>
          </a:xfrm>
          <a:noFill/>
        </xdr:grpSpPr>
        <xdr:sp macro="" textlink="">
          <xdr:nvSpPr>
            <xdr:cNvPr id="1367" name="直方体 1366">
              <a:extLst>
                <a:ext uri="{FF2B5EF4-FFF2-40B4-BE49-F238E27FC236}">
                  <a16:creationId xmlns:a16="http://schemas.microsoft.com/office/drawing/2014/main" id="{00000000-0008-0000-0100-000057050000}"/>
                </a:ext>
              </a:extLst>
            </xdr:cNvPr>
            <xdr:cNvSpPr/>
          </xdr:nvSpPr>
          <xdr:spPr>
            <a:xfrm>
              <a:off x="14119413" y="823632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68" name="直方体 1367">
              <a:extLst>
                <a:ext uri="{FF2B5EF4-FFF2-40B4-BE49-F238E27FC236}">
                  <a16:creationId xmlns:a16="http://schemas.microsoft.com/office/drawing/2014/main" id="{00000000-0008-0000-0100-000058050000}"/>
                </a:ext>
              </a:extLst>
            </xdr:cNvPr>
            <xdr:cNvSpPr/>
          </xdr:nvSpPr>
          <xdr:spPr>
            <a:xfrm>
              <a:off x="14304310" y="823632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69" name="直方体 1368">
              <a:extLs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>
            <a:xfrm>
              <a:off x="14506016" y="823632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70" name="直方体 1369">
              <a:extLs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>
            <a:xfrm>
              <a:off x="14696516" y="823632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71" name="直方体 1370">
              <a:extLs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>
            <a:xfrm>
              <a:off x="14881413" y="823632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72" name="直方体 1371">
              <a:extLs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>
            <a:xfrm>
              <a:off x="15083119" y="823632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73" name="直方体 1372">
              <a:extLs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>
            <a:xfrm>
              <a:off x="14119413" y="605117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74" name="直方体 1373">
              <a:extLs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>
            <a:xfrm>
              <a:off x="14304310" y="605117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75" name="直方体 1374">
              <a:extLs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>
            <a:xfrm>
              <a:off x="14506016" y="605117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76" name="直方体 1375">
              <a:extLs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>
            <a:xfrm>
              <a:off x="14696516" y="605117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77" name="直方体 1376">
              <a:extLs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>
            <a:xfrm>
              <a:off x="14881413" y="605117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78" name="直方体 1377">
              <a:extLs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>
            <a:xfrm>
              <a:off x="15083119" y="605117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79" name="直方体 1378">
              <a:extLs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>
            <a:xfrm>
              <a:off x="14119413" y="397808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80" name="直方体 1379">
              <a:extLs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>
            <a:xfrm>
              <a:off x="14304310" y="397808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81" name="直方体 1380">
              <a:extLs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>
            <a:xfrm>
              <a:off x="14506016" y="397808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82" name="直方体 1381">
              <a:extLs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>
            <a:xfrm>
              <a:off x="14696516" y="397808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83" name="直方体 1382">
              <a:extLs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>
            <a:xfrm>
              <a:off x="14881413" y="397808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84" name="直方体 1383">
              <a:extLs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>
            <a:xfrm>
              <a:off x="15083119" y="397808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85" name="直方体 1384">
              <a:extLs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>
            <a:xfrm>
              <a:off x="14119413" y="179293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86" name="直方体 1385">
              <a:extLs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>
            <a:xfrm>
              <a:off x="14304310" y="179293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87" name="直方体 1386">
              <a:extLs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>
            <a:xfrm>
              <a:off x="14506016" y="179293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88" name="直方体 1387">
              <a:extLs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>
            <a:xfrm>
              <a:off x="14696516" y="179293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89" name="直方体 1388">
              <a:extLs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>
            <a:xfrm>
              <a:off x="14881413" y="179293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90" name="直方体 1389">
              <a:extLs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>
            <a:xfrm>
              <a:off x="15083119" y="179293"/>
              <a:ext cx="257734" cy="285750"/>
            </a:xfrm>
            <a:prstGeom prst="cube">
              <a:avLst/>
            </a:prstGeom>
            <a:grpFill/>
            <a:ln w="635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403" name="AutoShape 4057" descr="ひな形">
            <a:extLst>
              <a:ext uri="{FF2B5EF4-FFF2-40B4-BE49-F238E27FC236}">
                <a16:creationId xmlns:a16="http://schemas.microsoft.com/office/drawing/2014/main" id="{00000000-0008-0000-0100-00007B050000}"/>
              </a:ext>
            </a:extLst>
          </xdr:cNvPr>
          <xdr:cNvSpPr>
            <a:spLocks noChangeArrowheads="1"/>
          </xdr:cNvSpPr>
        </xdr:nvSpPr>
        <xdr:spPr bwMode="auto">
          <a:xfrm flipH="1">
            <a:off x="13868479" y="1108337"/>
            <a:ext cx="138013" cy="67611"/>
          </a:xfrm>
          <a:prstGeom prst="cube">
            <a:avLst>
              <a:gd name="adj" fmla="val 36366"/>
            </a:avLst>
          </a:prstGeom>
          <a:solidFill>
            <a:srgbClr val="FF00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405" name="AutoShape 4059" descr="ひな形">
            <a:extLst>
              <a:ext uri="{FF2B5EF4-FFF2-40B4-BE49-F238E27FC236}">
                <a16:creationId xmlns:a16="http://schemas.microsoft.com/office/drawing/2014/main" id="{00000000-0008-0000-0100-00007D050000}"/>
              </a:ext>
            </a:extLst>
          </xdr:cNvPr>
          <xdr:cNvSpPr>
            <a:spLocks noChangeArrowheads="1"/>
          </xdr:cNvSpPr>
        </xdr:nvSpPr>
        <xdr:spPr bwMode="auto">
          <a:xfrm flipH="1">
            <a:off x="14445581" y="1098689"/>
            <a:ext cx="138013" cy="67611"/>
          </a:xfrm>
          <a:prstGeom prst="cube">
            <a:avLst>
              <a:gd name="adj" fmla="val 36366"/>
            </a:avLst>
          </a:prstGeom>
          <a:solidFill>
            <a:srgbClr val="FFC0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407" name="AutoShape 4061" descr="ひな形">
            <a:extLst>
              <a:ext uri="{FF2B5EF4-FFF2-40B4-BE49-F238E27FC236}">
                <a16:creationId xmlns:a16="http://schemas.microsoft.com/office/drawing/2014/main" id="{00000000-0008-0000-0100-00007F050000}"/>
              </a:ext>
            </a:extLst>
          </xdr:cNvPr>
          <xdr:cNvSpPr>
            <a:spLocks noChangeArrowheads="1"/>
          </xdr:cNvSpPr>
        </xdr:nvSpPr>
        <xdr:spPr bwMode="auto">
          <a:xfrm flipH="1">
            <a:off x="14271890" y="685630"/>
            <a:ext cx="138013" cy="67611"/>
          </a:xfrm>
          <a:prstGeom prst="cube">
            <a:avLst>
              <a:gd name="adj" fmla="val 36366"/>
            </a:avLst>
          </a:prstGeom>
          <a:solidFill>
            <a:srgbClr val="FFFF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409" name="AutoShape 4063" descr="ひな形">
            <a:extLst>
              <a:ext uri="{FF2B5EF4-FFF2-40B4-BE49-F238E27FC236}">
                <a16:creationId xmlns:a16="http://schemas.microsoft.com/office/drawing/2014/main" id="{00000000-0008-0000-0100-000081050000}"/>
              </a:ext>
            </a:extLst>
          </xdr:cNvPr>
          <xdr:cNvSpPr>
            <a:spLocks noChangeArrowheads="1"/>
          </xdr:cNvSpPr>
        </xdr:nvSpPr>
        <xdr:spPr bwMode="auto">
          <a:xfrm flipH="1">
            <a:off x="13879684" y="681586"/>
            <a:ext cx="138013" cy="67610"/>
          </a:xfrm>
          <a:prstGeom prst="cube">
            <a:avLst>
              <a:gd name="adj" fmla="val 36366"/>
            </a:avLst>
          </a:prstGeom>
          <a:solidFill>
            <a:srgbClr val="00B0F0"/>
          </a:solidFill>
          <a:ln w="9525">
            <a:solidFill>
              <a:srgbClr val="0070C0"/>
            </a:solidFill>
            <a:miter lim="800000"/>
            <a:headEnd/>
            <a:tailEnd/>
          </a:ln>
        </xdr:spPr>
      </xdr:sp>
      <xdr:sp macro="" textlink="">
        <xdr:nvSpPr>
          <xdr:cNvPr id="1417" name="AutoShape 4057" descr="ひな形">
            <a:extLst>
              <a:ext uri="{FF2B5EF4-FFF2-40B4-BE49-F238E27FC236}">
                <a16:creationId xmlns:a16="http://schemas.microsoft.com/office/drawing/2014/main" id="{00000000-0008-0000-0100-000089050000}"/>
              </a:ext>
            </a:extLst>
          </xdr:cNvPr>
          <xdr:cNvSpPr>
            <a:spLocks noChangeArrowheads="1"/>
          </xdr:cNvSpPr>
        </xdr:nvSpPr>
        <xdr:spPr bwMode="auto">
          <a:xfrm flipH="1">
            <a:off x="14058979" y="884219"/>
            <a:ext cx="138013" cy="67611"/>
          </a:xfrm>
          <a:prstGeom prst="cube">
            <a:avLst>
              <a:gd name="adj" fmla="val 36366"/>
            </a:avLst>
          </a:prstGeom>
          <a:solidFill>
            <a:srgbClr val="FF00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418" name="AutoShape 4057" descr="ひな形">
            <a:extLst>
              <a:ext uri="{FF2B5EF4-FFF2-40B4-BE49-F238E27FC236}">
                <a16:creationId xmlns:a16="http://schemas.microsoft.com/office/drawing/2014/main" id="{00000000-0008-0000-0100-00008A050000}"/>
              </a:ext>
            </a:extLst>
          </xdr:cNvPr>
          <xdr:cNvSpPr>
            <a:spLocks noChangeArrowheads="1"/>
          </xdr:cNvSpPr>
        </xdr:nvSpPr>
        <xdr:spPr bwMode="auto">
          <a:xfrm flipH="1">
            <a:off x="14641684" y="671308"/>
            <a:ext cx="138013" cy="67611"/>
          </a:xfrm>
          <a:prstGeom prst="cube">
            <a:avLst>
              <a:gd name="adj" fmla="val 36366"/>
            </a:avLst>
          </a:prstGeom>
          <a:solidFill>
            <a:srgbClr val="FF00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419" name="AutoShape 4059" descr="ひな形">
            <a:extLst>
              <a:ext uri="{FF2B5EF4-FFF2-40B4-BE49-F238E27FC236}">
                <a16:creationId xmlns:a16="http://schemas.microsoft.com/office/drawing/2014/main" id="{00000000-0008-0000-0100-00008B050000}"/>
              </a:ext>
            </a:extLst>
          </xdr:cNvPr>
          <xdr:cNvSpPr>
            <a:spLocks noChangeArrowheads="1"/>
          </xdr:cNvSpPr>
        </xdr:nvSpPr>
        <xdr:spPr bwMode="auto">
          <a:xfrm flipH="1">
            <a:off x="14058978" y="459954"/>
            <a:ext cx="138013" cy="67611"/>
          </a:xfrm>
          <a:prstGeom prst="cube">
            <a:avLst>
              <a:gd name="adj" fmla="val 36366"/>
            </a:avLst>
          </a:prstGeom>
          <a:solidFill>
            <a:srgbClr val="FFC0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420" name="AutoShape 4059" descr="ひな形">
            <a:extLst>
              <a:ext uri="{FF2B5EF4-FFF2-40B4-BE49-F238E27FC236}">
                <a16:creationId xmlns:a16="http://schemas.microsoft.com/office/drawing/2014/main" id="{00000000-0008-0000-0100-00008C050000}"/>
              </a:ext>
            </a:extLst>
          </xdr:cNvPr>
          <xdr:cNvSpPr>
            <a:spLocks noChangeArrowheads="1"/>
          </xdr:cNvSpPr>
        </xdr:nvSpPr>
        <xdr:spPr bwMode="auto">
          <a:xfrm flipH="1">
            <a:off x="14837787" y="868969"/>
            <a:ext cx="138013" cy="67611"/>
          </a:xfrm>
          <a:prstGeom prst="cube">
            <a:avLst>
              <a:gd name="adj" fmla="val 36366"/>
            </a:avLst>
          </a:prstGeom>
          <a:solidFill>
            <a:srgbClr val="FFC0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421" name="AutoShape 4061" descr="ひな形">
            <a:extLst>
              <a:ext uri="{FF2B5EF4-FFF2-40B4-BE49-F238E27FC236}">
                <a16:creationId xmlns:a16="http://schemas.microsoft.com/office/drawing/2014/main" id="{00000000-0008-0000-0100-00008D050000}"/>
              </a:ext>
            </a:extLst>
          </xdr:cNvPr>
          <xdr:cNvSpPr>
            <a:spLocks noChangeArrowheads="1"/>
          </xdr:cNvSpPr>
        </xdr:nvSpPr>
        <xdr:spPr bwMode="auto">
          <a:xfrm flipH="1">
            <a:off x="14636081" y="444703"/>
            <a:ext cx="138013" cy="67611"/>
          </a:xfrm>
          <a:prstGeom prst="cube">
            <a:avLst>
              <a:gd name="adj" fmla="val 36366"/>
            </a:avLst>
          </a:prstGeom>
          <a:solidFill>
            <a:srgbClr val="FFFF0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422" name="AutoShape 4063" descr="ひな形">
            <a:extLst>
              <a:ext uri="{FF2B5EF4-FFF2-40B4-BE49-F238E27FC236}">
                <a16:creationId xmlns:a16="http://schemas.microsoft.com/office/drawing/2014/main" id="{00000000-0008-0000-0100-00008E050000}"/>
              </a:ext>
            </a:extLst>
          </xdr:cNvPr>
          <xdr:cNvSpPr>
            <a:spLocks noChangeArrowheads="1"/>
          </xdr:cNvSpPr>
        </xdr:nvSpPr>
        <xdr:spPr bwMode="auto">
          <a:xfrm flipH="1">
            <a:off x="14630478" y="888894"/>
            <a:ext cx="138013" cy="67610"/>
          </a:xfrm>
          <a:prstGeom prst="cube">
            <a:avLst>
              <a:gd name="adj" fmla="val 36366"/>
            </a:avLst>
          </a:prstGeom>
          <a:solidFill>
            <a:srgbClr val="00B0F0"/>
          </a:solidFill>
          <a:ln w="9525">
            <a:solidFill>
              <a:srgbClr val="007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23</xdr:col>
      <xdr:colOff>480805</xdr:colOff>
      <xdr:row>16</xdr:row>
      <xdr:rowOff>75654</xdr:rowOff>
    </xdr:from>
    <xdr:to>
      <xdr:col>23</xdr:col>
      <xdr:colOff>608386</xdr:colOff>
      <xdr:row>16</xdr:row>
      <xdr:rowOff>151681</xdr:rowOff>
    </xdr:to>
    <xdr:sp macro="" textlink="">
      <xdr:nvSpPr>
        <xdr:cNvPr id="1423" name="AutoShape 4060" descr="ひな形">
          <a:extLst>
            <a:ext uri="{FF2B5EF4-FFF2-40B4-BE49-F238E27FC236}">
              <a16:creationId xmlns:a16="http://schemas.microsoft.com/office/drawing/2014/main" id="{00000000-0008-0000-0100-00008F050000}"/>
            </a:ext>
          </a:extLst>
        </xdr:cNvPr>
        <xdr:cNvSpPr>
          <a:spLocks noChangeArrowheads="1"/>
        </xdr:cNvSpPr>
      </xdr:nvSpPr>
      <xdr:spPr bwMode="auto">
        <a:xfrm>
          <a:off x="14941997" y="3000389"/>
          <a:ext cx="127581" cy="76027"/>
        </a:xfrm>
        <a:prstGeom prst="cube">
          <a:avLst>
            <a:gd name="adj" fmla="val 36366"/>
          </a:avLst>
        </a:prstGeom>
        <a:solidFill>
          <a:srgbClr val="FFC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square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280700</xdr:colOff>
      <xdr:row>16</xdr:row>
      <xdr:rowOff>70589</xdr:rowOff>
    </xdr:from>
    <xdr:to>
      <xdr:col>23</xdr:col>
      <xdr:colOff>408281</xdr:colOff>
      <xdr:row>16</xdr:row>
      <xdr:rowOff>147416</xdr:rowOff>
    </xdr:to>
    <xdr:sp macro="" textlink="">
      <xdr:nvSpPr>
        <xdr:cNvPr id="1424" name="AutoShape 4062" descr="ひな形">
          <a:extLst>
            <a:ext uri="{FF2B5EF4-FFF2-40B4-BE49-F238E27FC236}">
              <a16:creationId xmlns:a16="http://schemas.microsoft.com/office/drawing/2014/main" id="{00000000-0008-0000-0100-000090050000}"/>
            </a:ext>
          </a:extLst>
        </xdr:cNvPr>
        <xdr:cNvSpPr>
          <a:spLocks noChangeArrowheads="1"/>
        </xdr:cNvSpPr>
      </xdr:nvSpPr>
      <xdr:spPr bwMode="auto">
        <a:xfrm>
          <a:off x="14741892" y="2995324"/>
          <a:ext cx="127581" cy="76827"/>
        </a:xfrm>
        <a:prstGeom prst="cube">
          <a:avLst>
            <a:gd name="adj" fmla="val 36366"/>
          </a:avLst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square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87799</xdr:colOff>
      <xdr:row>16</xdr:row>
      <xdr:rowOff>71125</xdr:rowOff>
    </xdr:from>
    <xdr:to>
      <xdr:col>23</xdr:col>
      <xdr:colOff>215380</xdr:colOff>
      <xdr:row>16</xdr:row>
      <xdr:rowOff>147952</xdr:rowOff>
    </xdr:to>
    <xdr:sp macro="" textlink="">
      <xdr:nvSpPr>
        <xdr:cNvPr id="1425" name="AutoShape 4064" descr="ひな形">
          <a:extLst>
            <a:ext uri="{FF2B5EF4-FFF2-40B4-BE49-F238E27FC236}">
              <a16:creationId xmlns:a16="http://schemas.microsoft.com/office/drawing/2014/main" id="{00000000-0008-0000-0100-000091050000}"/>
            </a:ext>
          </a:extLst>
        </xdr:cNvPr>
        <xdr:cNvSpPr>
          <a:spLocks noChangeArrowheads="1"/>
        </xdr:cNvSpPr>
      </xdr:nvSpPr>
      <xdr:spPr bwMode="auto">
        <a:xfrm>
          <a:off x="14548991" y="2995860"/>
          <a:ext cx="127581" cy="76827"/>
        </a:xfrm>
        <a:prstGeom prst="cube">
          <a:avLst>
            <a:gd name="adj" fmla="val 36366"/>
          </a:avLst>
        </a:prstGeom>
        <a:solidFill>
          <a:srgbClr val="92D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square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453591</xdr:colOff>
      <xdr:row>16</xdr:row>
      <xdr:rowOff>75654</xdr:rowOff>
    </xdr:from>
    <xdr:to>
      <xdr:col>25</xdr:col>
      <xdr:colOff>581172</xdr:colOff>
      <xdr:row>16</xdr:row>
      <xdr:rowOff>151681</xdr:rowOff>
    </xdr:to>
    <xdr:sp macro="" textlink="">
      <xdr:nvSpPr>
        <xdr:cNvPr id="1426" name="AutoShape 4060" descr="ひな形">
          <a:extLst>
            <a:ext uri="{FF2B5EF4-FFF2-40B4-BE49-F238E27FC236}">
              <a16:creationId xmlns:a16="http://schemas.microsoft.com/office/drawing/2014/main" id="{00000000-0008-0000-0100-000092050000}"/>
            </a:ext>
          </a:extLst>
        </xdr:cNvPr>
        <xdr:cNvSpPr>
          <a:spLocks noChangeArrowheads="1"/>
        </xdr:cNvSpPr>
      </xdr:nvSpPr>
      <xdr:spPr bwMode="auto">
        <a:xfrm>
          <a:off x="16129020" y="3014797"/>
          <a:ext cx="127581" cy="76027"/>
        </a:xfrm>
        <a:prstGeom prst="cube">
          <a:avLst>
            <a:gd name="adj" fmla="val 36366"/>
          </a:avLst>
        </a:prstGeom>
        <a:solidFill>
          <a:srgbClr val="FFC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square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253486</xdr:colOff>
      <xdr:row>16</xdr:row>
      <xdr:rowOff>70589</xdr:rowOff>
    </xdr:from>
    <xdr:to>
      <xdr:col>25</xdr:col>
      <xdr:colOff>381067</xdr:colOff>
      <xdr:row>16</xdr:row>
      <xdr:rowOff>147416</xdr:rowOff>
    </xdr:to>
    <xdr:sp macro="" textlink="">
      <xdr:nvSpPr>
        <xdr:cNvPr id="1427" name="AutoShape 4062" descr="ひな形">
          <a:extLst>
            <a:ext uri="{FF2B5EF4-FFF2-40B4-BE49-F238E27FC236}">
              <a16:creationId xmlns:a16="http://schemas.microsoft.com/office/drawing/2014/main" id="{00000000-0008-0000-0100-000093050000}"/>
            </a:ext>
          </a:extLst>
        </xdr:cNvPr>
        <xdr:cNvSpPr>
          <a:spLocks noChangeArrowheads="1"/>
        </xdr:cNvSpPr>
      </xdr:nvSpPr>
      <xdr:spPr bwMode="auto">
        <a:xfrm>
          <a:off x="15928915" y="3009732"/>
          <a:ext cx="127581" cy="76827"/>
        </a:xfrm>
        <a:prstGeom prst="cube">
          <a:avLst>
            <a:gd name="adj" fmla="val 36366"/>
          </a:avLst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square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60585</xdr:colOff>
      <xdr:row>16</xdr:row>
      <xdr:rowOff>71125</xdr:rowOff>
    </xdr:from>
    <xdr:to>
      <xdr:col>25</xdr:col>
      <xdr:colOff>188166</xdr:colOff>
      <xdr:row>16</xdr:row>
      <xdr:rowOff>147952</xdr:rowOff>
    </xdr:to>
    <xdr:sp macro="" textlink="">
      <xdr:nvSpPr>
        <xdr:cNvPr id="1428" name="AutoShape 4064" descr="ひな形">
          <a:extLst>
            <a:ext uri="{FF2B5EF4-FFF2-40B4-BE49-F238E27FC236}">
              <a16:creationId xmlns:a16="http://schemas.microsoft.com/office/drawing/2014/main" id="{00000000-0008-0000-0100-000094050000}"/>
            </a:ext>
          </a:extLst>
        </xdr:cNvPr>
        <xdr:cNvSpPr>
          <a:spLocks noChangeArrowheads="1"/>
        </xdr:cNvSpPr>
      </xdr:nvSpPr>
      <xdr:spPr bwMode="auto">
        <a:xfrm>
          <a:off x="15736014" y="3010268"/>
          <a:ext cx="127581" cy="76827"/>
        </a:xfrm>
        <a:prstGeom prst="cube">
          <a:avLst>
            <a:gd name="adj" fmla="val 36366"/>
          </a:avLst>
        </a:prstGeom>
        <a:solidFill>
          <a:srgbClr val="92D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square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87245</xdr:colOff>
      <xdr:row>17</xdr:row>
      <xdr:rowOff>39220</xdr:rowOff>
    </xdr:from>
    <xdr:to>
      <xdr:col>26</xdr:col>
      <xdr:colOff>592628</xdr:colOff>
      <xdr:row>18</xdr:row>
      <xdr:rowOff>1119</xdr:rowOff>
    </xdr:to>
    <xdr:grpSp>
      <xdr:nvGrpSpPr>
        <xdr:cNvPr id="1429" name="グループ化 1428">
          <a:extLst>
            <a:ext uri="{FF2B5EF4-FFF2-40B4-BE49-F238E27FC236}">
              <a16:creationId xmlns:a16="http://schemas.microsoft.com/office/drawing/2014/main" id="{00000000-0008-0000-0100-000095050000}"/>
            </a:ext>
          </a:extLst>
        </xdr:cNvPr>
        <xdr:cNvGrpSpPr/>
      </xdr:nvGrpSpPr>
      <xdr:grpSpPr>
        <a:xfrm>
          <a:off x="15551363" y="3146985"/>
          <a:ext cx="505383" cy="126252"/>
          <a:chOff x="13889692" y="3143250"/>
          <a:chExt cx="505383" cy="124384"/>
        </a:xfrm>
      </xdr:grpSpPr>
      <xdr:grpSp>
        <xdr:nvGrpSpPr>
          <xdr:cNvPr id="1430" name="グループ化 1429">
            <a:extLst>
              <a:ext uri="{FF2B5EF4-FFF2-40B4-BE49-F238E27FC236}">
                <a16:creationId xmlns:a16="http://schemas.microsoft.com/office/drawing/2014/main" id="{00000000-0008-0000-0100-000096050000}"/>
              </a:ext>
            </a:extLst>
          </xdr:cNvPr>
          <xdr:cNvGrpSpPr/>
        </xdr:nvGrpSpPr>
        <xdr:grpSpPr>
          <a:xfrm>
            <a:off x="13889692" y="3143250"/>
            <a:ext cx="124384" cy="124384"/>
            <a:chOff x="10135721" y="700368"/>
            <a:chExt cx="914400" cy="914400"/>
          </a:xfrm>
        </xdr:grpSpPr>
        <xdr:sp macro="" textlink="">
          <xdr:nvSpPr>
            <xdr:cNvPr id="1440" name="楕円 1439">
              <a:extLst>
                <a:ext uri="{FF2B5EF4-FFF2-40B4-BE49-F238E27FC236}">
                  <a16:creationId xmlns:a16="http://schemas.microsoft.com/office/drawing/2014/main" id="{00000000-0008-0000-0100-0000A0050000}"/>
                </a:ext>
              </a:extLst>
            </xdr:cNvPr>
            <xdr:cNvSpPr/>
          </xdr:nvSpPr>
          <xdr:spPr>
            <a:xfrm>
              <a:off x="10135721" y="700368"/>
              <a:ext cx="914400" cy="914400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158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41" name="楕円 1440">
              <a:extLst>
                <a:ext uri="{FF2B5EF4-FFF2-40B4-BE49-F238E27FC236}">
                  <a16:creationId xmlns:a16="http://schemas.microsoft.com/office/drawing/2014/main" id="{00000000-0008-0000-0100-0000A1050000}"/>
                </a:ext>
              </a:extLst>
            </xdr:cNvPr>
            <xdr:cNvSpPr/>
          </xdr:nvSpPr>
          <xdr:spPr>
            <a:xfrm>
              <a:off x="10473018" y="1037664"/>
              <a:ext cx="239806" cy="239806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158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431" name="グループ化 1430">
            <a:extLst>
              <a:ext uri="{FF2B5EF4-FFF2-40B4-BE49-F238E27FC236}">
                <a16:creationId xmlns:a16="http://schemas.microsoft.com/office/drawing/2014/main" id="{00000000-0008-0000-0100-000097050000}"/>
              </a:ext>
            </a:extLst>
          </xdr:cNvPr>
          <xdr:cNvGrpSpPr/>
        </xdr:nvGrpSpPr>
        <xdr:grpSpPr>
          <a:xfrm>
            <a:off x="14024162" y="3143250"/>
            <a:ext cx="124384" cy="124384"/>
            <a:chOff x="10135721" y="700368"/>
            <a:chExt cx="914400" cy="914400"/>
          </a:xfrm>
        </xdr:grpSpPr>
        <xdr:sp macro="" textlink="">
          <xdr:nvSpPr>
            <xdr:cNvPr id="1438" name="楕円 1437">
              <a:extLst>
                <a:ext uri="{FF2B5EF4-FFF2-40B4-BE49-F238E27FC236}">
                  <a16:creationId xmlns:a16="http://schemas.microsoft.com/office/drawing/2014/main" id="{00000000-0008-0000-0100-00009E050000}"/>
                </a:ext>
              </a:extLst>
            </xdr:cNvPr>
            <xdr:cNvSpPr/>
          </xdr:nvSpPr>
          <xdr:spPr>
            <a:xfrm>
              <a:off x="10135721" y="700368"/>
              <a:ext cx="914400" cy="914400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158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39" name="楕円 1438">
              <a:extLst>
                <a:ext uri="{FF2B5EF4-FFF2-40B4-BE49-F238E27FC236}">
                  <a16:creationId xmlns:a16="http://schemas.microsoft.com/office/drawing/2014/main" id="{00000000-0008-0000-0100-00009F050000}"/>
                </a:ext>
              </a:extLst>
            </xdr:cNvPr>
            <xdr:cNvSpPr/>
          </xdr:nvSpPr>
          <xdr:spPr>
            <a:xfrm>
              <a:off x="10473018" y="1037664"/>
              <a:ext cx="239806" cy="239806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158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432" name="グループ化 1431">
            <a:extLst>
              <a:ext uri="{FF2B5EF4-FFF2-40B4-BE49-F238E27FC236}">
                <a16:creationId xmlns:a16="http://schemas.microsoft.com/office/drawing/2014/main" id="{00000000-0008-0000-0100-000098050000}"/>
              </a:ext>
            </a:extLst>
          </xdr:cNvPr>
          <xdr:cNvGrpSpPr/>
        </xdr:nvGrpSpPr>
        <xdr:grpSpPr>
          <a:xfrm>
            <a:off x="14147427" y="3143250"/>
            <a:ext cx="124384" cy="124384"/>
            <a:chOff x="10135721" y="700368"/>
            <a:chExt cx="914400" cy="914400"/>
          </a:xfrm>
        </xdr:grpSpPr>
        <xdr:sp macro="" textlink="">
          <xdr:nvSpPr>
            <xdr:cNvPr id="1436" name="楕円 1435">
              <a:extLst>
                <a:ext uri="{FF2B5EF4-FFF2-40B4-BE49-F238E27FC236}">
                  <a16:creationId xmlns:a16="http://schemas.microsoft.com/office/drawing/2014/main" id="{00000000-0008-0000-0100-00009C050000}"/>
                </a:ext>
              </a:extLst>
            </xdr:cNvPr>
            <xdr:cNvSpPr/>
          </xdr:nvSpPr>
          <xdr:spPr>
            <a:xfrm>
              <a:off x="10135721" y="700368"/>
              <a:ext cx="914400" cy="914400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158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37" name="楕円 1436">
              <a:extLst>
                <a:ext uri="{FF2B5EF4-FFF2-40B4-BE49-F238E27FC236}">
                  <a16:creationId xmlns:a16="http://schemas.microsoft.com/office/drawing/2014/main" id="{00000000-0008-0000-0100-00009D050000}"/>
                </a:ext>
              </a:extLst>
            </xdr:cNvPr>
            <xdr:cNvSpPr/>
          </xdr:nvSpPr>
          <xdr:spPr>
            <a:xfrm>
              <a:off x="10473018" y="1037664"/>
              <a:ext cx="239806" cy="239806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158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433" name="グループ化 1432">
            <a:extLst>
              <a:ext uri="{FF2B5EF4-FFF2-40B4-BE49-F238E27FC236}">
                <a16:creationId xmlns:a16="http://schemas.microsoft.com/office/drawing/2014/main" id="{00000000-0008-0000-0100-000099050000}"/>
              </a:ext>
            </a:extLst>
          </xdr:cNvPr>
          <xdr:cNvGrpSpPr/>
        </xdr:nvGrpSpPr>
        <xdr:grpSpPr>
          <a:xfrm>
            <a:off x="14270691" y="3143250"/>
            <a:ext cx="124384" cy="124384"/>
            <a:chOff x="10135721" y="700368"/>
            <a:chExt cx="914400" cy="914400"/>
          </a:xfrm>
        </xdr:grpSpPr>
        <xdr:sp macro="" textlink="">
          <xdr:nvSpPr>
            <xdr:cNvPr id="1434" name="楕円 1433">
              <a:extLst>
                <a:ext uri="{FF2B5EF4-FFF2-40B4-BE49-F238E27FC236}">
                  <a16:creationId xmlns:a16="http://schemas.microsoft.com/office/drawing/2014/main" id="{00000000-0008-0000-0100-00009A050000}"/>
                </a:ext>
              </a:extLst>
            </xdr:cNvPr>
            <xdr:cNvSpPr/>
          </xdr:nvSpPr>
          <xdr:spPr>
            <a:xfrm>
              <a:off x="10135721" y="700368"/>
              <a:ext cx="914400" cy="914400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158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35" name="楕円 1434">
              <a:extLst>
                <a:ext uri="{FF2B5EF4-FFF2-40B4-BE49-F238E27FC236}">
                  <a16:creationId xmlns:a16="http://schemas.microsoft.com/office/drawing/2014/main" id="{00000000-0008-0000-0100-00009B050000}"/>
                </a:ext>
              </a:extLst>
            </xdr:cNvPr>
            <xdr:cNvSpPr/>
          </xdr:nvSpPr>
          <xdr:spPr>
            <a:xfrm>
              <a:off x="10473018" y="1037664"/>
              <a:ext cx="239806" cy="239806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158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26</xdr:col>
      <xdr:colOff>478403</xdr:colOff>
      <xdr:row>16</xdr:row>
      <xdr:rowOff>114875</xdr:rowOff>
    </xdr:from>
    <xdr:to>
      <xdr:col>26</xdr:col>
      <xdr:colOff>605984</xdr:colOff>
      <xdr:row>17</xdr:row>
      <xdr:rowOff>28416</xdr:rowOff>
    </xdr:to>
    <xdr:sp macro="" textlink="">
      <xdr:nvSpPr>
        <xdr:cNvPr id="1442" name="AutoShape 4060" descr="ひな形">
          <a:extLst>
            <a:ext uri="{FF2B5EF4-FFF2-40B4-BE49-F238E27FC236}">
              <a16:creationId xmlns:a16="http://schemas.microsoft.com/office/drawing/2014/main" id="{00000000-0008-0000-0100-0000A2050000}"/>
            </a:ext>
          </a:extLst>
        </xdr:cNvPr>
        <xdr:cNvSpPr>
          <a:spLocks noChangeArrowheads="1"/>
        </xdr:cNvSpPr>
      </xdr:nvSpPr>
      <xdr:spPr bwMode="auto">
        <a:xfrm>
          <a:off x="16800172" y="3054018"/>
          <a:ext cx="127581" cy="76827"/>
        </a:xfrm>
        <a:prstGeom prst="cube">
          <a:avLst>
            <a:gd name="adj" fmla="val 36366"/>
          </a:avLst>
        </a:prstGeom>
        <a:solidFill>
          <a:srgbClr val="FFC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square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278298</xdr:colOff>
      <xdr:row>16</xdr:row>
      <xdr:rowOff>109810</xdr:rowOff>
    </xdr:from>
    <xdr:to>
      <xdr:col>26</xdr:col>
      <xdr:colOff>405879</xdr:colOff>
      <xdr:row>17</xdr:row>
      <xdr:rowOff>24151</xdr:rowOff>
    </xdr:to>
    <xdr:sp macro="" textlink="">
      <xdr:nvSpPr>
        <xdr:cNvPr id="1443" name="AutoShape 4062" descr="ひな形">
          <a:extLst>
            <a:ext uri="{FF2B5EF4-FFF2-40B4-BE49-F238E27FC236}">
              <a16:creationId xmlns:a16="http://schemas.microsoft.com/office/drawing/2014/main" id="{00000000-0008-0000-0100-0000A3050000}"/>
            </a:ext>
          </a:extLst>
        </xdr:cNvPr>
        <xdr:cNvSpPr>
          <a:spLocks noChangeArrowheads="1"/>
        </xdr:cNvSpPr>
      </xdr:nvSpPr>
      <xdr:spPr bwMode="auto">
        <a:xfrm>
          <a:off x="16600067" y="3048953"/>
          <a:ext cx="127581" cy="77627"/>
        </a:xfrm>
        <a:prstGeom prst="cube">
          <a:avLst>
            <a:gd name="adj" fmla="val 36366"/>
          </a:avLst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square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85397</xdr:colOff>
      <xdr:row>16</xdr:row>
      <xdr:rowOff>110346</xdr:rowOff>
    </xdr:from>
    <xdr:to>
      <xdr:col>26</xdr:col>
      <xdr:colOff>212978</xdr:colOff>
      <xdr:row>17</xdr:row>
      <xdr:rowOff>24687</xdr:rowOff>
    </xdr:to>
    <xdr:sp macro="" textlink="">
      <xdr:nvSpPr>
        <xdr:cNvPr id="1444" name="AutoShape 4064" descr="ひな形">
          <a:extLst>
            <a:ext uri="{FF2B5EF4-FFF2-40B4-BE49-F238E27FC236}">
              <a16:creationId xmlns:a16="http://schemas.microsoft.com/office/drawing/2014/main" id="{00000000-0008-0000-0100-0000A4050000}"/>
            </a:ext>
          </a:extLst>
        </xdr:cNvPr>
        <xdr:cNvSpPr>
          <a:spLocks noChangeArrowheads="1"/>
        </xdr:cNvSpPr>
      </xdr:nvSpPr>
      <xdr:spPr bwMode="auto">
        <a:xfrm>
          <a:off x="16407166" y="3049489"/>
          <a:ext cx="127581" cy="77627"/>
        </a:xfrm>
        <a:prstGeom prst="cube">
          <a:avLst>
            <a:gd name="adj" fmla="val 36366"/>
          </a:avLst>
        </a:prstGeom>
        <a:solidFill>
          <a:srgbClr val="92D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square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oneCellAnchor>
    <xdr:from>
      <xdr:col>20</xdr:col>
      <xdr:colOff>568393</xdr:colOff>
      <xdr:row>20</xdr:row>
      <xdr:rowOff>26144</xdr:rowOff>
    </xdr:from>
    <xdr:ext cx="866969" cy="259045"/>
    <xdr:sp macro="" textlink="">
      <xdr:nvSpPr>
        <xdr:cNvPr id="1445" name="テキスト ボックス 1444">
          <a:extLst>
            <a:ext uri="{FF2B5EF4-FFF2-40B4-BE49-F238E27FC236}">
              <a16:creationId xmlns:a16="http://schemas.microsoft.com/office/drawing/2014/main" id="{00000000-0008-0000-0100-0000A5050000}"/>
            </a:ext>
          </a:extLst>
        </xdr:cNvPr>
        <xdr:cNvSpPr txBox="1"/>
      </xdr:nvSpPr>
      <xdr:spPr>
        <a:xfrm>
          <a:off x="13012126" y="3618430"/>
          <a:ext cx="866969" cy="25904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000" b="1">
              <a:latin typeface="+mn-ea"/>
              <a:ea typeface="+mn-ea"/>
            </a:rPr>
            <a:t>入庫</a:t>
          </a:r>
          <a:r>
            <a:rPr kumimoji="1" lang="en-US" altLang="ja-JP" sz="1000" b="1">
              <a:latin typeface="+mn-ea"/>
              <a:ea typeface="+mn-ea"/>
            </a:rPr>
            <a:t>CV</a:t>
          </a:r>
          <a:r>
            <a:rPr kumimoji="1" lang="ja-JP" altLang="en-US" sz="1000" b="1">
              <a:latin typeface="+mn-ea"/>
              <a:ea typeface="+mn-ea"/>
            </a:rPr>
            <a:t>投入</a:t>
          </a:r>
        </a:p>
      </xdr:txBody>
    </xdr:sp>
    <xdr:clientData/>
  </xdr:oneCellAnchor>
  <xdr:twoCellAnchor>
    <xdr:from>
      <xdr:col>17</xdr:col>
      <xdr:colOff>112135</xdr:colOff>
      <xdr:row>15</xdr:row>
      <xdr:rowOff>30095</xdr:rowOff>
    </xdr:from>
    <xdr:to>
      <xdr:col>17</xdr:col>
      <xdr:colOff>519112</xdr:colOff>
      <xdr:row>17</xdr:row>
      <xdr:rowOff>57831</xdr:rowOff>
    </xdr:to>
    <xdr:grpSp>
      <xdr:nvGrpSpPr>
        <xdr:cNvPr id="1446" name="グループ化 185">
          <a:extLst>
            <a:ext uri="{FF2B5EF4-FFF2-40B4-BE49-F238E27FC236}">
              <a16:creationId xmlns:a16="http://schemas.microsoft.com/office/drawing/2014/main" id="{00000000-0008-0000-0100-0000A6050000}"/>
            </a:ext>
          </a:extLst>
        </xdr:cNvPr>
        <xdr:cNvGrpSpPr>
          <a:grpSpLocks/>
        </xdr:cNvGrpSpPr>
      </xdr:nvGrpSpPr>
      <xdr:grpSpPr bwMode="auto">
        <a:xfrm flipH="1">
          <a:off x="10062959" y="2809154"/>
          <a:ext cx="406977" cy="356442"/>
          <a:chOff x="1867257" y="3394564"/>
          <a:chExt cx="374563" cy="450748"/>
        </a:xfrm>
      </xdr:grpSpPr>
      <xdr:grpSp>
        <xdr:nvGrpSpPr>
          <xdr:cNvPr id="1447" name="グループ化 186">
            <a:extLst>
              <a:ext uri="{FF2B5EF4-FFF2-40B4-BE49-F238E27FC236}">
                <a16:creationId xmlns:a16="http://schemas.microsoft.com/office/drawing/2014/main" id="{00000000-0008-0000-0100-0000A7050000}"/>
              </a:ext>
            </a:extLst>
          </xdr:cNvPr>
          <xdr:cNvGrpSpPr>
            <a:grpSpLocks/>
          </xdr:cNvGrpSpPr>
        </xdr:nvGrpSpPr>
        <xdr:grpSpPr bwMode="auto">
          <a:xfrm>
            <a:off x="1867257" y="3549623"/>
            <a:ext cx="374563" cy="295689"/>
            <a:chOff x="23074" y="183736"/>
            <a:chExt cx="756089" cy="614861"/>
          </a:xfrm>
        </xdr:grpSpPr>
        <xdr:sp macro="" textlink="">
          <xdr:nvSpPr>
            <xdr:cNvPr id="1466" name="AutoShape 5448">
              <a:extLst>
                <a:ext uri="{FF2B5EF4-FFF2-40B4-BE49-F238E27FC236}">
                  <a16:creationId xmlns:a16="http://schemas.microsoft.com/office/drawing/2014/main" id="{00000000-0008-0000-0100-0000BA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000" y="705947"/>
              <a:ext cx="99704" cy="92650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0 w 21600"/>
                <a:gd name="T9" fmla="*/ 0 h 21600"/>
                <a:gd name="T10" fmla="*/ 0 w 21600"/>
                <a:gd name="T11" fmla="*/ 0 h 21600"/>
                <a:gd name="T12" fmla="*/ 0 w 21600"/>
                <a:gd name="T13" fmla="*/ 0 h 21600"/>
                <a:gd name="T14" fmla="*/ 0 w 21600"/>
                <a:gd name="T15" fmla="*/ 0 h 21600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3600 w 21600"/>
                <a:gd name="T25" fmla="*/ 3927 h 21600"/>
                <a:gd name="T26" fmla="*/ 18000 w 21600"/>
                <a:gd name="T27" fmla="*/ 17673 h 21600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21600" h="21600">
                  <a:moveTo>
                    <a:pt x="0" y="10800"/>
                  </a:moveTo>
                  <a:cubicBezTo>
                    <a:pt x="0" y="4835"/>
                    <a:pt x="4835" y="0"/>
                    <a:pt x="10800" y="0"/>
                  </a:cubicBezTo>
                  <a:cubicBezTo>
                    <a:pt x="16765" y="0"/>
                    <a:pt x="21600" y="4835"/>
                    <a:pt x="21600" y="10800"/>
                  </a:cubicBezTo>
                  <a:cubicBezTo>
                    <a:pt x="21600" y="16765"/>
                    <a:pt x="16765" y="21600"/>
                    <a:pt x="10800" y="21600"/>
                  </a:cubicBezTo>
                  <a:cubicBezTo>
                    <a:pt x="4835" y="21600"/>
                    <a:pt x="0" y="16765"/>
                    <a:pt x="0" y="10800"/>
                  </a:cubicBezTo>
                  <a:close/>
                  <a:moveTo>
                    <a:pt x="5400" y="10800"/>
                  </a:moveTo>
                  <a:cubicBezTo>
                    <a:pt x="5400" y="13782"/>
                    <a:pt x="7818" y="16200"/>
                    <a:pt x="10800" y="16200"/>
                  </a:cubicBezTo>
                  <a:cubicBezTo>
                    <a:pt x="13782" y="16200"/>
                    <a:pt x="16200" y="13782"/>
                    <a:pt x="16200" y="10800"/>
                  </a:cubicBezTo>
                  <a:cubicBezTo>
                    <a:pt x="16200" y="7818"/>
                    <a:pt x="13782" y="5400"/>
                    <a:pt x="10800" y="5400"/>
                  </a:cubicBezTo>
                  <a:cubicBezTo>
                    <a:pt x="7818" y="5400"/>
                    <a:pt x="5400" y="7818"/>
                    <a:pt x="5400" y="10800"/>
                  </a:cubicBezTo>
                  <a:close/>
                </a:path>
              </a:pathLst>
            </a:custGeom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  <xdr:sp macro="" textlink="">
          <xdr:nvSpPr>
            <xdr:cNvPr id="1467" name="AutoShape 5449">
              <a:extLst>
                <a:ext uri="{FF2B5EF4-FFF2-40B4-BE49-F238E27FC236}">
                  <a16:creationId xmlns:a16="http://schemas.microsoft.com/office/drawing/2014/main" id="{00000000-0008-0000-0100-0000BB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55125" y="705947"/>
              <a:ext cx="99704" cy="92650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0 w 21600"/>
                <a:gd name="T9" fmla="*/ 0 h 21600"/>
                <a:gd name="T10" fmla="*/ 0 w 21600"/>
                <a:gd name="T11" fmla="*/ 0 h 21600"/>
                <a:gd name="T12" fmla="*/ 0 w 21600"/>
                <a:gd name="T13" fmla="*/ 0 h 21600"/>
                <a:gd name="T14" fmla="*/ 0 w 21600"/>
                <a:gd name="T15" fmla="*/ 0 h 21600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3600 w 21600"/>
                <a:gd name="T25" fmla="*/ 3927 h 21600"/>
                <a:gd name="T26" fmla="*/ 18000 w 21600"/>
                <a:gd name="T27" fmla="*/ 17673 h 21600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21600" h="21600">
                  <a:moveTo>
                    <a:pt x="0" y="10800"/>
                  </a:moveTo>
                  <a:cubicBezTo>
                    <a:pt x="0" y="4835"/>
                    <a:pt x="4835" y="0"/>
                    <a:pt x="10800" y="0"/>
                  </a:cubicBezTo>
                  <a:cubicBezTo>
                    <a:pt x="16765" y="0"/>
                    <a:pt x="21600" y="4835"/>
                    <a:pt x="21600" y="10800"/>
                  </a:cubicBezTo>
                  <a:cubicBezTo>
                    <a:pt x="21600" y="16765"/>
                    <a:pt x="16765" y="21600"/>
                    <a:pt x="10800" y="21600"/>
                  </a:cubicBezTo>
                  <a:cubicBezTo>
                    <a:pt x="4835" y="21600"/>
                    <a:pt x="0" y="16765"/>
                    <a:pt x="0" y="10800"/>
                  </a:cubicBezTo>
                  <a:close/>
                  <a:moveTo>
                    <a:pt x="5400" y="10800"/>
                  </a:moveTo>
                  <a:cubicBezTo>
                    <a:pt x="5400" y="13782"/>
                    <a:pt x="7818" y="16200"/>
                    <a:pt x="10800" y="16200"/>
                  </a:cubicBezTo>
                  <a:cubicBezTo>
                    <a:pt x="13782" y="16200"/>
                    <a:pt x="16200" y="13782"/>
                    <a:pt x="16200" y="10800"/>
                  </a:cubicBezTo>
                  <a:cubicBezTo>
                    <a:pt x="16200" y="7818"/>
                    <a:pt x="13782" y="5400"/>
                    <a:pt x="10800" y="5400"/>
                  </a:cubicBezTo>
                  <a:cubicBezTo>
                    <a:pt x="7818" y="5400"/>
                    <a:pt x="5400" y="7818"/>
                    <a:pt x="5400" y="10800"/>
                  </a:cubicBezTo>
                  <a:close/>
                </a:path>
              </a:pathLst>
            </a:custGeom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  <xdr:sp macro="" textlink="">
          <xdr:nvSpPr>
            <xdr:cNvPr id="1468" name="AutoShape 5450">
              <a:extLst>
                <a:ext uri="{FF2B5EF4-FFF2-40B4-BE49-F238E27FC236}">
                  <a16:creationId xmlns:a16="http://schemas.microsoft.com/office/drawing/2014/main" id="{00000000-0008-0000-0100-0000BC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074" y="503801"/>
              <a:ext cx="756089" cy="218992"/>
            </a:xfrm>
            <a:prstGeom prst="cube">
              <a:avLst>
                <a:gd name="adj" fmla="val 88463"/>
              </a:avLst>
            </a:prstGeom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1469" name="Line 5451">
              <a:extLst>
                <a:ext uri="{FF2B5EF4-FFF2-40B4-BE49-F238E27FC236}">
                  <a16:creationId xmlns:a16="http://schemas.microsoft.com/office/drawing/2014/main" id="{00000000-0008-0000-0100-0000BD05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75669" y="324977"/>
              <a:ext cx="0" cy="345333"/>
            </a:xfrm>
            <a:prstGeom prst="line">
              <a:avLst/>
            </a:prstGeom>
            <a:noFill/>
            <a:ln w="2857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5452">
              <a:extLst>
                <a:ext uri="{FF2B5EF4-FFF2-40B4-BE49-F238E27FC236}">
                  <a16:creationId xmlns:a16="http://schemas.microsoft.com/office/drawing/2014/main" id="{00000000-0008-0000-0100-0000BE05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755449" y="183736"/>
              <a:ext cx="0" cy="345333"/>
            </a:xfrm>
            <a:prstGeom prst="line">
              <a:avLst/>
            </a:prstGeom>
            <a:noFill/>
            <a:ln w="2857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5453">
              <a:extLst>
                <a:ext uri="{FF2B5EF4-FFF2-40B4-BE49-F238E27FC236}">
                  <a16:creationId xmlns:a16="http://schemas.microsoft.com/office/drawing/2014/main" id="{00000000-0008-0000-0100-0000BF05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89276" y="192159"/>
              <a:ext cx="166173" cy="168455"/>
            </a:xfrm>
            <a:prstGeom prst="line">
              <a:avLst/>
            </a:prstGeom>
            <a:noFill/>
            <a:ln w="2857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</xdr:grpSp>
      <xdr:grpSp>
        <xdr:nvGrpSpPr>
          <xdr:cNvPr id="1448" name="グループ化 187">
            <a:extLst>
              <a:ext uri="{FF2B5EF4-FFF2-40B4-BE49-F238E27FC236}">
                <a16:creationId xmlns:a16="http://schemas.microsoft.com/office/drawing/2014/main" id="{00000000-0008-0000-0100-0000A8050000}"/>
              </a:ext>
            </a:extLst>
          </xdr:cNvPr>
          <xdr:cNvGrpSpPr>
            <a:grpSpLocks/>
          </xdr:cNvGrpSpPr>
        </xdr:nvGrpSpPr>
        <xdr:grpSpPr bwMode="auto">
          <a:xfrm>
            <a:off x="1904410" y="3394564"/>
            <a:ext cx="300625" cy="377811"/>
            <a:chOff x="0" y="9896"/>
            <a:chExt cx="651783" cy="841778"/>
          </a:xfrm>
        </xdr:grpSpPr>
        <xdr:sp macro="" textlink="">
          <xdr:nvSpPr>
            <xdr:cNvPr id="1449" name="直方体 1448">
              <a:extLst>
                <a:ext uri="{FF2B5EF4-FFF2-40B4-BE49-F238E27FC236}">
                  <a16:creationId xmlns:a16="http://schemas.microsoft.com/office/drawing/2014/main" id="{00000000-0008-0000-0100-0000A9050000}"/>
                </a:ext>
              </a:extLst>
            </xdr:cNvPr>
            <xdr:cNvSpPr/>
          </xdr:nvSpPr>
          <xdr:spPr>
            <a:xfrm>
              <a:off x="-14028" y="605117"/>
              <a:ext cx="665220" cy="259072"/>
            </a:xfrm>
            <a:prstGeom prst="cube">
              <a:avLst>
                <a:gd name="adj" fmla="val 69359"/>
              </a:avLst>
            </a:prstGeom>
            <a:solidFill>
              <a:srgbClr val="00B0F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endParaRPr lang="ja-JP" altLang="en-US"/>
            </a:p>
          </xdr:txBody>
        </xdr:sp>
        <xdr:sp macro="" textlink="">
          <xdr:nvSpPr>
            <xdr:cNvPr id="1450" name="AutoShape 4049" descr="ひな形">
              <a:extLst>
                <a:ext uri="{FF2B5EF4-FFF2-40B4-BE49-F238E27FC236}">
                  <a16:creationId xmlns:a16="http://schemas.microsoft.com/office/drawing/2014/main" id="{00000000-0008-0000-0100-0000AA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32891" y="469748"/>
              <a:ext cx="275392" cy="192513"/>
            </a:xfrm>
            <a:prstGeom prst="cube">
              <a:avLst>
                <a:gd name="adj" fmla="val 36366"/>
              </a:avLst>
            </a:prstGeom>
            <a:blipFill dpi="0" rotWithShape="0">
              <a:blip xmlns:r="http://schemas.openxmlformats.org/officeDocument/2006/relationships" r:embed="rId3"/>
              <a:srcRect/>
              <a:tile tx="0" ty="0" sx="100000" sy="100000" flip="none" algn="tl"/>
            </a:blip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1451" name="AutoShape 4050" descr="ひな形">
              <a:extLst>
                <a:ext uri="{FF2B5EF4-FFF2-40B4-BE49-F238E27FC236}">
                  <a16:creationId xmlns:a16="http://schemas.microsoft.com/office/drawing/2014/main" id="{00000000-0008-0000-0100-0000AB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0802" y="469748"/>
              <a:ext cx="275392" cy="192513"/>
            </a:xfrm>
            <a:prstGeom prst="cube">
              <a:avLst>
                <a:gd name="adj" fmla="val 36366"/>
              </a:avLst>
            </a:prstGeom>
            <a:solidFill>
              <a:srgbClr val="FF000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1452" name="AutoShape 4051" descr="ひな形">
              <a:extLst>
                <a:ext uri="{FF2B5EF4-FFF2-40B4-BE49-F238E27FC236}">
                  <a16:creationId xmlns:a16="http://schemas.microsoft.com/office/drawing/2014/main" id="{00000000-0008-0000-0100-0000AC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32891" y="314650"/>
              <a:ext cx="275392" cy="197956"/>
            </a:xfrm>
            <a:prstGeom prst="cube">
              <a:avLst>
                <a:gd name="adj" fmla="val 36366"/>
              </a:avLst>
            </a:prstGeom>
            <a:blipFill dpi="0" rotWithShape="0">
              <a:blip xmlns:r="http://schemas.openxmlformats.org/officeDocument/2006/relationships" r:embed="rId3"/>
              <a:srcRect/>
              <a:tile tx="0" ty="0" sx="100000" sy="100000" flip="none" algn="tl"/>
            </a:blip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1453" name="AutoShape 4052" descr="ひな形">
              <a:extLst>
                <a:ext uri="{FF2B5EF4-FFF2-40B4-BE49-F238E27FC236}">
                  <a16:creationId xmlns:a16="http://schemas.microsoft.com/office/drawing/2014/main" id="{00000000-0008-0000-0100-0000AD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0802" y="314650"/>
              <a:ext cx="275392" cy="197956"/>
            </a:xfrm>
            <a:prstGeom prst="cube">
              <a:avLst>
                <a:gd name="adj" fmla="val 36366"/>
              </a:avLst>
            </a:prstGeom>
            <a:solidFill>
              <a:srgbClr val="FFC00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1454" name="AutoShape 4053" descr="ひな形">
              <a:extLst>
                <a:ext uri="{FF2B5EF4-FFF2-40B4-BE49-F238E27FC236}">
                  <a16:creationId xmlns:a16="http://schemas.microsoft.com/office/drawing/2014/main" id="{00000000-0008-0000-0100-0000AE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32891" y="164994"/>
              <a:ext cx="275392" cy="192513"/>
            </a:xfrm>
            <a:prstGeom prst="cube">
              <a:avLst>
                <a:gd name="adj" fmla="val 36366"/>
              </a:avLst>
            </a:prstGeom>
            <a:blipFill dpi="0" rotWithShape="0">
              <a:blip xmlns:r="http://schemas.openxmlformats.org/officeDocument/2006/relationships" r:embed="rId3"/>
              <a:srcRect/>
              <a:tile tx="0" ty="0" sx="100000" sy="100000" flip="none" algn="tl"/>
            </a:blip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1455" name="AutoShape 4054" descr="ひな形">
              <a:extLst>
                <a:ext uri="{FF2B5EF4-FFF2-40B4-BE49-F238E27FC236}">
                  <a16:creationId xmlns:a16="http://schemas.microsoft.com/office/drawing/2014/main" id="{00000000-0008-0000-0100-0000AF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0802" y="164994"/>
              <a:ext cx="275392" cy="192513"/>
            </a:xfrm>
            <a:prstGeom prst="cube">
              <a:avLst>
                <a:gd name="adj" fmla="val 36366"/>
              </a:avLst>
            </a:prstGeom>
            <a:solidFill>
              <a:srgbClr val="FFFF0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1456" name="AutoShape 4055" descr="ひな形">
              <a:extLst>
                <a:ext uri="{FF2B5EF4-FFF2-40B4-BE49-F238E27FC236}">
                  <a16:creationId xmlns:a16="http://schemas.microsoft.com/office/drawing/2014/main" id="{00000000-0008-0000-0100-0000B0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32891" y="9896"/>
              <a:ext cx="275392" cy="192512"/>
            </a:xfrm>
            <a:prstGeom prst="cube">
              <a:avLst>
                <a:gd name="adj" fmla="val 36366"/>
              </a:avLst>
            </a:prstGeom>
            <a:solidFill>
              <a:srgbClr val="92D05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1457" name="AutoShape 4056" descr="ひな形">
              <a:extLst>
                <a:ext uri="{FF2B5EF4-FFF2-40B4-BE49-F238E27FC236}">
                  <a16:creationId xmlns:a16="http://schemas.microsoft.com/office/drawing/2014/main" id="{00000000-0008-0000-0100-0000B1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0802" y="9896"/>
              <a:ext cx="275392" cy="192512"/>
            </a:xfrm>
            <a:prstGeom prst="cube">
              <a:avLst>
                <a:gd name="adj" fmla="val 36366"/>
              </a:avLst>
            </a:prstGeom>
            <a:solidFill>
              <a:srgbClr val="92D05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1458" name="AutoShape 4057" descr="ひな形">
              <a:extLst>
                <a:ext uri="{FF2B5EF4-FFF2-40B4-BE49-F238E27FC236}">
                  <a16:creationId xmlns:a16="http://schemas.microsoft.com/office/drawing/2014/main" id="{00000000-0008-0000-0100-0000B2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425" y="559373"/>
              <a:ext cx="275392" cy="192513"/>
            </a:xfrm>
            <a:prstGeom prst="cube">
              <a:avLst>
                <a:gd name="adj" fmla="val 36366"/>
              </a:avLst>
            </a:prstGeom>
            <a:solidFill>
              <a:srgbClr val="FF000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1459" name="AutoShape 4058" descr="ひな形">
              <a:extLst>
                <a:ext uri="{FF2B5EF4-FFF2-40B4-BE49-F238E27FC236}">
                  <a16:creationId xmlns:a16="http://schemas.microsoft.com/office/drawing/2014/main" id="{00000000-0008-0000-0100-0000B3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335" y="559373"/>
              <a:ext cx="275392" cy="192513"/>
            </a:xfrm>
            <a:prstGeom prst="cube">
              <a:avLst>
                <a:gd name="adj" fmla="val 36366"/>
              </a:avLst>
            </a:prstGeom>
            <a:solidFill>
              <a:srgbClr val="FF000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1460" name="AutoShape 4059" descr="ひな形">
              <a:extLst>
                <a:ext uri="{FF2B5EF4-FFF2-40B4-BE49-F238E27FC236}">
                  <a16:creationId xmlns:a16="http://schemas.microsoft.com/office/drawing/2014/main" id="{00000000-0008-0000-0100-0000B4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425" y="404274"/>
              <a:ext cx="275392" cy="192513"/>
            </a:xfrm>
            <a:prstGeom prst="cube">
              <a:avLst>
                <a:gd name="adj" fmla="val 36366"/>
              </a:avLst>
            </a:prstGeom>
            <a:solidFill>
              <a:srgbClr val="FFC00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1461" name="AutoShape 4060" descr="ひな形">
              <a:extLst>
                <a:ext uri="{FF2B5EF4-FFF2-40B4-BE49-F238E27FC236}">
                  <a16:creationId xmlns:a16="http://schemas.microsoft.com/office/drawing/2014/main" id="{00000000-0008-0000-0100-0000B5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335" y="404274"/>
              <a:ext cx="275392" cy="192513"/>
            </a:xfrm>
            <a:prstGeom prst="cube">
              <a:avLst>
                <a:gd name="adj" fmla="val 36366"/>
              </a:avLst>
            </a:prstGeom>
            <a:solidFill>
              <a:srgbClr val="FFC00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1462" name="AutoShape 4061" descr="ひな形">
              <a:extLst>
                <a:ext uri="{FF2B5EF4-FFF2-40B4-BE49-F238E27FC236}">
                  <a16:creationId xmlns:a16="http://schemas.microsoft.com/office/drawing/2014/main" id="{00000000-0008-0000-0100-0000B6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425" y="249175"/>
              <a:ext cx="275392" cy="192513"/>
            </a:xfrm>
            <a:prstGeom prst="cube">
              <a:avLst>
                <a:gd name="adj" fmla="val 36366"/>
              </a:avLst>
            </a:prstGeom>
            <a:solidFill>
              <a:srgbClr val="FFFF0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1463" name="AutoShape 4062" descr="ひな形">
              <a:extLst>
                <a:ext uri="{FF2B5EF4-FFF2-40B4-BE49-F238E27FC236}">
                  <a16:creationId xmlns:a16="http://schemas.microsoft.com/office/drawing/2014/main" id="{00000000-0008-0000-0100-0000B7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335" y="249175"/>
              <a:ext cx="275392" cy="192513"/>
            </a:xfrm>
            <a:prstGeom prst="cube">
              <a:avLst>
                <a:gd name="adj" fmla="val 36366"/>
              </a:avLst>
            </a:prstGeom>
            <a:solidFill>
              <a:srgbClr val="FFFF0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1464" name="AutoShape 4063" descr="ひな形">
              <a:extLst>
                <a:ext uri="{FF2B5EF4-FFF2-40B4-BE49-F238E27FC236}">
                  <a16:creationId xmlns:a16="http://schemas.microsoft.com/office/drawing/2014/main" id="{00000000-0008-0000-0100-0000B8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425" y="94078"/>
              <a:ext cx="275392" cy="192512"/>
            </a:xfrm>
            <a:prstGeom prst="cube">
              <a:avLst>
                <a:gd name="adj" fmla="val 36366"/>
              </a:avLst>
            </a:prstGeom>
            <a:solidFill>
              <a:srgbClr val="92D05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1465" name="AutoShape 4064" descr="ひな形">
              <a:extLst>
                <a:ext uri="{FF2B5EF4-FFF2-40B4-BE49-F238E27FC236}">
                  <a16:creationId xmlns:a16="http://schemas.microsoft.com/office/drawing/2014/main" id="{00000000-0008-0000-0100-0000B9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5335" y="94078"/>
              <a:ext cx="275392" cy="192512"/>
            </a:xfrm>
            <a:prstGeom prst="cube">
              <a:avLst>
                <a:gd name="adj" fmla="val 36366"/>
              </a:avLst>
            </a:prstGeom>
            <a:solidFill>
              <a:srgbClr val="92D050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</xdr:grpSp>
    </xdr:grpSp>
    <xdr:clientData/>
  </xdr:twoCellAnchor>
  <xdr:oneCellAnchor>
    <xdr:from>
      <xdr:col>16</xdr:col>
      <xdr:colOff>621324</xdr:colOff>
      <xdr:row>20</xdr:row>
      <xdr:rowOff>26144</xdr:rowOff>
    </xdr:from>
    <xdr:ext cx="693075" cy="259045"/>
    <xdr:sp macro="" textlink="">
      <xdr:nvSpPr>
        <xdr:cNvPr id="1472" name="テキスト ボックス 1471">
          <a:extLst>
            <a:ext uri="{FF2B5EF4-FFF2-40B4-BE49-F238E27FC236}">
              <a16:creationId xmlns:a16="http://schemas.microsoft.com/office/drawing/2014/main" id="{00000000-0008-0000-0100-0000C0050000}"/>
            </a:ext>
          </a:extLst>
        </xdr:cNvPr>
        <xdr:cNvSpPr txBox="1"/>
      </xdr:nvSpPr>
      <xdr:spPr>
        <a:xfrm>
          <a:off x="10479700" y="3618430"/>
          <a:ext cx="693075" cy="25904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000" b="1">
              <a:latin typeface="+mn-ea"/>
              <a:ea typeface="+mn-ea"/>
            </a:rPr>
            <a:t>AGV</a:t>
          </a:r>
          <a:r>
            <a:rPr kumimoji="1" lang="ja-JP" altLang="en-US" sz="1000" b="1">
              <a:latin typeface="+mn-ea"/>
              <a:ea typeface="+mn-ea"/>
            </a:rPr>
            <a:t>搬送</a:t>
          </a:r>
        </a:p>
      </xdr:txBody>
    </xdr:sp>
    <xdr:clientData/>
  </xdr:oneCellAnchor>
  <xdr:oneCellAnchor>
    <xdr:from>
      <xdr:col>18</xdr:col>
      <xdr:colOff>634931</xdr:colOff>
      <xdr:row>20</xdr:row>
      <xdr:rowOff>26144</xdr:rowOff>
    </xdr:from>
    <xdr:ext cx="693075" cy="259045"/>
    <xdr:sp macro="" textlink="">
      <xdr:nvSpPr>
        <xdr:cNvPr id="1473" name="テキスト ボックス 1472">
          <a:extLst>
            <a:ext uri="{FF2B5EF4-FFF2-40B4-BE49-F238E27FC236}">
              <a16:creationId xmlns:a16="http://schemas.microsoft.com/office/drawing/2014/main" id="{00000000-0008-0000-0100-0000C1050000}"/>
            </a:ext>
          </a:extLst>
        </xdr:cNvPr>
        <xdr:cNvSpPr txBox="1"/>
      </xdr:nvSpPr>
      <xdr:spPr>
        <a:xfrm>
          <a:off x="11785985" y="3618430"/>
          <a:ext cx="693075" cy="25904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000" b="1">
              <a:latin typeface="+mn-ea"/>
              <a:ea typeface="+mn-ea"/>
            </a:rPr>
            <a:t>AGV</a:t>
          </a:r>
          <a:r>
            <a:rPr kumimoji="1" lang="ja-JP" altLang="en-US" sz="1000" b="1">
              <a:latin typeface="+mn-ea"/>
              <a:ea typeface="+mn-ea"/>
            </a:rPr>
            <a:t>搬送</a:t>
          </a:r>
        </a:p>
      </xdr:txBody>
    </xdr:sp>
    <xdr:clientData/>
  </xdr:oneCellAnchor>
  <xdr:oneCellAnchor>
    <xdr:from>
      <xdr:col>23</xdr:col>
      <xdr:colOff>27541</xdr:colOff>
      <xdr:row>20</xdr:row>
      <xdr:rowOff>26144</xdr:rowOff>
    </xdr:from>
    <xdr:ext cx="669607" cy="259045"/>
    <xdr:sp macro="" textlink="">
      <xdr:nvSpPr>
        <xdr:cNvPr id="1474" name="テキスト ボックス 1473">
          <a:extLst>
            <a:ext uri="{FF2B5EF4-FFF2-40B4-BE49-F238E27FC236}">
              <a16:creationId xmlns:a16="http://schemas.microsoft.com/office/drawing/2014/main" id="{00000000-0008-0000-0100-0000C2050000}"/>
            </a:ext>
          </a:extLst>
        </xdr:cNvPr>
        <xdr:cNvSpPr txBox="1"/>
      </xdr:nvSpPr>
      <xdr:spPr>
        <a:xfrm>
          <a:off x="14410291" y="3618430"/>
          <a:ext cx="669607" cy="25904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000" b="1">
              <a:latin typeface="+mn-ea"/>
              <a:ea typeface="+mn-ea"/>
            </a:rPr>
            <a:t>押し込み</a:t>
          </a:r>
        </a:p>
      </xdr:txBody>
    </xdr:sp>
    <xdr:clientData/>
  </xdr:oneCellAnchor>
  <xdr:twoCellAnchor>
    <xdr:from>
      <xdr:col>29</xdr:col>
      <xdr:colOff>0</xdr:colOff>
      <xdr:row>17</xdr:row>
      <xdr:rowOff>153761</xdr:rowOff>
    </xdr:from>
    <xdr:to>
      <xdr:col>30</xdr:col>
      <xdr:colOff>0</xdr:colOff>
      <xdr:row>17</xdr:row>
      <xdr:rowOff>153761</xdr:rowOff>
    </xdr:to>
    <xdr:cxnSp macro="">
      <xdr:nvCxnSpPr>
        <xdr:cNvPr id="1476" name="直線矢印コネクタ 1475">
          <a:extLst>
            <a:ext uri="{FF2B5EF4-FFF2-40B4-BE49-F238E27FC236}">
              <a16:creationId xmlns:a16="http://schemas.microsoft.com/office/drawing/2014/main" id="{00000000-0008-0000-0100-0000C4050000}"/>
            </a:ext>
          </a:extLst>
        </xdr:cNvPr>
        <xdr:cNvCxnSpPr/>
      </xdr:nvCxnSpPr>
      <xdr:spPr>
        <a:xfrm>
          <a:off x="18260786" y="3256190"/>
          <a:ext cx="646340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-1</xdr:colOff>
      <xdr:row>15</xdr:row>
      <xdr:rowOff>1</xdr:rowOff>
    </xdr:from>
    <xdr:ext cx="646339" cy="3755571"/>
    <xdr:sp macro="" textlink="">
      <xdr:nvSpPr>
        <xdr:cNvPr id="1477" name="テキスト ボックス 1476">
          <a:extLst>
            <a:ext uri="{FF2B5EF4-FFF2-40B4-BE49-F238E27FC236}">
              <a16:creationId xmlns:a16="http://schemas.microsoft.com/office/drawing/2014/main" id="{00000000-0008-0000-0100-0000C5050000}"/>
            </a:ext>
          </a:extLst>
        </xdr:cNvPr>
        <xdr:cNvSpPr txBox="1"/>
      </xdr:nvSpPr>
      <xdr:spPr>
        <a:xfrm>
          <a:off x="18907125" y="2775858"/>
          <a:ext cx="646339" cy="375557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1400" b="1"/>
        </a:p>
      </xdr:txBody>
    </xdr:sp>
    <xdr:clientData/>
  </xdr:oneCellAnchor>
  <xdr:oneCellAnchor>
    <xdr:from>
      <xdr:col>29</xdr:col>
      <xdr:colOff>361741</xdr:colOff>
      <xdr:row>11</xdr:row>
      <xdr:rowOff>47484</xdr:rowOff>
    </xdr:from>
    <xdr:ext cx="1266116" cy="559127"/>
    <xdr:sp macro="" textlink="">
      <xdr:nvSpPr>
        <xdr:cNvPr id="1478" name="テキスト ボックス 1477">
          <a:extLst>
            <a:ext uri="{FF2B5EF4-FFF2-40B4-BE49-F238E27FC236}">
              <a16:creationId xmlns:a16="http://schemas.microsoft.com/office/drawing/2014/main" id="{00000000-0008-0000-0100-0000C6050000}"/>
            </a:ext>
          </a:extLst>
        </xdr:cNvPr>
        <xdr:cNvSpPr txBox="1"/>
      </xdr:nvSpPr>
      <xdr:spPr>
        <a:xfrm>
          <a:off x="18622527" y="2170198"/>
          <a:ext cx="1266116" cy="559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400" b="1">
              <a:latin typeface="+mn-ea"/>
              <a:ea typeface="+mn-ea"/>
            </a:rPr>
            <a:t>集荷完了台車</a:t>
          </a:r>
          <a:endParaRPr kumimoji="1" lang="en-US" altLang="ja-JP" sz="1400" b="1">
            <a:latin typeface="+mn-ea"/>
            <a:ea typeface="+mn-ea"/>
          </a:endParaRPr>
        </a:p>
        <a:p>
          <a:pPr algn="ctr"/>
          <a:r>
            <a:rPr kumimoji="1" lang="ja-JP" altLang="en-US" sz="1400" b="1">
              <a:latin typeface="+mn-ea"/>
              <a:ea typeface="+mn-ea"/>
            </a:rPr>
            <a:t>一時置き場</a:t>
          </a:r>
        </a:p>
      </xdr:txBody>
    </xdr:sp>
    <xdr:clientData/>
  </xdr:oneCellAnchor>
  <xdr:twoCellAnchor>
    <xdr:from>
      <xdr:col>27</xdr:col>
      <xdr:colOff>253454</xdr:colOff>
      <xdr:row>15</xdr:row>
      <xdr:rowOff>107576</xdr:rowOff>
    </xdr:from>
    <xdr:to>
      <xdr:col>27</xdr:col>
      <xdr:colOff>453839</xdr:colOff>
      <xdr:row>17</xdr:row>
      <xdr:rowOff>105273</xdr:rowOff>
    </xdr:to>
    <xdr:grpSp>
      <xdr:nvGrpSpPr>
        <xdr:cNvPr id="1479" name="Group 5417">
          <a:extLst>
            <a:ext uri="{FF2B5EF4-FFF2-40B4-BE49-F238E27FC236}">
              <a16:creationId xmlns:a16="http://schemas.microsoft.com/office/drawing/2014/main" id="{00000000-0008-0000-0100-0000C7050000}"/>
            </a:ext>
          </a:extLst>
        </xdr:cNvPr>
        <xdr:cNvGrpSpPr>
          <a:grpSpLocks/>
        </xdr:cNvGrpSpPr>
      </xdr:nvGrpSpPr>
      <xdr:grpSpPr bwMode="auto">
        <a:xfrm>
          <a:off x="16330160" y="2886635"/>
          <a:ext cx="200385" cy="326403"/>
          <a:chOff x="0" y="492959"/>
          <a:chExt cx="48" cy="111"/>
        </a:xfrm>
      </xdr:grpSpPr>
      <xdr:sp macro="" textlink="">
        <xdr:nvSpPr>
          <xdr:cNvPr id="1480" name="Oval 5418">
            <a:extLst>
              <a:ext uri="{FF2B5EF4-FFF2-40B4-BE49-F238E27FC236}">
                <a16:creationId xmlns:a16="http://schemas.microsoft.com/office/drawing/2014/main" id="{00000000-0008-0000-0100-0000C8050000}"/>
              </a:ext>
            </a:extLst>
          </xdr:cNvPr>
          <xdr:cNvSpPr>
            <a:spLocks noChangeArrowheads="1"/>
          </xdr:cNvSpPr>
        </xdr:nvSpPr>
        <xdr:spPr bwMode="auto">
          <a:xfrm>
            <a:off x="15" y="493063"/>
            <a:ext cx="18" cy="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481" name="Oval 5419">
            <a:extLst>
              <a:ext uri="{FF2B5EF4-FFF2-40B4-BE49-F238E27FC236}">
                <a16:creationId xmlns:a16="http://schemas.microsoft.com/office/drawing/2014/main" id="{00000000-0008-0000-0100-0000C9050000}"/>
              </a:ext>
            </a:extLst>
          </xdr:cNvPr>
          <xdr:cNvSpPr>
            <a:spLocks noChangeArrowheads="1"/>
          </xdr:cNvSpPr>
        </xdr:nvSpPr>
        <xdr:spPr bwMode="auto">
          <a:xfrm>
            <a:off x="4" y="493063"/>
            <a:ext cx="14" cy="7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482" name="Oval 5420">
            <a:extLst>
              <a:ext uri="{FF2B5EF4-FFF2-40B4-BE49-F238E27FC236}">
                <a16:creationId xmlns:a16="http://schemas.microsoft.com/office/drawing/2014/main" id="{00000000-0008-0000-0100-0000CA050000}"/>
              </a:ext>
            </a:extLst>
          </xdr:cNvPr>
          <xdr:cNvSpPr>
            <a:spLocks noChangeArrowheads="1"/>
          </xdr:cNvSpPr>
        </xdr:nvSpPr>
        <xdr:spPr bwMode="auto">
          <a:xfrm>
            <a:off x="35" y="493008"/>
            <a:ext cx="13" cy="11"/>
          </a:xfrm>
          <a:prstGeom prst="ellipse">
            <a:avLst/>
          </a:prstGeom>
          <a:solidFill>
            <a:srgbClr val="FFCC9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483" name="AutoShape 5421">
            <a:extLst>
              <a:ext uri="{FF2B5EF4-FFF2-40B4-BE49-F238E27FC236}">
                <a16:creationId xmlns:a16="http://schemas.microsoft.com/office/drawing/2014/main" id="{00000000-0008-0000-0100-0000CB050000}"/>
              </a:ext>
            </a:extLst>
          </xdr:cNvPr>
          <xdr:cNvSpPr>
            <a:spLocks noChangeArrowheads="1"/>
          </xdr:cNvSpPr>
        </xdr:nvSpPr>
        <xdr:spPr bwMode="auto">
          <a:xfrm>
            <a:off x="15" y="493020"/>
            <a:ext cx="9" cy="4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60000 65536"/>
              <a:gd name="T9" fmla="*/ 0 60000 65536"/>
              <a:gd name="T10" fmla="*/ 0 60000 65536"/>
              <a:gd name="T11" fmla="*/ 0 60000 65536"/>
              <a:gd name="T12" fmla="*/ 2400 w 21600"/>
              <a:gd name="T13" fmla="*/ 2455 h 21600"/>
              <a:gd name="T14" fmla="*/ 19200 w 21600"/>
              <a:gd name="T15" fmla="*/ 19145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0" y="0"/>
                </a:moveTo>
                <a:lnTo>
                  <a:pt x="1662" y="21600"/>
                </a:lnTo>
                <a:lnTo>
                  <a:pt x="19938" y="21600"/>
                </a:lnTo>
                <a:lnTo>
                  <a:pt x="21600" y="0"/>
                </a:lnTo>
                <a:lnTo>
                  <a:pt x="0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484" name="AutoShape 5422">
            <a:extLst>
              <a:ext uri="{FF2B5EF4-FFF2-40B4-BE49-F238E27FC236}">
                <a16:creationId xmlns:a16="http://schemas.microsoft.com/office/drawing/2014/main" id="{00000000-0008-0000-0100-0000CC050000}"/>
              </a:ext>
            </a:extLst>
          </xdr:cNvPr>
          <xdr:cNvSpPr>
            <a:spLocks noChangeArrowheads="1"/>
          </xdr:cNvSpPr>
        </xdr:nvSpPr>
        <xdr:spPr bwMode="auto">
          <a:xfrm>
            <a:off x="4" y="493020"/>
            <a:ext cx="13" cy="4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60000 65536"/>
              <a:gd name="T9" fmla="*/ 0 60000 65536"/>
              <a:gd name="T10" fmla="*/ 0 60000 65536"/>
              <a:gd name="T11" fmla="*/ 0 60000 65536"/>
              <a:gd name="T12" fmla="*/ 3323 w 21600"/>
              <a:gd name="T13" fmla="*/ 2455 h 21600"/>
              <a:gd name="T14" fmla="*/ 18277 w 21600"/>
              <a:gd name="T15" fmla="*/ 19145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0" y="0"/>
                </a:moveTo>
                <a:lnTo>
                  <a:pt x="1662" y="21600"/>
                </a:lnTo>
                <a:lnTo>
                  <a:pt x="19938" y="21600"/>
                </a:lnTo>
                <a:lnTo>
                  <a:pt x="21600" y="0"/>
                </a:lnTo>
                <a:lnTo>
                  <a:pt x="0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485" name="AutoShape 5423">
            <a:extLst>
              <a:ext uri="{FF2B5EF4-FFF2-40B4-BE49-F238E27FC236}">
                <a16:creationId xmlns:a16="http://schemas.microsoft.com/office/drawing/2014/main" id="{00000000-0008-0000-0100-0000CD050000}"/>
              </a:ext>
            </a:extLst>
          </xdr:cNvPr>
          <xdr:cNvSpPr>
            <a:spLocks noChangeArrowheads="1"/>
          </xdr:cNvSpPr>
        </xdr:nvSpPr>
        <xdr:spPr bwMode="auto">
          <a:xfrm>
            <a:off x="19" y="492983"/>
            <a:ext cx="10" cy="23"/>
          </a:xfrm>
          <a:prstGeom prst="roundRect">
            <a:avLst>
              <a:gd name="adj" fmla="val 50000"/>
            </a:avLst>
          </a:prstGeom>
          <a:solidFill>
            <a:srgbClr val="FFFFCC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486" name="AutoShape 5424">
            <a:extLst>
              <a:ext uri="{FF2B5EF4-FFF2-40B4-BE49-F238E27FC236}">
                <a16:creationId xmlns:a16="http://schemas.microsoft.com/office/drawing/2014/main" id="{00000000-0008-0000-0100-0000CE050000}"/>
              </a:ext>
            </a:extLst>
          </xdr:cNvPr>
          <xdr:cNvSpPr>
            <a:spLocks noChangeArrowheads="1"/>
          </xdr:cNvSpPr>
        </xdr:nvSpPr>
        <xdr:spPr bwMode="auto">
          <a:xfrm rot="-3324463">
            <a:off x="27" y="492997"/>
            <a:ext cx="10" cy="23"/>
          </a:xfrm>
          <a:prstGeom prst="roundRect">
            <a:avLst>
              <a:gd name="adj" fmla="val 50000"/>
            </a:avLst>
          </a:prstGeom>
          <a:solidFill>
            <a:srgbClr val="FFFFCC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487" name="AutoShape 5425">
            <a:extLst>
              <a:ext uri="{FF2B5EF4-FFF2-40B4-BE49-F238E27FC236}">
                <a16:creationId xmlns:a16="http://schemas.microsoft.com/office/drawing/2014/main" id="{00000000-0008-0000-0100-0000CF050000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-8" y="492989"/>
            <a:ext cx="44" cy="27"/>
          </a:xfrm>
          <a:prstGeom prst="flowChartDelay">
            <a:avLst/>
          </a:prstGeom>
          <a:solidFill>
            <a:srgbClr val="FFFFCC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488" name="AutoShape 5426">
            <a:extLst>
              <a:ext uri="{FF2B5EF4-FFF2-40B4-BE49-F238E27FC236}">
                <a16:creationId xmlns:a16="http://schemas.microsoft.com/office/drawing/2014/main" id="{00000000-0008-0000-0100-0000D0050000}"/>
              </a:ext>
            </a:extLst>
          </xdr:cNvPr>
          <xdr:cNvSpPr>
            <a:spLocks noChangeArrowheads="1"/>
          </xdr:cNvSpPr>
        </xdr:nvSpPr>
        <xdr:spPr bwMode="auto">
          <a:xfrm rot="21314182" flipH="1">
            <a:off x="17" y="492979"/>
            <a:ext cx="4" cy="11"/>
          </a:xfrm>
          <a:prstGeom prst="rtTriangle">
            <a:avLst/>
          </a:prstGeom>
          <a:solidFill>
            <a:srgbClr val="FFFFCC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489" name="AutoShape 5427">
            <a:extLst>
              <a:ext uri="{FF2B5EF4-FFF2-40B4-BE49-F238E27FC236}">
                <a16:creationId xmlns:a16="http://schemas.microsoft.com/office/drawing/2014/main" id="{00000000-0008-0000-0100-0000D1050000}"/>
              </a:ext>
            </a:extLst>
          </xdr:cNvPr>
          <xdr:cNvSpPr>
            <a:spLocks noChangeArrowheads="1"/>
          </xdr:cNvSpPr>
        </xdr:nvSpPr>
        <xdr:spPr bwMode="auto">
          <a:xfrm rot="-1593903">
            <a:off x="10" y="492981"/>
            <a:ext cx="5" cy="10"/>
          </a:xfrm>
          <a:prstGeom prst="rtTriangle">
            <a:avLst/>
          </a:prstGeom>
          <a:solidFill>
            <a:srgbClr val="FFFFCC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1490" name="Group 5428">
            <a:extLst>
              <a:ext uri="{FF2B5EF4-FFF2-40B4-BE49-F238E27FC236}">
                <a16:creationId xmlns:a16="http://schemas.microsoft.com/office/drawing/2014/main" id="{00000000-0008-0000-0100-0000D2050000}"/>
              </a:ext>
            </a:extLst>
          </xdr:cNvPr>
          <xdr:cNvGrpSpPr>
            <a:grpSpLocks/>
          </xdr:cNvGrpSpPr>
        </xdr:nvGrpSpPr>
        <xdr:grpSpPr bwMode="auto">
          <a:xfrm>
            <a:off x="2" y="492959"/>
            <a:ext cx="31" cy="26"/>
            <a:chOff x="2" y="492959"/>
            <a:chExt cx="31" cy="26"/>
          </a:xfrm>
        </xdr:grpSpPr>
        <xdr:sp macro="" textlink="">
          <xdr:nvSpPr>
            <xdr:cNvPr id="1495" name="Oval 5429">
              <a:extLst>
                <a:ext uri="{FF2B5EF4-FFF2-40B4-BE49-F238E27FC236}">
                  <a16:creationId xmlns:a16="http://schemas.microsoft.com/office/drawing/2014/main" id="{00000000-0008-0000-0100-0000D7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" y="492960"/>
              <a:ext cx="22" cy="25"/>
            </a:xfrm>
            <a:prstGeom prst="ellipse">
              <a:avLst/>
            </a:prstGeom>
            <a:solidFill>
              <a:srgbClr val="FFCC9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496" name="AutoShape 5430">
              <a:extLst>
                <a:ext uri="{FF2B5EF4-FFF2-40B4-BE49-F238E27FC236}">
                  <a16:creationId xmlns:a16="http://schemas.microsoft.com/office/drawing/2014/main" id="{00000000-0008-0000-0100-0000D8050000}"/>
                </a:ext>
              </a:extLst>
            </xdr:cNvPr>
            <xdr:cNvSpPr>
              <a:spLocks noChangeArrowheads="1"/>
            </xdr:cNvSpPr>
          </xdr:nvSpPr>
          <xdr:spPr bwMode="auto">
            <a:xfrm rot="20687899" flipV="1">
              <a:off x="2" y="492959"/>
              <a:ext cx="23" cy="19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21600"/>
                <a:gd name="T13" fmla="*/ 11368 h 21600"/>
                <a:gd name="T14" fmla="*/ 21600 w 21600"/>
                <a:gd name="T15" fmla="*/ 21600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10800" y="10800"/>
                  </a:moveTo>
                  <a:cubicBezTo>
                    <a:pt x="10800" y="10800"/>
                    <a:pt x="10800" y="10800"/>
                    <a:pt x="10800" y="10800"/>
                  </a:cubicBezTo>
                  <a:cubicBezTo>
                    <a:pt x="10800" y="10800"/>
                    <a:pt x="10800" y="10800"/>
                    <a:pt x="10800" y="10800"/>
                  </a:cubicBezTo>
                  <a:lnTo>
                    <a:pt x="0" y="10800"/>
                  </a:lnTo>
                  <a:cubicBezTo>
                    <a:pt x="0" y="16764"/>
                    <a:pt x="4835" y="21600"/>
                    <a:pt x="10800" y="21600"/>
                  </a:cubicBezTo>
                  <a:cubicBezTo>
                    <a:pt x="16764" y="21600"/>
                    <a:pt x="21600" y="16764"/>
                    <a:pt x="21600" y="10800"/>
                  </a:cubicBezTo>
                  <a:lnTo>
                    <a:pt x="10800" y="10800"/>
                  </a:lnTo>
                  <a:close/>
                </a:path>
              </a:pathLst>
            </a:cu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497" name="Line 5431">
              <a:extLst>
                <a:ext uri="{FF2B5EF4-FFF2-40B4-BE49-F238E27FC236}">
                  <a16:creationId xmlns:a16="http://schemas.microsoft.com/office/drawing/2014/main" id="{00000000-0008-0000-0100-0000D905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3" y="492963"/>
              <a:ext cx="30" cy="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498" name="Oval 5432">
              <a:extLst>
                <a:ext uri="{FF2B5EF4-FFF2-40B4-BE49-F238E27FC236}">
                  <a16:creationId xmlns:a16="http://schemas.microsoft.com/office/drawing/2014/main" id="{00000000-0008-0000-0100-0000DA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" y="492971"/>
              <a:ext cx="3" cy="3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499" name="Oval 5433">
              <a:extLst>
                <a:ext uri="{FF2B5EF4-FFF2-40B4-BE49-F238E27FC236}">
                  <a16:creationId xmlns:a16="http://schemas.microsoft.com/office/drawing/2014/main" id="{00000000-0008-0000-0100-0000DB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" y="492971"/>
              <a:ext cx="3" cy="3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500" name="Line 5434">
              <a:extLst>
                <a:ext uri="{FF2B5EF4-FFF2-40B4-BE49-F238E27FC236}">
                  <a16:creationId xmlns:a16="http://schemas.microsoft.com/office/drawing/2014/main" id="{00000000-0008-0000-0100-0000DC05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20" y="492969"/>
              <a:ext cx="4" cy="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501" name="Line 5435">
              <a:extLst>
                <a:ext uri="{FF2B5EF4-FFF2-40B4-BE49-F238E27FC236}">
                  <a16:creationId xmlns:a16="http://schemas.microsoft.com/office/drawing/2014/main" id="{00000000-0008-0000-0100-0000DD05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3" y="492970"/>
              <a:ext cx="4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502" name="Line 5436">
              <a:extLst>
                <a:ext uri="{FF2B5EF4-FFF2-40B4-BE49-F238E27FC236}">
                  <a16:creationId xmlns:a16="http://schemas.microsoft.com/office/drawing/2014/main" id="{00000000-0008-0000-0100-0000DE05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5" y="492978"/>
              <a:ext cx="8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503" name="Line 5437">
              <a:extLst>
                <a:ext uri="{FF2B5EF4-FFF2-40B4-BE49-F238E27FC236}">
                  <a16:creationId xmlns:a16="http://schemas.microsoft.com/office/drawing/2014/main" id="{00000000-0008-0000-0100-0000DF05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9" y="492980"/>
              <a:ext cx="1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grpSp>
          <xdr:nvGrpSpPr>
            <xdr:cNvPr id="1504" name="Group 5438">
              <a:extLst>
                <a:ext uri="{FF2B5EF4-FFF2-40B4-BE49-F238E27FC236}">
                  <a16:creationId xmlns:a16="http://schemas.microsoft.com/office/drawing/2014/main" id="{00000000-0008-0000-0100-0000E0050000}"/>
                </a:ext>
              </a:extLst>
            </xdr:cNvPr>
            <xdr:cNvGrpSpPr>
              <a:grpSpLocks/>
            </xdr:cNvGrpSpPr>
          </xdr:nvGrpSpPr>
          <xdr:grpSpPr bwMode="auto">
            <a:xfrm rot="-1106097">
              <a:off x="12" y="492964"/>
              <a:ext cx="8" cy="4"/>
              <a:chOff x="12" y="492962"/>
              <a:chExt cx="8" cy="4"/>
            </a:xfrm>
          </xdr:grpSpPr>
          <xdr:sp macro="" textlink="">
            <xdr:nvSpPr>
              <xdr:cNvPr id="1505" name="Arc 5439">
                <a:extLst>
                  <a:ext uri="{FF2B5EF4-FFF2-40B4-BE49-F238E27FC236}">
                    <a16:creationId xmlns:a16="http://schemas.microsoft.com/office/drawing/2014/main" id="{00000000-0008-0000-0100-0000E1050000}"/>
                  </a:ext>
                </a:extLst>
              </xdr:cNvPr>
              <xdr:cNvSpPr>
                <a:spLocks/>
              </xdr:cNvSpPr>
            </xdr:nvSpPr>
            <xdr:spPr bwMode="auto">
              <a:xfrm flipH="1">
                <a:off x="12" y="492962"/>
                <a:ext cx="3" cy="4"/>
              </a:xfrm>
              <a:custGeom>
                <a:avLst/>
                <a:gdLst>
                  <a:gd name="T0" fmla="*/ 0 w 43200"/>
                  <a:gd name="T1" fmla="*/ 0 h 22580"/>
                  <a:gd name="T2" fmla="*/ 0 w 43200"/>
                  <a:gd name="T3" fmla="*/ 0 h 22580"/>
                  <a:gd name="T4" fmla="*/ 0 w 43200"/>
                  <a:gd name="T5" fmla="*/ 0 h 22580"/>
                  <a:gd name="T6" fmla="*/ 0 60000 65536"/>
                  <a:gd name="T7" fmla="*/ 0 60000 65536"/>
                  <a:gd name="T8" fmla="*/ 0 60000 65536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0" t="0" r="r" b="b"/>
                <a:pathLst>
                  <a:path w="43200" h="22580" fill="none" extrusionOk="0">
                    <a:moveTo>
                      <a:pt x="22" y="22579"/>
                    </a:moveTo>
                    <a:cubicBezTo>
                      <a:pt x="7" y="22253"/>
                      <a:pt x="0" y="21926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-1"/>
                      <a:pt x="43199" y="9670"/>
                      <a:pt x="43200" y="21599"/>
                    </a:cubicBezTo>
                  </a:path>
                  <a:path w="43200" h="22580" stroke="0" extrusionOk="0">
                    <a:moveTo>
                      <a:pt x="22" y="22579"/>
                    </a:moveTo>
                    <a:cubicBezTo>
                      <a:pt x="7" y="22253"/>
                      <a:pt x="0" y="21926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-1"/>
                      <a:pt x="43199" y="9670"/>
                      <a:pt x="43200" y="21599"/>
                    </a:cubicBezTo>
                    <a:lnTo>
                      <a:pt x="21600" y="21600"/>
                    </a:lnTo>
                    <a:lnTo>
                      <a:pt x="22" y="22579"/>
                    </a:lnTo>
                    <a:close/>
                  </a:path>
                </a:pathLst>
              </a:cu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1506" name="Arc 5440">
                <a:extLst>
                  <a:ext uri="{FF2B5EF4-FFF2-40B4-BE49-F238E27FC236}">
                    <a16:creationId xmlns:a16="http://schemas.microsoft.com/office/drawing/2014/main" id="{00000000-0008-0000-0100-0000E2050000}"/>
                  </a:ext>
                </a:extLst>
              </xdr:cNvPr>
              <xdr:cNvSpPr>
                <a:spLocks/>
              </xdr:cNvSpPr>
            </xdr:nvSpPr>
            <xdr:spPr bwMode="auto">
              <a:xfrm flipH="1" flipV="1">
                <a:off x="14" y="492962"/>
                <a:ext cx="3" cy="4"/>
              </a:xfrm>
              <a:custGeom>
                <a:avLst/>
                <a:gdLst>
                  <a:gd name="T0" fmla="*/ 0 w 43200"/>
                  <a:gd name="T1" fmla="*/ 0 h 22580"/>
                  <a:gd name="T2" fmla="*/ 0 w 43200"/>
                  <a:gd name="T3" fmla="*/ 0 h 22580"/>
                  <a:gd name="T4" fmla="*/ 0 w 43200"/>
                  <a:gd name="T5" fmla="*/ 0 h 22580"/>
                  <a:gd name="T6" fmla="*/ 0 60000 65536"/>
                  <a:gd name="T7" fmla="*/ 0 60000 65536"/>
                  <a:gd name="T8" fmla="*/ 0 60000 65536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0" t="0" r="r" b="b"/>
                <a:pathLst>
                  <a:path w="43200" h="22580" fill="none" extrusionOk="0">
                    <a:moveTo>
                      <a:pt x="22" y="22579"/>
                    </a:moveTo>
                    <a:cubicBezTo>
                      <a:pt x="7" y="22253"/>
                      <a:pt x="0" y="21926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-1"/>
                      <a:pt x="43199" y="9670"/>
                      <a:pt x="43200" y="21599"/>
                    </a:cubicBezTo>
                  </a:path>
                  <a:path w="43200" h="22580" stroke="0" extrusionOk="0">
                    <a:moveTo>
                      <a:pt x="22" y="22579"/>
                    </a:moveTo>
                    <a:cubicBezTo>
                      <a:pt x="7" y="22253"/>
                      <a:pt x="0" y="21926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-1"/>
                      <a:pt x="43199" y="9670"/>
                      <a:pt x="43200" y="21599"/>
                    </a:cubicBezTo>
                    <a:lnTo>
                      <a:pt x="21600" y="21600"/>
                    </a:lnTo>
                    <a:lnTo>
                      <a:pt x="22" y="22579"/>
                    </a:lnTo>
                    <a:close/>
                  </a:path>
                </a:pathLst>
              </a:cu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1507" name="Arc 5441">
                <a:extLst>
                  <a:ext uri="{FF2B5EF4-FFF2-40B4-BE49-F238E27FC236}">
                    <a16:creationId xmlns:a16="http://schemas.microsoft.com/office/drawing/2014/main" id="{00000000-0008-0000-0100-0000E3050000}"/>
                  </a:ext>
                </a:extLst>
              </xdr:cNvPr>
              <xdr:cNvSpPr>
                <a:spLocks/>
              </xdr:cNvSpPr>
            </xdr:nvSpPr>
            <xdr:spPr bwMode="auto">
              <a:xfrm flipH="1" flipV="1">
                <a:off x="17" y="492962"/>
                <a:ext cx="3" cy="4"/>
              </a:xfrm>
              <a:custGeom>
                <a:avLst/>
                <a:gdLst>
                  <a:gd name="T0" fmla="*/ 0 w 43200"/>
                  <a:gd name="T1" fmla="*/ 0 h 22580"/>
                  <a:gd name="T2" fmla="*/ 0 w 43200"/>
                  <a:gd name="T3" fmla="*/ 0 h 22580"/>
                  <a:gd name="T4" fmla="*/ 0 w 43200"/>
                  <a:gd name="T5" fmla="*/ 0 h 22580"/>
                  <a:gd name="T6" fmla="*/ 0 60000 65536"/>
                  <a:gd name="T7" fmla="*/ 0 60000 65536"/>
                  <a:gd name="T8" fmla="*/ 0 60000 65536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0" t="0" r="r" b="b"/>
                <a:pathLst>
                  <a:path w="43200" h="22580" fill="none" extrusionOk="0">
                    <a:moveTo>
                      <a:pt x="22" y="22579"/>
                    </a:moveTo>
                    <a:cubicBezTo>
                      <a:pt x="7" y="22253"/>
                      <a:pt x="0" y="21926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-1"/>
                      <a:pt x="43199" y="9670"/>
                      <a:pt x="43200" y="21599"/>
                    </a:cubicBezTo>
                  </a:path>
                  <a:path w="43200" h="22580" stroke="0" extrusionOk="0">
                    <a:moveTo>
                      <a:pt x="22" y="22579"/>
                    </a:moveTo>
                    <a:cubicBezTo>
                      <a:pt x="7" y="22253"/>
                      <a:pt x="0" y="21926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-1"/>
                      <a:pt x="43199" y="9670"/>
                      <a:pt x="43200" y="21599"/>
                    </a:cubicBezTo>
                    <a:lnTo>
                      <a:pt x="21600" y="21600"/>
                    </a:lnTo>
                    <a:lnTo>
                      <a:pt x="22" y="22579"/>
                    </a:lnTo>
                    <a:close/>
                  </a:path>
                </a:pathLst>
              </a:cu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</xdr:grpSp>
      </xdr:grpSp>
      <xdr:sp macro="" textlink="">
        <xdr:nvSpPr>
          <xdr:cNvPr id="1491" name="Arc 5442">
            <a:extLst>
              <a:ext uri="{FF2B5EF4-FFF2-40B4-BE49-F238E27FC236}">
                <a16:creationId xmlns:a16="http://schemas.microsoft.com/office/drawing/2014/main" id="{00000000-0008-0000-0100-0000D3050000}"/>
              </a:ext>
            </a:extLst>
          </xdr:cNvPr>
          <xdr:cNvSpPr>
            <a:spLocks/>
          </xdr:cNvSpPr>
        </xdr:nvSpPr>
        <xdr:spPr bwMode="auto">
          <a:xfrm>
            <a:off x="16" y="492991"/>
            <a:ext cx="6" cy="35"/>
          </a:xfrm>
          <a:custGeom>
            <a:avLst/>
            <a:gdLst>
              <a:gd name="T0" fmla="*/ 0 w 21600"/>
              <a:gd name="T1" fmla="*/ 0 h 35394"/>
              <a:gd name="T2" fmla="*/ 0 w 21600"/>
              <a:gd name="T3" fmla="*/ 0 h 35394"/>
              <a:gd name="T4" fmla="*/ 0 w 21600"/>
              <a:gd name="T5" fmla="*/ 0 h 35394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21600" h="35394" fill="none" extrusionOk="0">
                <a:moveTo>
                  <a:pt x="11114" y="-1"/>
                </a:moveTo>
                <a:cubicBezTo>
                  <a:pt x="17619" y="3903"/>
                  <a:pt x="21600" y="10934"/>
                  <a:pt x="21600" y="18521"/>
                </a:cubicBezTo>
                <a:cubicBezTo>
                  <a:pt x="21600" y="25086"/>
                  <a:pt x="18613" y="31295"/>
                  <a:pt x="13485" y="35394"/>
                </a:cubicBezTo>
              </a:path>
              <a:path w="21600" h="35394" stroke="0" extrusionOk="0">
                <a:moveTo>
                  <a:pt x="11114" y="-1"/>
                </a:moveTo>
                <a:cubicBezTo>
                  <a:pt x="17619" y="3903"/>
                  <a:pt x="21600" y="10934"/>
                  <a:pt x="21600" y="18521"/>
                </a:cubicBezTo>
                <a:cubicBezTo>
                  <a:pt x="21600" y="25086"/>
                  <a:pt x="18613" y="31295"/>
                  <a:pt x="13485" y="35394"/>
                </a:cubicBezTo>
                <a:lnTo>
                  <a:pt x="0" y="18521"/>
                </a:lnTo>
                <a:lnTo>
                  <a:pt x="11114" y="-1"/>
                </a:lnTo>
                <a:close/>
              </a:path>
            </a:pathLst>
          </a:custGeom>
          <a:noFill/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492" name="AutoShape 5443">
            <a:extLst>
              <a:ext uri="{FF2B5EF4-FFF2-40B4-BE49-F238E27FC236}">
                <a16:creationId xmlns:a16="http://schemas.microsoft.com/office/drawing/2014/main" id="{00000000-0008-0000-0100-0000D4050000}"/>
              </a:ext>
            </a:extLst>
          </xdr:cNvPr>
          <xdr:cNvSpPr>
            <a:spLocks noChangeArrowheads="1"/>
          </xdr:cNvSpPr>
        </xdr:nvSpPr>
        <xdr:spPr bwMode="auto">
          <a:xfrm>
            <a:off x="1" y="492986"/>
            <a:ext cx="10" cy="23"/>
          </a:xfrm>
          <a:prstGeom prst="roundRect">
            <a:avLst>
              <a:gd name="adj" fmla="val 50000"/>
            </a:avLst>
          </a:prstGeom>
          <a:solidFill>
            <a:srgbClr val="FFFFCC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493" name="AutoShape 5444">
            <a:extLst>
              <a:ext uri="{FF2B5EF4-FFF2-40B4-BE49-F238E27FC236}">
                <a16:creationId xmlns:a16="http://schemas.microsoft.com/office/drawing/2014/main" id="{00000000-0008-0000-0100-0000D5050000}"/>
              </a:ext>
            </a:extLst>
          </xdr:cNvPr>
          <xdr:cNvSpPr>
            <a:spLocks noChangeArrowheads="1"/>
          </xdr:cNvSpPr>
        </xdr:nvSpPr>
        <xdr:spPr bwMode="auto">
          <a:xfrm rot="-3324463">
            <a:off x="9" y="493000"/>
            <a:ext cx="10" cy="23"/>
          </a:xfrm>
          <a:prstGeom prst="roundRect">
            <a:avLst>
              <a:gd name="adj" fmla="val 50000"/>
            </a:avLst>
          </a:prstGeom>
          <a:solidFill>
            <a:srgbClr val="FFFFCC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494" name="Oval 5445">
            <a:extLst>
              <a:ext uri="{FF2B5EF4-FFF2-40B4-BE49-F238E27FC236}">
                <a16:creationId xmlns:a16="http://schemas.microsoft.com/office/drawing/2014/main" id="{00000000-0008-0000-0100-0000D6050000}"/>
              </a:ext>
            </a:extLst>
          </xdr:cNvPr>
          <xdr:cNvSpPr>
            <a:spLocks noChangeArrowheads="1"/>
          </xdr:cNvSpPr>
        </xdr:nvSpPr>
        <xdr:spPr bwMode="auto">
          <a:xfrm>
            <a:off x="17" y="493011"/>
            <a:ext cx="13" cy="11"/>
          </a:xfrm>
          <a:prstGeom prst="ellipse">
            <a:avLst/>
          </a:prstGeom>
          <a:solidFill>
            <a:srgbClr val="FFCC9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28</xdr:col>
      <xdr:colOff>100013</xdr:colOff>
      <xdr:row>15</xdr:row>
      <xdr:rowOff>111368</xdr:rowOff>
    </xdr:from>
    <xdr:to>
      <xdr:col>28</xdr:col>
      <xdr:colOff>548792</xdr:colOff>
      <xdr:row>18</xdr:row>
      <xdr:rowOff>50636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16789307" y="2890427"/>
          <a:ext cx="448779" cy="432327"/>
          <a:chOff x="18026063" y="949568"/>
          <a:chExt cx="448779" cy="425043"/>
        </a:xfrm>
      </xdr:grpSpPr>
      <xdr:sp macro="" textlink="">
        <xdr:nvSpPr>
          <xdr:cNvPr id="1509" name="AutoShape 5448">
            <a:extLst>
              <a:ext uri="{FF2B5EF4-FFF2-40B4-BE49-F238E27FC236}">
                <a16:creationId xmlns:a16="http://schemas.microsoft.com/office/drawing/2014/main" id="{00000000-0008-0000-0100-0000E5050000}"/>
              </a:ext>
            </a:extLst>
          </xdr:cNvPr>
          <xdr:cNvSpPr>
            <a:spLocks noChangeArrowheads="1"/>
          </xdr:cNvSpPr>
        </xdr:nvSpPr>
        <xdr:spPr bwMode="auto">
          <a:xfrm>
            <a:off x="18124003" y="1335283"/>
            <a:ext cx="49790" cy="3932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w 21600"/>
              <a:gd name="T9" fmla="*/ 0 h 21600"/>
              <a:gd name="T10" fmla="*/ 0 w 21600"/>
              <a:gd name="T11" fmla="*/ 0 h 21600"/>
              <a:gd name="T12" fmla="*/ 0 w 21600"/>
              <a:gd name="T13" fmla="*/ 0 h 21600"/>
              <a:gd name="T14" fmla="*/ 0 w 21600"/>
              <a:gd name="T15" fmla="*/ 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3600 w 21600"/>
              <a:gd name="T25" fmla="*/ 3927 h 21600"/>
              <a:gd name="T26" fmla="*/ 18000 w 21600"/>
              <a:gd name="T27" fmla="*/ 1767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5400" y="10800"/>
                </a:moveTo>
                <a:cubicBezTo>
                  <a:pt x="5400" y="13782"/>
                  <a:pt x="7818" y="16200"/>
                  <a:pt x="10800" y="16200"/>
                </a:cubicBezTo>
                <a:cubicBezTo>
                  <a:pt x="13782" y="16200"/>
                  <a:pt x="16200" y="13782"/>
                  <a:pt x="16200" y="10800"/>
                </a:cubicBezTo>
                <a:cubicBezTo>
                  <a:pt x="16200" y="7818"/>
                  <a:pt x="13782" y="5400"/>
                  <a:pt x="10800" y="5400"/>
                </a:cubicBezTo>
                <a:cubicBezTo>
                  <a:pt x="7818" y="5400"/>
                  <a:pt x="5400" y="7818"/>
                  <a:pt x="5400" y="10800"/>
                </a:cubicBez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10" name="AutoShape 5449">
            <a:extLst>
              <a:ext uri="{FF2B5EF4-FFF2-40B4-BE49-F238E27FC236}">
                <a16:creationId xmlns:a16="http://schemas.microsoft.com/office/drawing/2014/main" id="{00000000-0008-0000-0100-0000E6050000}"/>
              </a:ext>
            </a:extLst>
          </xdr:cNvPr>
          <xdr:cNvSpPr>
            <a:spLocks noChangeArrowheads="1"/>
          </xdr:cNvSpPr>
        </xdr:nvSpPr>
        <xdr:spPr bwMode="auto">
          <a:xfrm>
            <a:off x="18327312" y="1335283"/>
            <a:ext cx="49790" cy="3932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w 21600"/>
              <a:gd name="T9" fmla="*/ 0 h 21600"/>
              <a:gd name="T10" fmla="*/ 0 w 21600"/>
              <a:gd name="T11" fmla="*/ 0 h 21600"/>
              <a:gd name="T12" fmla="*/ 0 w 21600"/>
              <a:gd name="T13" fmla="*/ 0 h 21600"/>
              <a:gd name="T14" fmla="*/ 0 w 21600"/>
              <a:gd name="T15" fmla="*/ 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3600 w 21600"/>
              <a:gd name="T25" fmla="*/ 3927 h 21600"/>
              <a:gd name="T26" fmla="*/ 18000 w 21600"/>
              <a:gd name="T27" fmla="*/ 1767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5400" y="10800"/>
                </a:moveTo>
                <a:cubicBezTo>
                  <a:pt x="5400" y="13782"/>
                  <a:pt x="7818" y="16200"/>
                  <a:pt x="10800" y="16200"/>
                </a:cubicBezTo>
                <a:cubicBezTo>
                  <a:pt x="13782" y="16200"/>
                  <a:pt x="16200" y="13782"/>
                  <a:pt x="16200" y="10800"/>
                </a:cubicBezTo>
                <a:cubicBezTo>
                  <a:pt x="16200" y="7818"/>
                  <a:pt x="13782" y="5400"/>
                  <a:pt x="10800" y="5400"/>
                </a:cubicBezTo>
                <a:cubicBezTo>
                  <a:pt x="7818" y="5400"/>
                  <a:pt x="5400" y="7818"/>
                  <a:pt x="5400" y="10800"/>
                </a:cubicBez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11" name="AutoShape 5450">
            <a:extLst>
              <a:ext uri="{FF2B5EF4-FFF2-40B4-BE49-F238E27FC236}">
                <a16:creationId xmlns:a16="http://schemas.microsoft.com/office/drawing/2014/main" id="{00000000-0008-0000-0100-0000E705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249476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12" name="Line 5451">
            <a:extLst>
              <a:ext uri="{FF2B5EF4-FFF2-40B4-BE49-F238E27FC236}">
                <a16:creationId xmlns:a16="http://schemas.microsoft.com/office/drawing/2014/main" id="{00000000-0008-0000-0100-0000E805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106522" y="1130705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13" name="Line 5452">
            <a:extLst>
              <a:ext uri="{FF2B5EF4-FFF2-40B4-BE49-F238E27FC236}">
                <a16:creationId xmlns:a16="http://schemas.microsoft.com/office/drawing/2014/main" id="{00000000-0008-0000-0100-0000E9050000}"/>
              </a:ext>
            </a:extLst>
          </xdr:cNvPr>
          <xdr:cNvSpPr>
            <a:spLocks noChangeShapeType="1"/>
          </xdr:cNvSpPr>
        </xdr:nvSpPr>
        <xdr:spPr bwMode="auto">
          <a:xfrm rot="18900000" flipV="1">
            <a:off x="18070419" y="1040056"/>
            <a:ext cx="13669" cy="118051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14" name="Line 5453">
            <a:extLst>
              <a:ext uri="{FF2B5EF4-FFF2-40B4-BE49-F238E27FC236}">
                <a16:creationId xmlns:a16="http://schemas.microsoft.com/office/drawing/2014/main" id="{00000000-0008-0000-0100-0000EA05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026063" y="964790"/>
            <a:ext cx="103563" cy="89240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17" name="AutoShape 5450">
            <a:extLst>
              <a:ext uri="{FF2B5EF4-FFF2-40B4-BE49-F238E27FC236}">
                <a16:creationId xmlns:a16="http://schemas.microsoft.com/office/drawing/2014/main" id="{00000000-0008-0000-0100-0000ED05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149464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18" name="AutoShape 5450">
            <a:extLst>
              <a:ext uri="{FF2B5EF4-FFF2-40B4-BE49-F238E27FC236}">
                <a16:creationId xmlns:a16="http://schemas.microsoft.com/office/drawing/2014/main" id="{00000000-0008-0000-0100-0000EE05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054214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19" name="Line 5451">
            <a:extLst>
              <a:ext uri="{FF2B5EF4-FFF2-40B4-BE49-F238E27FC236}">
                <a16:creationId xmlns:a16="http://schemas.microsoft.com/office/drawing/2014/main" id="{00000000-0008-0000-0100-0000EF05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377984" y="1130705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20" name="Line 5451">
            <a:extLst>
              <a:ext uri="{FF2B5EF4-FFF2-40B4-BE49-F238E27FC236}">
                <a16:creationId xmlns:a16="http://schemas.microsoft.com/office/drawing/2014/main" id="{00000000-0008-0000-0100-0000F005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63709" y="1044980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21" name="Line 5452">
            <a:extLst>
              <a:ext uri="{FF2B5EF4-FFF2-40B4-BE49-F238E27FC236}">
                <a16:creationId xmlns:a16="http://schemas.microsoft.com/office/drawing/2014/main" id="{00000000-0008-0000-0100-0000F1050000}"/>
              </a:ext>
            </a:extLst>
          </xdr:cNvPr>
          <xdr:cNvSpPr>
            <a:spLocks noChangeShapeType="1"/>
          </xdr:cNvSpPr>
        </xdr:nvSpPr>
        <xdr:spPr bwMode="auto">
          <a:xfrm rot="18900000" flipV="1">
            <a:off x="18146619" y="949568"/>
            <a:ext cx="13669" cy="118051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29</xdr:col>
      <xdr:colOff>124867</xdr:colOff>
      <xdr:row>14</xdr:row>
      <xdr:rowOff>131388</xdr:rowOff>
    </xdr:from>
    <xdr:to>
      <xdr:col>29</xdr:col>
      <xdr:colOff>591655</xdr:colOff>
      <xdr:row>17</xdr:row>
      <xdr:rowOff>83973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pSpPr/>
      </xdr:nvGrpSpPr>
      <xdr:grpSpPr>
        <a:xfrm>
          <a:off x="17426749" y="2746094"/>
          <a:ext cx="466788" cy="445644"/>
          <a:chOff x="18485706" y="2731153"/>
          <a:chExt cx="466788" cy="440041"/>
        </a:xfrm>
      </xdr:grpSpPr>
      <xdr:grpSp>
        <xdr:nvGrpSpPr>
          <xdr:cNvPr id="1522" name="グループ化 1521">
            <a:extLst>
              <a:ext uri="{FF2B5EF4-FFF2-40B4-BE49-F238E27FC236}">
                <a16:creationId xmlns:a16="http://schemas.microsoft.com/office/drawing/2014/main" id="{00000000-0008-0000-0100-0000F2050000}"/>
              </a:ext>
            </a:extLst>
          </xdr:cNvPr>
          <xdr:cNvGrpSpPr/>
        </xdr:nvGrpSpPr>
        <xdr:grpSpPr>
          <a:xfrm>
            <a:off x="18612409" y="2847861"/>
            <a:ext cx="340085" cy="323333"/>
            <a:chOff x="18026063" y="949568"/>
            <a:chExt cx="448779" cy="425043"/>
          </a:xfrm>
        </xdr:grpSpPr>
        <xdr:sp macro="" textlink="">
          <xdr:nvSpPr>
            <xdr:cNvPr id="1523" name="AutoShape 5448">
              <a:extLst>
                <a:ext uri="{FF2B5EF4-FFF2-40B4-BE49-F238E27FC236}">
                  <a16:creationId xmlns:a16="http://schemas.microsoft.com/office/drawing/2014/main" id="{00000000-0008-0000-0100-0000F3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124003" y="1335283"/>
              <a:ext cx="49790" cy="3932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0 w 21600"/>
                <a:gd name="T9" fmla="*/ 0 h 21600"/>
                <a:gd name="T10" fmla="*/ 0 w 21600"/>
                <a:gd name="T11" fmla="*/ 0 h 21600"/>
                <a:gd name="T12" fmla="*/ 0 w 21600"/>
                <a:gd name="T13" fmla="*/ 0 h 21600"/>
                <a:gd name="T14" fmla="*/ 0 w 21600"/>
                <a:gd name="T15" fmla="*/ 0 h 21600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3600 w 21600"/>
                <a:gd name="T25" fmla="*/ 3927 h 21600"/>
                <a:gd name="T26" fmla="*/ 18000 w 21600"/>
                <a:gd name="T27" fmla="*/ 17673 h 21600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21600" h="21600">
                  <a:moveTo>
                    <a:pt x="0" y="10800"/>
                  </a:moveTo>
                  <a:cubicBezTo>
                    <a:pt x="0" y="4835"/>
                    <a:pt x="4835" y="0"/>
                    <a:pt x="10800" y="0"/>
                  </a:cubicBezTo>
                  <a:cubicBezTo>
                    <a:pt x="16765" y="0"/>
                    <a:pt x="21600" y="4835"/>
                    <a:pt x="21600" y="10800"/>
                  </a:cubicBezTo>
                  <a:cubicBezTo>
                    <a:pt x="21600" y="16765"/>
                    <a:pt x="16765" y="21600"/>
                    <a:pt x="10800" y="21600"/>
                  </a:cubicBezTo>
                  <a:cubicBezTo>
                    <a:pt x="4835" y="21600"/>
                    <a:pt x="0" y="16765"/>
                    <a:pt x="0" y="10800"/>
                  </a:cubicBezTo>
                  <a:close/>
                  <a:moveTo>
                    <a:pt x="5400" y="10800"/>
                  </a:moveTo>
                  <a:cubicBezTo>
                    <a:pt x="5400" y="13782"/>
                    <a:pt x="7818" y="16200"/>
                    <a:pt x="10800" y="16200"/>
                  </a:cubicBezTo>
                  <a:cubicBezTo>
                    <a:pt x="13782" y="16200"/>
                    <a:pt x="16200" y="13782"/>
                    <a:pt x="16200" y="10800"/>
                  </a:cubicBezTo>
                  <a:cubicBezTo>
                    <a:pt x="16200" y="7818"/>
                    <a:pt x="13782" y="5400"/>
                    <a:pt x="10800" y="5400"/>
                  </a:cubicBezTo>
                  <a:cubicBezTo>
                    <a:pt x="7818" y="5400"/>
                    <a:pt x="5400" y="7818"/>
                    <a:pt x="5400" y="10800"/>
                  </a:cubicBezTo>
                  <a:close/>
                </a:path>
              </a:pathLst>
            </a:custGeom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ja-JP" altLang="en-US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1524" name="AutoShape 5449">
              <a:extLst>
                <a:ext uri="{FF2B5EF4-FFF2-40B4-BE49-F238E27FC236}">
                  <a16:creationId xmlns:a16="http://schemas.microsoft.com/office/drawing/2014/main" id="{00000000-0008-0000-0100-0000F4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327312" y="1335283"/>
              <a:ext cx="49790" cy="39328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0 w 21600"/>
                <a:gd name="T9" fmla="*/ 0 h 21600"/>
                <a:gd name="T10" fmla="*/ 0 w 21600"/>
                <a:gd name="T11" fmla="*/ 0 h 21600"/>
                <a:gd name="T12" fmla="*/ 0 w 21600"/>
                <a:gd name="T13" fmla="*/ 0 h 21600"/>
                <a:gd name="T14" fmla="*/ 0 w 21600"/>
                <a:gd name="T15" fmla="*/ 0 h 21600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3600 w 21600"/>
                <a:gd name="T25" fmla="*/ 3927 h 21600"/>
                <a:gd name="T26" fmla="*/ 18000 w 21600"/>
                <a:gd name="T27" fmla="*/ 17673 h 21600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21600" h="21600">
                  <a:moveTo>
                    <a:pt x="0" y="10800"/>
                  </a:moveTo>
                  <a:cubicBezTo>
                    <a:pt x="0" y="4835"/>
                    <a:pt x="4835" y="0"/>
                    <a:pt x="10800" y="0"/>
                  </a:cubicBezTo>
                  <a:cubicBezTo>
                    <a:pt x="16765" y="0"/>
                    <a:pt x="21600" y="4835"/>
                    <a:pt x="21600" y="10800"/>
                  </a:cubicBezTo>
                  <a:cubicBezTo>
                    <a:pt x="21600" y="16765"/>
                    <a:pt x="16765" y="21600"/>
                    <a:pt x="10800" y="21600"/>
                  </a:cubicBezTo>
                  <a:cubicBezTo>
                    <a:pt x="4835" y="21600"/>
                    <a:pt x="0" y="16765"/>
                    <a:pt x="0" y="10800"/>
                  </a:cubicBezTo>
                  <a:close/>
                  <a:moveTo>
                    <a:pt x="5400" y="10800"/>
                  </a:moveTo>
                  <a:cubicBezTo>
                    <a:pt x="5400" y="13782"/>
                    <a:pt x="7818" y="16200"/>
                    <a:pt x="10800" y="16200"/>
                  </a:cubicBezTo>
                  <a:cubicBezTo>
                    <a:pt x="13782" y="16200"/>
                    <a:pt x="16200" y="13782"/>
                    <a:pt x="16200" y="10800"/>
                  </a:cubicBezTo>
                  <a:cubicBezTo>
                    <a:pt x="16200" y="7818"/>
                    <a:pt x="13782" y="5400"/>
                    <a:pt x="10800" y="5400"/>
                  </a:cubicBezTo>
                  <a:cubicBezTo>
                    <a:pt x="7818" y="5400"/>
                    <a:pt x="5400" y="7818"/>
                    <a:pt x="5400" y="10800"/>
                  </a:cubicBezTo>
                  <a:close/>
                </a:path>
              </a:pathLst>
            </a:custGeom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ja-JP" altLang="en-US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1525" name="AutoShape 5450">
              <a:extLst>
                <a:ext uri="{FF2B5EF4-FFF2-40B4-BE49-F238E27FC236}">
                  <a16:creationId xmlns:a16="http://schemas.microsoft.com/office/drawing/2014/main" id="{00000000-0008-0000-0100-0000F5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097267" y="1249476"/>
              <a:ext cx="377575" cy="92958"/>
            </a:xfrm>
            <a:prstGeom prst="cube">
              <a:avLst>
                <a:gd name="adj" fmla="val 88463"/>
              </a:avLst>
            </a:prstGeom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ja-JP" altLang="en-US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1526" name="Line 5451">
              <a:extLst>
                <a:ext uri="{FF2B5EF4-FFF2-40B4-BE49-F238E27FC236}">
                  <a16:creationId xmlns:a16="http://schemas.microsoft.com/office/drawing/2014/main" id="{00000000-0008-0000-0100-0000F605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8106522" y="1130705"/>
              <a:ext cx="0" cy="212319"/>
            </a:xfrm>
            <a:prstGeom prst="line">
              <a:avLst/>
            </a:prstGeom>
            <a:noFill/>
            <a:ln w="2857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ja-JP" altLang="en-US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1527" name="Line 5452">
              <a:extLst>
                <a:ext uri="{FF2B5EF4-FFF2-40B4-BE49-F238E27FC236}">
                  <a16:creationId xmlns:a16="http://schemas.microsoft.com/office/drawing/2014/main" id="{00000000-0008-0000-0100-0000F7050000}"/>
                </a:ext>
              </a:extLst>
            </xdr:cNvPr>
            <xdr:cNvSpPr>
              <a:spLocks noChangeShapeType="1"/>
            </xdr:cNvSpPr>
          </xdr:nvSpPr>
          <xdr:spPr bwMode="auto">
            <a:xfrm rot="18900000" flipV="1">
              <a:off x="18070419" y="1040056"/>
              <a:ext cx="13669" cy="118051"/>
            </a:xfrm>
            <a:prstGeom prst="line">
              <a:avLst/>
            </a:prstGeom>
            <a:noFill/>
            <a:ln w="2857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ja-JP" altLang="en-US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1528" name="Line 5453">
              <a:extLst>
                <a:ext uri="{FF2B5EF4-FFF2-40B4-BE49-F238E27FC236}">
                  <a16:creationId xmlns:a16="http://schemas.microsoft.com/office/drawing/2014/main" id="{00000000-0008-0000-0100-0000F805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8026063" y="964790"/>
              <a:ext cx="103563" cy="89240"/>
            </a:xfrm>
            <a:prstGeom prst="line">
              <a:avLst/>
            </a:prstGeom>
            <a:noFill/>
            <a:ln w="2857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ja-JP" altLang="en-US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1529" name="AutoShape 5450">
              <a:extLst>
                <a:ext uri="{FF2B5EF4-FFF2-40B4-BE49-F238E27FC236}">
                  <a16:creationId xmlns:a16="http://schemas.microsoft.com/office/drawing/2014/main" id="{00000000-0008-0000-0100-0000F9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097267" y="1149464"/>
              <a:ext cx="377575" cy="92958"/>
            </a:xfrm>
            <a:prstGeom prst="cube">
              <a:avLst>
                <a:gd name="adj" fmla="val 88463"/>
              </a:avLst>
            </a:prstGeom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ja-JP" altLang="en-US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1530" name="AutoShape 5450">
              <a:extLst>
                <a:ext uri="{FF2B5EF4-FFF2-40B4-BE49-F238E27FC236}">
                  <a16:creationId xmlns:a16="http://schemas.microsoft.com/office/drawing/2014/main" id="{00000000-0008-0000-0100-0000FA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097267" y="1054214"/>
              <a:ext cx="377575" cy="92958"/>
            </a:xfrm>
            <a:prstGeom prst="cube">
              <a:avLst>
                <a:gd name="adj" fmla="val 88463"/>
              </a:avLst>
            </a:prstGeom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ja-JP" altLang="en-US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1531" name="Line 5451">
              <a:extLst>
                <a:ext uri="{FF2B5EF4-FFF2-40B4-BE49-F238E27FC236}">
                  <a16:creationId xmlns:a16="http://schemas.microsoft.com/office/drawing/2014/main" id="{00000000-0008-0000-0100-0000FB05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8377984" y="1130705"/>
              <a:ext cx="0" cy="212319"/>
            </a:xfrm>
            <a:prstGeom prst="line">
              <a:avLst/>
            </a:prstGeom>
            <a:noFill/>
            <a:ln w="2857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ja-JP" altLang="en-US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1532" name="Line 5451">
              <a:extLst>
                <a:ext uri="{FF2B5EF4-FFF2-40B4-BE49-F238E27FC236}">
                  <a16:creationId xmlns:a16="http://schemas.microsoft.com/office/drawing/2014/main" id="{00000000-0008-0000-0100-0000FC05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8463709" y="1044980"/>
              <a:ext cx="0" cy="212319"/>
            </a:xfrm>
            <a:prstGeom prst="line">
              <a:avLst/>
            </a:prstGeom>
            <a:noFill/>
            <a:ln w="2857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ja-JP" altLang="en-US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1533" name="Line 5452">
              <a:extLst>
                <a:ext uri="{FF2B5EF4-FFF2-40B4-BE49-F238E27FC236}">
                  <a16:creationId xmlns:a16="http://schemas.microsoft.com/office/drawing/2014/main" id="{00000000-0008-0000-0100-0000FD050000}"/>
                </a:ext>
              </a:extLst>
            </xdr:cNvPr>
            <xdr:cNvSpPr>
              <a:spLocks noChangeShapeType="1"/>
            </xdr:cNvSpPr>
          </xdr:nvSpPr>
          <xdr:spPr bwMode="auto">
            <a:xfrm rot="18900000" flipV="1">
              <a:off x="18146619" y="949568"/>
              <a:ext cx="13669" cy="118051"/>
            </a:xfrm>
            <a:prstGeom prst="line">
              <a:avLst/>
            </a:prstGeom>
            <a:noFill/>
            <a:ln w="2857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ja-JP" altLang="en-US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</xdr:grpSp>
      <xdr:grpSp>
        <xdr:nvGrpSpPr>
          <xdr:cNvPr id="1534" name="Group 5417">
            <a:extLst>
              <a:ext uri="{FF2B5EF4-FFF2-40B4-BE49-F238E27FC236}">
                <a16:creationId xmlns:a16="http://schemas.microsoft.com/office/drawing/2014/main" id="{00000000-0008-0000-0100-0000FE050000}"/>
              </a:ext>
            </a:extLst>
          </xdr:cNvPr>
          <xdr:cNvGrpSpPr>
            <a:grpSpLocks/>
          </xdr:cNvGrpSpPr>
        </xdr:nvGrpSpPr>
        <xdr:grpSpPr bwMode="auto">
          <a:xfrm>
            <a:off x="18485706" y="2731153"/>
            <a:ext cx="200385" cy="322780"/>
            <a:chOff x="0" y="492959"/>
            <a:chExt cx="48" cy="111"/>
          </a:xfrm>
        </xdr:grpSpPr>
        <xdr:sp macro="" textlink="">
          <xdr:nvSpPr>
            <xdr:cNvPr id="1535" name="Oval 5418">
              <a:extLst>
                <a:ext uri="{FF2B5EF4-FFF2-40B4-BE49-F238E27FC236}">
                  <a16:creationId xmlns:a16="http://schemas.microsoft.com/office/drawing/2014/main" id="{00000000-0008-0000-0100-0000FF0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" y="493063"/>
              <a:ext cx="18" cy="6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536" name="Oval 5419">
              <a:extLst>
                <a:ext uri="{FF2B5EF4-FFF2-40B4-BE49-F238E27FC236}">
                  <a16:creationId xmlns:a16="http://schemas.microsoft.com/office/drawing/2014/main" id="{00000000-0008-0000-0100-00000006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" y="493063"/>
              <a:ext cx="14" cy="7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537" name="Oval 5420">
              <a:extLst>
                <a:ext uri="{FF2B5EF4-FFF2-40B4-BE49-F238E27FC236}">
                  <a16:creationId xmlns:a16="http://schemas.microsoft.com/office/drawing/2014/main" id="{00000000-0008-0000-0100-00000106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" y="493008"/>
              <a:ext cx="13" cy="11"/>
            </a:xfrm>
            <a:prstGeom prst="ellipse">
              <a:avLst/>
            </a:prstGeom>
            <a:solidFill>
              <a:srgbClr val="FFCC9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538" name="AutoShape 5421">
              <a:extLst>
                <a:ext uri="{FF2B5EF4-FFF2-40B4-BE49-F238E27FC236}">
                  <a16:creationId xmlns:a16="http://schemas.microsoft.com/office/drawing/2014/main" id="{00000000-0008-0000-0100-00000206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" y="493020"/>
              <a:ext cx="9" cy="4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2400 w 21600"/>
                <a:gd name="T13" fmla="*/ 2455 h 21600"/>
                <a:gd name="T14" fmla="*/ 19200 w 21600"/>
                <a:gd name="T15" fmla="*/ 19145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0" y="0"/>
                  </a:moveTo>
                  <a:lnTo>
                    <a:pt x="1662" y="21600"/>
                  </a:lnTo>
                  <a:lnTo>
                    <a:pt x="19938" y="21600"/>
                  </a:lnTo>
                  <a:lnTo>
                    <a:pt x="21600" y="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xmlns:mc="http://schemas.openxmlformats.org/markup-compatibility/2006" xmlns:a14="http://schemas.microsoft.com/office/drawing/2010/main" val="333399" mc:Ignorable="a14" a14:legacySpreadsheetColorIndex="62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539" name="AutoShape 5422">
              <a:extLst>
                <a:ext uri="{FF2B5EF4-FFF2-40B4-BE49-F238E27FC236}">
                  <a16:creationId xmlns:a16="http://schemas.microsoft.com/office/drawing/2014/main" id="{00000000-0008-0000-0100-00000306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" y="493020"/>
              <a:ext cx="13" cy="4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3323 w 21600"/>
                <a:gd name="T13" fmla="*/ 2455 h 21600"/>
                <a:gd name="T14" fmla="*/ 18277 w 21600"/>
                <a:gd name="T15" fmla="*/ 19145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0" y="0"/>
                  </a:moveTo>
                  <a:lnTo>
                    <a:pt x="1662" y="21600"/>
                  </a:lnTo>
                  <a:lnTo>
                    <a:pt x="19938" y="21600"/>
                  </a:lnTo>
                  <a:lnTo>
                    <a:pt x="21600" y="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xmlns:mc="http://schemas.openxmlformats.org/markup-compatibility/2006" xmlns:a14="http://schemas.microsoft.com/office/drawing/2010/main" val="333399" mc:Ignorable="a14" a14:legacySpreadsheetColorIndex="62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540" name="AutoShape 5423">
              <a:extLst>
                <a:ext uri="{FF2B5EF4-FFF2-40B4-BE49-F238E27FC236}">
                  <a16:creationId xmlns:a16="http://schemas.microsoft.com/office/drawing/2014/main" id="{00000000-0008-0000-0100-00000406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" y="492983"/>
              <a:ext cx="10" cy="23"/>
            </a:xfrm>
            <a:prstGeom prst="roundRect">
              <a:avLst>
                <a:gd name="adj" fmla="val 50000"/>
              </a:avLst>
            </a:prstGeom>
            <a:solidFill>
              <a:srgbClr val="FFFFCC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541" name="AutoShape 5424">
              <a:extLst>
                <a:ext uri="{FF2B5EF4-FFF2-40B4-BE49-F238E27FC236}">
                  <a16:creationId xmlns:a16="http://schemas.microsoft.com/office/drawing/2014/main" id="{00000000-0008-0000-0100-000005060000}"/>
                </a:ext>
              </a:extLst>
            </xdr:cNvPr>
            <xdr:cNvSpPr>
              <a:spLocks noChangeArrowheads="1"/>
            </xdr:cNvSpPr>
          </xdr:nvSpPr>
          <xdr:spPr bwMode="auto">
            <a:xfrm rot="-3324463">
              <a:off x="27" y="492997"/>
              <a:ext cx="10" cy="23"/>
            </a:xfrm>
            <a:prstGeom prst="roundRect">
              <a:avLst>
                <a:gd name="adj" fmla="val 50000"/>
              </a:avLst>
            </a:prstGeom>
            <a:solidFill>
              <a:srgbClr val="FFFFCC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542" name="AutoShape 5425">
              <a:extLst>
                <a:ext uri="{FF2B5EF4-FFF2-40B4-BE49-F238E27FC236}">
                  <a16:creationId xmlns:a16="http://schemas.microsoft.com/office/drawing/2014/main" id="{00000000-0008-0000-0100-000006060000}"/>
                </a:ext>
              </a:extLst>
            </xdr:cNvPr>
            <xdr:cNvSpPr>
              <a:spLocks noChangeArrowheads="1"/>
            </xdr:cNvSpPr>
          </xdr:nvSpPr>
          <xdr:spPr bwMode="auto">
            <a:xfrm rot="-5400000">
              <a:off x="-8" y="492989"/>
              <a:ext cx="44" cy="27"/>
            </a:xfrm>
            <a:prstGeom prst="flowChartDelay">
              <a:avLst/>
            </a:prstGeom>
            <a:solidFill>
              <a:srgbClr val="FFFFCC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543" name="AutoShape 5426">
              <a:extLst>
                <a:ext uri="{FF2B5EF4-FFF2-40B4-BE49-F238E27FC236}">
                  <a16:creationId xmlns:a16="http://schemas.microsoft.com/office/drawing/2014/main" id="{00000000-0008-0000-0100-000007060000}"/>
                </a:ext>
              </a:extLst>
            </xdr:cNvPr>
            <xdr:cNvSpPr>
              <a:spLocks noChangeArrowheads="1"/>
            </xdr:cNvSpPr>
          </xdr:nvSpPr>
          <xdr:spPr bwMode="auto">
            <a:xfrm rot="21314182" flipH="1">
              <a:off x="17" y="492979"/>
              <a:ext cx="4" cy="11"/>
            </a:xfrm>
            <a:prstGeom prst="rtTriangle">
              <a:avLst/>
            </a:prstGeom>
            <a:solidFill>
              <a:srgbClr val="FFFFCC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544" name="AutoShape 5427">
              <a:extLst>
                <a:ext uri="{FF2B5EF4-FFF2-40B4-BE49-F238E27FC236}">
                  <a16:creationId xmlns:a16="http://schemas.microsoft.com/office/drawing/2014/main" id="{00000000-0008-0000-0100-000008060000}"/>
                </a:ext>
              </a:extLst>
            </xdr:cNvPr>
            <xdr:cNvSpPr>
              <a:spLocks noChangeArrowheads="1"/>
            </xdr:cNvSpPr>
          </xdr:nvSpPr>
          <xdr:spPr bwMode="auto">
            <a:xfrm rot="-1593903">
              <a:off x="10" y="492981"/>
              <a:ext cx="5" cy="10"/>
            </a:xfrm>
            <a:prstGeom prst="rtTriangle">
              <a:avLst/>
            </a:prstGeom>
            <a:solidFill>
              <a:srgbClr val="FFFFCC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grpSp>
          <xdr:nvGrpSpPr>
            <xdr:cNvPr id="1545" name="Group 5428">
              <a:extLst>
                <a:ext uri="{FF2B5EF4-FFF2-40B4-BE49-F238E27FC236}">
                  <a16:creationId xmlns:a16="http://schemas.microsoft.com/office/drawing/2014/main" id="{00000000-0008-0000-0100-00000906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" y="492959"/>
              <a:ext cx="31" cy="26"/>
              <a:chOff x="2" y="492959"/>
              <a:chExt cx="31" cy="26"/>
            </a:xfrm>
          </xdr:grpSpPr>
          <xdr:sp macro="" textlink="">
            <xdr:nvSpPr>
              <xdr:cNvPr id="1550" name="Oval 5429">
                <a:extLst>
                  <a:ext uri="{FF2B5EF4-FFF2-40B4-BE49-F238E27FC236}">
                    <a16:creationId xmlns:a16="http://schemas.microsoft.com/office/drawing/2014/main" id="{00000000-0008-0000-0100-00000E06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" y="492960"/>
                <a:ext cx="22" cy="25"/>
              </a:xfrm>
              <a:prstGeom prst="ellipse">
                <a:avLst/>
              </a:prstGeom>
              <a:solidFill>
                <a:srgbClr val="FFCC99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1551" name="AutoShape 5430">
                <a:extLst>
                  <a:ext uri="{FF2B5EF4-FFF2-40B4-BE49-F238E27FC236}">
                    <a16:creationId xmlns:a16="http://schemas.microsoft.com/office/drawing/2014/main" id="{00000000-0008-0000-0100-00000F06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rot="20687899" flipV="1">
                <a:off x="2" y="492959"/>
                <a:ext cx="23" cy="19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21600"/>
                  <a:gd name="T13" fmla="*/ 11368 h 21600"/>
                  <a:gd name="T14" fmla="*/ 21600 w 21600"/>
                  <a:gd name="T15" fmla="*/ 21600 h 21600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21600" h="21600">
                    <a:moveTo>
                      <a:pt x="10800" y="10800"/>
                    </a:moveTo>
                    <a:cubicBezTo>
                      <a:pt x="10800" y="10800"/>
                      <a:pt x="10800" y="10800"/>
                      <a:pt x="10800" y="10800"/>
                    </a:cubicBezTo>
                    <a:cubicBezTo>
                      <a:pt x="10800" y="10800"/>
                      <a:pt x="10800" y="10800"/>
                      <a:pt x="10800" y="10800"/>
                    </a:cubicBezTo>
                    <a:lnTo>
                      <a:pt x="0" y="10800"/>
                    </a:lnTo>
                    <a:cubicBezTo>
                      <a:pt x="0" y="16764"/>
                      <a:pt x="4835" y="21600"/>
                      <a:pt x="10800" y="21600"/>
                    </a:cubicBezTo>
                    <a:cubicBezTo>
                      <a:pt x="16764" y="21600"/>
                      <a:pt x="21600" y="16764"/>
                      <a:pt x="21600" y="10800"/>
                    </a:cubicBezTo>
                    <a:lnTo>
                      <a:pt x="10800" y="10800"/>
                    </a:lnTo>
                    <a:close/>
                  </a:path>
                </a:pathLst>
              </a:custGeom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1552" name="Line 5431">
                <a:extLst>
                  <a:ext uri="{FF2B5EF4-FFF2-40B4-BE49-F238E27FC236}">
                    <a16:creationId xmlns:a16="http://schemas.microsoft.com/office/drawing/2014/main" id="{00000000-0008-0000-0100-00001006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3" y="492963"/>
                <a:ext cx="30" cy="8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1553" name="Oval 5432">
                <a:extLst>
                  <a:ext uri="{FF2B5EF4-FFF2-40B4-BE49-F238E27FC236}">
                    <a16:creationId xmlns:a16="http://schemas.microsoft.com/office/drawing/2014/main" id="{00000000-0008-0000-0100-00001106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4" y="492971"/>
                <a:ext cx="3" cy="3"/>
              </a:xfrm>
              <a:prstGeom prst="ellipse">
                <a:avLst/>
              </a:prstGeom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1554" name="Oval 5433">
                <a:extLst>
                  <a:ext uri="{FF2B5EF4-FFF2-40B4-BE49-F238E27FC236}">
                    <a16:creationId xmlns:a16="http://schemas.microsoft.com/office/drawing/2014/main" id="{00000000-0008-0000-0100-00001206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1" y="492971"/>
                <a:ext cx="3" cy="3"/>
              </a:xfrm>
              <a:prstGeom prst="ellipse">
                <a:avLst/>
              </a:prstGeom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1555" name="Line 5434">
                <a:extLst>
                  <a:ext uri="{FF2B5EF4-FFF2-40B4-BE49-F238E27FC236}">
                    <a16:creationId xmlns:a16="http://schemas.microsoft.com/office/drawing/2014/main" id="{00000000-0008-0000-0100-00001306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20" y="492969"/>
                <a:ext cx="4" cy="1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1556" name="Line 5435">
                <a:extLst>
                  <a:ext uri="{FF2B5EF4-FFF2-40B4-BE49-F238E27FC236}">
                    <a16:creationId xmlns:a16="http://schemas.microsoft.com/office/drawing/2014/main" id="{00000000-0008-0000-0100-00001406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3" y="492970"/>
                <a:ext cx="4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1557" name="Line 5436">
                <a:extLst>
                  <a:ext uri="{FF2B5EF4-FFF2-40B4-BE49-F238E27FC236}">
                    <a16:creationId xmlns:a16="http://schemas.microsoft.com/office/drawing/2014/main" id="{00000000-0008-0000-0100-00001506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5" y="492978"/>
                <a:ext cx="8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1558" name="Line 5437">
                <a:extLst>
                  <a:ext uri="{FF2B5EF4-FFF2-40B4-BE49-F238E27FC236}">
                    <a16:creationId xmlns:a16="http://schemas.microsoft.com/office/drawing/2014/main" id="{00000000-0008-0000-0100-00001606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9" y="492980"/>
                <a:ext cx="1" cy="0"/>
              </a:xfrm>
              <a:prstGeom prst="line">
                <a:avLst/>
              </a:pr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grpSp>
            <xdr:nvGrpSpPr>
              <xdr:cNvPr id="1559" name="Group 5438">
                <a:extLst>
                  <a:ext uri="{FF2B5EF4-FFF2-40B4-BE49-F238E27FC236}">
                    <a16:creationId xmlns:a16="http://schemas.microsoft.com/office/drawing/2014/main" id="{00000000-0008-0000-0100-000017060000}"/>
                  </a:ext>
                </a:extLst>
              </xdr:cNvPr>
              <xdr:cNvGrpSpPr>
                <a:grpSpLocks/>
              </xdr:cNvGrpSpPr>
            </xdr:nvGrpSpPr>
            <xdr:grpSpPr bwMode="auto">
              <a:xfrm rot="-1106097">
                <a:off x="12" y="492964"/>
                <a:ext cx="8" cy="4"/>
                <a:chOff x="12" y="492962"/>
                <a:chExt cx="8" cy="4"/>
              </a:xfrm>
            </xdr:grpSpPr>
            <xdr:sp macro="" textlink="">
              <xdr:nvSpPr>
                <xdr:cNvPr id="1560" name="Arc 5439">
                  <a:extLst>
                    <a:ext uri="{FF2B5EF4-FFF2-40B4-BE49-F238E27FC236}">
                      <a16:creationId xmlns:a16="http://schemas.microsoft.com/office/drawing/2014/main" id="{00000000-0008-0000-0100-000018060000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H="1">
                  <a:off x="12" y="492962"/>
                  <a:ext cx="3" cy="4"/>
                </a:xfrm>
                <a:custGeom>
                  <a:avLst/>
                  <a:gdLst>
                    <a:gd name="T0" fmla="*/ 0 w 43200"/>
                    <a:gd name="T1" fmla="*/ 0 h 22580"/>
                    <a:gd name="T2" fmla="*/ 0 w 43200"/>
                    <a:gd name="T3" fmla="*/ 0 h 22580"/>
                    <a:gd name="T4" fmla="*/ 0 w 43200"/>
                    <a:gd name="T5" fmla="*/ 0 h 22580"/>
                    <a:gd name="T6" fmla="*/ 0 60000 65536"/>
                    <a:gd name="T7" fmla="*/ 0 60000 65536"/>
                    <a:gd name="T8" fmla="*/ 0 60000 65536"/>
                  </a:gdLst>
                  <a:ahLst/>
                  <a:cxnLst>
                    <a:cxn ang="T6">
                      <a:pos x="T0" y="T1"/>
                    </a:cxn>
                    <a:cxn ang="T7">
                      <a:pos x="T2" y="T3"/>
                    </a:cxn>
                    <a:cxn ang="T8">
                      <a:pos x="T4" y="T5"/>
                    </a:cxn>
                  </a:cxnLst>
                  <a:rect l="0" t="0" r="r" b="b"/>
                  <a:pathLst>
                    <a:path w="43200" h="22580" fill="none" extrusionOk="0">
                      <a:moveTo>
                        <a:pt x="22" y="22579"/>
                      </a:moveTo>
                      <a:cubicBezTo>
                        <a:pt x="7" y="22253"/>
                        <a:pt x="0" y="21926"/>
                        <a:pt x="0" y="21600"/>
                      </a:cubicBezTo>
                      <a:cubicBezTo>
                        <a:pt x="0" y="9670"/>
                        <a:pt x="9670" y="0"/>
                        <a:pt x="21600" y="0"/>
                      </a:cubicBezTo>
                      <a:cubicBezTo>
                        <a:pt x="33529" y="-1"/>
                        <a:pt x="43199" y="9670"/>
                        <a:pt x="43200" y="21599"/>
                      </a:cubicBezTo>
                    </a:path>
                    <a:path w="43200" h="22580" stroke="0" extrusionOk="0">
                      <a:moveTo>
                        <a:pt x="22" y="22579"/>
                      </a:moveTo>
                      <a:cubicBezTo>
                        <a:pt x="7" y="22253"/>
                        <a:pt x="0" y="21926"/>
                        <a:pt x="0" y="21600"/>
                      </a:cubicBezTo>
                      <a:cubicBezTo>
                        <a:pt x="0" y="9670"/>
                        <a:pt x="9670" y="0"/>
                        <a:pt x="21600" y="0"/>
                      </a:cubicBezTo>
                      <a:cubicBezTo>
                        <a:pt x="33529" y="-1"/>
                        <a:pt x="43199" y="9670"/>
                        <a:pt x="43200" y="21599"/>
                      </a:cubicBezTo>
                      <a:lnTo>
                        <a:pt x="21600" y="21600"/>
                      </a:lnTo>
                      <a:lnTo>
                        <a:pt x="22" y="22579"/>
                      </a:lnTo>
                      <a:close/>
                    </a:path>
                  </a:pathLst>
                </a:cu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xmlns:mc="http://schemas.openxmlformats.org/markup-compatibility/2006" val="FFFFFF" mc:Ignorable="a14" a14:legacySpreadsheetColorIndex="9"/>
                      </a:solidFill>
                    </a14:hiddenFill>
                  </a:ex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rgbClr val="808080"/>
                        </a:outerShdw>
                      </a:effectLst>
                    </a14:hiddenEffects>
                  </a:ext>
                </a:extLst>
              </xdr:spPr>
            </xdr:sp>
            <xdr:sp macro="" textlink="">
              <xdr:nvSpPr>
                <xdr:cNvPr id="1561" name="Arc 5440">
                  <a:extLst>
                    <a:ext uri="{FF2B5EF4-FFF2-40B4-BE49-F238E27FC236}">
                      <a16:creationId xmlns:a16="http://schemas.microsoft.com/office/drawing/2014/main" id="{00000000-0008-0000-0100-000019060000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H="1" flipV="1">
                  <a:off x="14" y="492962"/>
                  <a:ext cx="3" cy="4"/>
                </a:xfrm>
                <a:custGeom>
                  <a:avLst/>
                  <a:gdLst>
                    <a:gd name="T0" fmla="*/ 0 w 43200"/>
                    <a:gd name="T1" fmla="*/ 0 h 22580"/>
                    <a:gd name="T2" fmla="*/ 0 w 43200"/>
                    <a:gd name="T3" fmla="*/ 0 h 22580"/>
                    <a:gd name="T4" fmla="*/ 0 w 43200"/>
                    <a:gd name="T5" fmla="*/ 0 h 22580"/>
                    <a:gd name="T6" fmla="*/ 0 60000 65536"/>
                    <a:gd name="T7" fmla="*/ 0 60000 65536"/>
                    <a:gd name="T8" fmla="*/ 0 60000 65536"/>
                  </a:gdLst>
                  <a:ahLst/>
                  <a:cxnLst>
                    <a:cxn ang="T6">
                      <a:pos x="T0" y="T1"/>
                    </a:cxn>
                    <a:cxn ang="T7">
                      <a:pos x="T2" y="T3"/>
                    </a:cxn>
                    <a:cxn ang="T8">
                      <a:pos x="T4" y="T5"/>
                    </a:cxn>
                  </a:cxnLst>
                  <a:rect l="0" t="0" r="r" b="b"/>
                  <a:pathLst>
                    <a:path w="43200" h="22580" fill="none" extrusionOk="0">
                      <a:moveTo>
                        <a:pt x="22" y="22579"/>
                      </a:moveTo>
                      <a:cubicBezTo>
                        <a:pt x="7" y="22253"/>
                        <a:pt x="0" y="21926"/>
                        <a:pt x="0" y="21600"/>
                      </a:cubicBezTo>
                      <a:cubicBezTo>
                        <a:pt x="0" y="9670"/>
                        <a:pt x="9670" y="0"/>
                        <a:pt x="21600" y="0"/>
                      </a:cubicBezTo>
                      <a:cubicBezTo>
                        <a:pt x="33529" y="-1"/>
                        <a:pt x="43199" y="9670"/>
                        <a:pt x="43200" y="21599"/>
                      </a:cubicBezTo>
                    </a:path>
                    <a:path w="43200" h="22580" stroke="0" extrusionOk="0">
                      <a:moveTo>
                        <a:pt x="22" y="22579"/>
                      </a:moveTo>
                      <a:cubicBezTo>
                        <a:pt x="7" y="22253"/>
                        <a:pt x="0" y="21926"/>
                        <a:pt x="0" y="21600"/>
                      </a:cubicBezTo>
                      <a:cubicBezTo>
                        <a:pt x="0" y="9670"/>
                        <a:pt x="9670" y="0"/>
                        <a:pt x="21600" y="0"/>
                      </a:cubicBezTo>
                      <a:cubicBezTo>
                        <a:pt x="33529" y="-1"/>
                        <a:pt x="43199" y="9670"/>
                        <a:pt x="43200" y="21599"/>
                      </a:cubicBezTo>
                      <a:lnTo>
                        <a:pt x="21600" y="21600"/>
                      </a:lnTo>
                      <a:lnTo>
                        <a:pt x="22" y="22579"/>
                      </a:lnTo>
                      <a:close/>
                    </a:path>
                  </a:pathLst>
                </a:cu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xmlns:mc="http://schemas.openxmlformats.org/markup-compatibility/2006" val="FFFFFF" mc:Ignorable="a14" a14:legacySpreadsheetColorIndex="9"/>
                      </a:solidFill>
                    </a14:hiddenFill>
                  </a:ex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rgbClr val="808080"/>
                        </a:outerShdw>
                      </a:effectLst>
                    </a14:hiddenEffects>
                  </a:ext>
                </a:extLst>
              </xdr:spPr>
            </xdr:sp>
            <xdr:sp macro="" textlink="">
              <xdr:nvSpPr>
                <xdr:cNvPr id="1562" name="Arc 5441">
                  <a:extLst>
                    <a:ext uri="{FF2B5EF4-FFF2-40B4-BE49-F238E27FC236}">
                      <a16:creationId xmlns:a16="http://schemas.microsoft.com/office/drawing/2014/main" id="{00000000-0008-0000-0100-00001A060000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H="1" flipV="1">
                  <a:off x="17" y="492962"/>
                  <a:ext cx="3" cy="4"/>
                </a:xfrm>
                <a:custGeom>
                  <a:avLst/>
                  <a:gdLst>
                    <a:gd name="T0" fmla="*/ 0 w 43200"/>
                    <a:gd name="T1" fmla="*/ 0 h 22580"/>
                    <a:gd name="T2" fmla="*/ 0 w 43200"/>
                    <a:gd name="T3" fmla="*/ 0 h 22580"/>
                    <a:gd name="T4" fmla="*/ 0 w 43200"/>
                    <a:gd name="T5" fmla="*/ 0 h 22580"/>
                    <a:gd name="T6" fmla="*/ 0 60000 65536"/>
                    <a:gd name="T7" fmla="*/ 0 60000 65536"/>
                    <a:gd name="T8" fmla="*/ 0 60000 65536"/>
                  </a:gdLst>
                  <a:ahLst/>
                  <a:cxnLst>
                    <a:cxn ang="T6">
                      <a:pos x="T0" y="T1"/>
                    </a:cxn>
                    <a:cxn ang="T7">
                      <a:pos x="T2" y="T3"/>
                    </a:cxn>
                    <a:cxn ang="T8">
                      <a:pos x="T4" y="T5"/>
                    </a:cxn>
                  </a:cxnLst>
                  <a:rect l="0" t="0" r="r" b="b"/>
                  <a:pathLst>
                    <a:path w="43200" h="22580" fill="none" extrusionOk="0">
                      <a:moveTo>
                        <a:pt x="22" y="22579"/>
                      </a:moveTo>
                      <a:cubicBezTo>
                        <a:pt x="7" y="22253"/>
                        <a:pt x="0" y="21926"/>
                        <a:pt x="0" y="21600"/>
                      </a:cubicBezTo>
                      <a:cubicBezTo>
                        <a:pt x="0" y="9670"/>
                        <a:pt x="9670" y="0"/>
                        <a:pt x="21600" y="0"/>
                      </a:cubicBezTo>
                      <a:cubicBezTo>
                        <a:pt x="33529" y="-1"/>
                        <a:pt x="43199" y="9670"/>
                        <a:pt x="43200" y="21599"/>
                      </a:cubicBezTo>
                    </a:path>
                    <a:path w="43200" h="22580" stroke="0" extrusionOk="0">
                      <a:moveTo>
                        <a:pt x="22" y="22579"/>
                      </a:moveTo>
                      <a:cubicBezTo>
                        <a:pt x="7" y="22253"/>
                        <a:pt x="0" y="21926"/>
                        <a:pt x="0" y="21600"/>
                      </a:cubicBezTo>
                      <a:cubicBezTo>
                        <a:pt x="0" y="9670"/>
                        <a:pt x="9670" y="0"/>
                        <a:pt x="21600" y="0"/>
                      </a:cubicBezTo>
                      <a:cubicBezTo>
                        <a:pt x="33529" y="-1"/>
                        <a:pt x="43199" y="9670"/>
                        <a:pt x="43200" y="21599"/>
                      </a:cubicBezTo>
                      <a:lnTo>
                        <a:pt x="21600" y="21600"/>
                      </a:lnTo>
                      <a:lnTo>
                        <a:pt x="22" y="22579"/>
                      </a:lnTo>
                      <a:close/>
                    </a:path>
                  </a:pathLst>
                </a:cu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xmlns:mc="http://schemas.openxmlformats.org/markup-compatibility/2006" val="FFFFFF" mc:Ignorable="a14" a14:legacySpreadsheetColorIndex="9"/>
                      </a:solidFill>
                    </a14:hiddenFill>
                  </a:ext>
                  <a:ext uri="{AF507438-7753-43E0-B8FC-AC1667EBCBE1}">
                    <a14:hiddenEffects xmlns:a14="http://schemas.microsoft.com/office/drawing/2010/main">
                      <a:effectLst>
                        <a:outerShdw dist="35921" dir="2700000" algn="ctr" rotWithShape="0">
                          <a:srgbClr val="808080"/>
                        </a:outerShdw>
                      </a:effectLst>
                    </a14:hiddenEffects>
                  </a:ext>
                </a:extLst>
              </xdr:spPr>
            </xdr:sp>
          </xdr:grpSp>
        </xdr:grpSp>
        <xdr:sp macro="" textlink="">
          <xdr:nvSpPr>
            <xdr:cNvPr id="1546" name="Arc 5442">
              <a:extLst>
                <a:ext uri="{FF2B5EF4-FFF2-40B4-BE49-F238E27FC236}">
                  <a16:creationId xmlns:a16="http://schemas.microsoft.com/office/drawing/2014/main" id="{00000000-0008-0000-0100-00000A060000}"/>
                </a:ext>
              </a:extLst>
            </xdr:cNvPr>
            <xdr:cNvSpPr>
              <a:spLocks/>
            </xdr:cNvSpPr>
          </xdr:nvSpPr>
          <xdr:spPr bwMode="auto">
            <a:xfrm>
              <a:off x="16" y="492991"/>
              <a:ext cx="6" cy="35"/>
            </a:xfrm>
            <a:custGeom>
              <a:avLst/>
              <a:gdLst>
                <a:gd name="T0" fmla="*/ 0 w 21600"/>
                <a:gd name="T1" fmla="*/ 0 h 35394"/>
                <a:gd name="T2" fmla="*/ 0 w 21600"/>
                <a:gd name="T3" fmla="*/ 0 h 35394"/>
                <a:gd name="T4" fmla="*/ 0 w 21600"/>
                <a:gd name="T5" fmla="*/ 0 h 35394"/>
                <a:gd name="T6" fmla="*/ 0 60000 65536"/>
                <a:gd name="T7" fmla="*/ 0 60000 65536"/>
                <a:gd name="T8" fmla="*/ 0 60000 65536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0" t="0" r="r" b="b"/>
              <a:pathLst>
                <a:path w="21600" h="35394" fill="none" extrusionOk="0">
                  <a:moveTo>
                    <a:pt x="11114" y="-1"/>
                  </a:moveTo>
                  <a:cubicBezTo>
                    <a:pt x="17619" y="3903"/>
                    <a:pt x="21600" y="10934"/>
                    <a:pt x="21600" y="18521"/>
                  </a:cubicBezTo>
                  <a:cubicBezTo>
                    <a:pt x="21600" y="25086"/>
                    <a:pt x="18613" y="31295"/>
                    <a:pt x="13485" y="35394"/>
                  </a:cubicBezTo>
                </a:path>
                <a:path w="21600" h="35394" stroke="0" extrusionOk="0">
                  <a:moveTo>
                    <a:pt x="11114" y="-1"/>
                  </a:moveTo>
                  <a:cubicBezTo>
                    <a:pt x="17619" y="3903"/>
                    <a:pt x="21600" y="10934"/>
                    <a:pt x="21600" y="18521"/>
                  </a:cubicBezTo>
                  <a:cubicBezTo>
                    <a:pt x="21600" y="25086"/>
                    <a:pt x="18613" y="31295"/>
                    <a:pt x="13485" y="35394"/>
                  </a:cubicBezTo>
                  <a:lnTo>
                    <a:pt x="0" y="18521"/>
                  </a:lnTo>
                  <a:lnTo>
                    <a:pt x="11114" y="-1"/>
                  </a:lnTo>
                  <a:close/>
                </a:path>
              </a:pathLst>
            </a:custGeom>
            <a:noFill/>
            <a:ln w="38100" cmpd="dbl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547" name="AutoShape 5443">
              <a:extLst>
                <a:ext uri="{FF2B5EF4-FFF2-40B4-BE49-F238E27FC236}">
                  <a16:creationId xmlns:a16="http://schemas.microsoft.com/office/drawing/2014/main" id="{00000000-0008-0000-0100-00000B06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" y="492986"/>
              <a:ext cx="10" cy="23"/>
            </a:xfrm>
            <a:prstGeom prst="roundRect">
              <a:avLst>
                <a:gd name="adj" fmla="val 50000"/>
              </a:avLst>
            </a:prstGeom>
            <a:solidFill>
              <a:srgbClr val="FFFFCC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548" name="AutoShape 5444">
              <a:extLst>
                <a:ext uri="{FF2B5EF4-FFF2-40B4-BE49-F238E27FC236}">
                  <a16:creationId xmlns:a16="http://schemas.microsoft.com/office/drawing/2014/main" id="{00000000-0008-0000-0100-00000C060000}"/>
                </a:ext>
              </a:extLst>
            </xdr:cNvPr>
            <xdr:cNvSpPr>
              <a:spLocks noChangeArrowheads="1"/>
            </xdr:cNvSpPr>
          </xdr:nvSpPr>
          <xdr:spPr bwMode="auto">
            <a:xfrm rot="-3324463">
              <a:off x="9" y="493000"/>
              <a:ext cx="10" cy="23"/>
            </a:xfrm>
            <a:prstGeom prst="roundRect">
              <a:avLst>
                <a:gd name="adj" fmla="val 50000"/>
              </a:avLst>
            </a:prstGeom>
            <a:solidFill>
              <a:srgbClr val="FFFFCC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549" name="Oval 5445">
              <a:extLst>
                <a:ext uri="{FF2B5EF4-FFF2-40B4-BE49-F238E27FC236}">
                  <a16:creationId xmlns:a16="http://schemas.microsoft.com/office/drawing/2014/main" id="{00000000-0008-0000-0100-00000D06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7" y="493011"/>
              <a:ext cx="13" cy="11"/>
            </a:xfrm>
            <a:prstGeom prst="ellipse">
              <a:avLst/>
            </a:prstGeom>
            <a:solidFill>
              <a:srgbClr val="FFCC9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</xdr:grpSp>
    </xdr:grpSp>
    <xdr:clientData/>
  </xdr:twoCellAnchor>
  <xdr:twoCellAnchor>
    <xdr:from>
      <xdr:col>30</xdr:col>
      <xdr:colOff>334412</xdr:colOff>
      <xdr:row>15</xdr:row>
      <xdr:rowOff>84043</xdr:rowOff>
    </xdr:from>
    <xdr:to>
      <xdr:col>30</xdr:col>
      <xdr:colOff>588013</xdr:colOff>
      <xdr:row>17</xdr:row>
      <xdr:rowOff>210</xdr:rowOff>
    </xdr:to>
    <xdr:grpSp>
      <xdr:nvGrpSpPr>
        <xdr:cNvPr id="1565" name="グループ化 1564">
          <a:extLst>
            <a:ext uri="{FF2B5EF4-FFF2-40B4-BE49-F238E27FC236}">
              <a16:creationId xmlns:a16="http://schemas.microsoft.com/office/drawing/2014/main" id="{00000000-0008-0000-0100-00001D060000}"/>
            </a:ext>
          </a:extLst>
        </xdr:cNvPr>
        <xdr:cNvGrpSpPr/>
      </xdr:nvGrpSpPr>
      <xdr:grpSpPr>
        <a:xfrm>
          <a:off x="18248883" y="2863102"/>
          <a:ext cx="253601" cy="244873"/>
          <a:chOff x="18026063" y="949568"/>
          <a:chExt cx="448779" cy="425043"/>
        </a:xfrm>
      </xdr:grpSpPr>
      <xdr:sp macro="" textlink="">
        <xdr:nvSpPr>
          <xdr:cNvPr id="1566" name="AutoShape 5448">
            <a:extLst>
              <a:ext uri="{FF2B5EF4-FFF2-40B4-BE49-F238E27FC236}">
                <a16:creationId xmlns:a16="http://schemas.microsoft.com/office/drawing/2014/main" id="{00000000-0008-0000-0100-00001E060000}"/>
              </a:ext>
            </a:extLst>
          </xdr:cNvPr>
          <xdr:cNvSpPr>
            <a:spLocks noChangeArrowheads="1"/>
          </xdr:cNvSpPr>
        </xdr:nvSpPr>
        <xdr:spPr bwMode="auto">
          <a:xfrm>
            <a:off x="18124003" y="1335283"/>
            <a:ext cx="49790" cy="3932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w 21600"/>
              <a:gd name="T9" fmla="*/ 0 h 21600"/>
              <a:gd name="T10" fmla="*/ 0 w 21600"/>
              <a:gd name="T11" fmla="*/ 0 h 21600"/>
              <a:gd name="T12" fmla="*/ 0 w 21600"/>
              <a:gd name="T13" fmla="*/ 0 h 21600"/>
              <a:gd name="T14" fmla="*/ 0 w 21600"/>
              <a:gd name="T15" fmla="*/ 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3600 w 21600"/>
              <a:gd name="T25" fmla="*/ 3927 h 21600"/>
              <a:gd name="T26" fmla="*/ 18000 w 21600"/>
              <a:gd name="T27" fmla="*/ 1767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5400" y="10800"/>
                </a:moveTo>
                <a:cubicBezTo>
                  <a:pt x="5400" y="13782"/>
                  <a:pt x="7818" y="16200"/>
                  <a:pt x="10800" y="16200"/>
                </a:cubicBezTo>
                <a:cubicBezTo>
                  <a:pt x="13782" y="16200"/>
                  <a:pt x="16200" y="13782"/>
                  <a:pt x="16200" y="10800"/>
                </a:cubicBezTo>
                <a:cubicBezTo>
                  <a:pt x="16200" y="7818"/>
                  <a:pt x="13782" y="5400"/>
                  <a:pt x="10800" y="5400"/>
                </a:cubicBezTo>
                <a:cubicBezTo>
                  <a:pt x="7818" y="5400"/>
                  <a:pt x="5400" y="7818"/>
                  <a:pt x="5400" y="10800"/>
                </a:cubicBez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67" name="AutoShape 5449">
            <a:extLst>
              <a:ext uri="{FF2B5EF4-FFF2-40B4-BE49-F238E27FC236}">
                <a16:creationId xmlns:a16="http://schemas.microsoft.com/office/drawing/2014/main" id="{00000000-0008-0000-0100-00001F060000}"/>
              </a:ext>
            </a:extLst>
          </xdr:cNvPr>
          <xdr:cNvSpPr>
            <a:spLocks noChangeArrowheads="1"/>
          </xdr:cNvSpPr>
        </xdr:nvSpPr>
        <xdr:spPr bwMode="auto">
          <a:xfrm>
            <a:off x="18327312" y="1335283"/>
            <a:ext cx="49790" cy="3932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w 21600"/>
              <a:gd name="T9" fmla="*/ 0 h 21600"/>
              <a:gd name="T10" fmla="*/ 0 w 21600"/>
              <a:gd name="T11" fmla="*/ 0 h 21600"/>
              <a:gd name="T12" fmla="*/ 0 w 21600"/>
              <a:gd name="T13" fmla="*/ 0 h 21600"/>
              <a:gd name="T14" fmla="*/ 0 w 21600"/>
              <a:gd name="T15" fmla="*/ 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3600 w 21600"/>
              <a:gd name="T25" fmla="*/ 3927 h 21600"/>
              <a:gd name="T26" fmla="*/ 18000 w 21600"/>
              <a:gd name="T27" fmla="*/ 1767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5400" y="10800"/>
                </a:moveTo>
                <a:cubicBezTo>
                  <a:pt x="5400" y="13782"/>
                  <a:pt x="7818" y="16200"/>
                  <a:pt x="10800" y="16200"/>
                </a:cubicBezTo>
                <a:cubicBezTo>
                  <a:pt x="13782" y="16200"/>
                  <a:pt x="16200" y="13782"/>
                  <a:pt x="16200" y="10800"/>
                </a:cubicBezTo>
                <a:cubicBezTo>
                  <a:pt x="16200" y="7818"/>
                  <a:pt x="13782" y="5400"/>
                  <a:pt x="10800" y="5400"/>
                </a:cubicBezTo>
                <a:cubicBezTo>
                  <a:pt x="7818" y="5400"/>
                  <a:pt x="5400" y="7818"/>
                  <a:pt x="5400" y="10800"/>
                </a:cubicBez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68" name="AutoShape 5450">
            <a:extLst>
              <a:ext uri="{FF2B5EF4-FFF2-40B4-BE49-F238E27FC236}">
                <a16:creationId xmlns:a16="http://schemas.microsoft.com/office/drawing/2014/main" id="{00000000-0008-0000-0100-000020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249476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69" name="Line 5451">
            <a:extLst>
              <a:ext uri="{FF2B5EF4-FFF2-40B4-BE49-F238E27FC236}">
                <a16:creationId xmlns:a16="http://schemas.microsoft.com/office/drawing/2014/main" id="{00000000-0008-0000-0100-000021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106522" y="1130705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70" name="Line 5452">
            <a:extLst>
              <a:ext uri="{FF2B5EF4-FFF2-40B4-BE49-F238E27FC236}">
                <a16:creationId xmlns:a16="http://schemas.microsoft.com/office/drawing/2014/main" id="{00000000-0008-0000-0100-000022060000}"/>
              </a:ext>
            </a:extLst>
          </xdr:cNvPr>
          <xdr:cNvSpPr>
            <a:spLocks noChangeShapeType="1"/>
          </xdr:cNvSpPr>
        </xdr:nvSpPr>
        <xdr:spPr bwMode="auto">
          <a:xfrm rot="18900000" flipV="1">
            <a:off x="18070419" y="1040056"/>
            <a:ext cx="13669" cy="118051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71" name="Line 5453">
            <a:extLst>
              <a:ext uri="{FF2B5EF4-FFF2-40B4-BE49-F238E27FC236}">
                <a16:creationId xmlns:a16="http://schemas.microsoft.com/office/drawing/2014/main" id="{00000000-0008-0000-0100-000023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026063" y="964790"/>
            <a:ext cx="103563" cy="89240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72" name="AutoShape 5450">
            <a:extLst>
              <a:ext uri="{FF2B5EF4-FFF2-40B4-BE49-F238E27FC236}">
                <a16:creationId xmlns:a16="http://schemas.microsoft.com/office/drawing/2014/main" id="{00000000-0008-0000-0100-000024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149464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73" name="AutoShape 5450">
            <a:extLst>
              <a:ext uri="{FF2B5EF4-FFF2-40B4-BE49-F238E27FC236}">
                <a16:creationId xmlns:a16="http://schemas.microsoft.com/office/drawing/2014/main" id="{00000000-0008-0000-0100-000025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054214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74" name="Line 5451">
            <a:extLst>
              <a:ext uri="{FF2B5EF4-FFF2-40B4-BE49-F238E27FC236}">
                <a16:creationId xmlns:a16="http://schemas.microsoft.com/office/drawing/2014/main" id="{00000000-0008-0000-0100-000026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377984" y="1130705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75" name="Line 5451">
            <a:extLst>
              <a:ext uri="{FF2B5EF4-FFF2-40B4-BE49-F238E27FC236}">
                <a16:creationId xmlns:a16="http://schemas.microsoft.com/office/drawing/2014/main" id="{00000000-0008-0000-0100-000027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63709" y="1044980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76" name="Line 5452">
            <a:extLst>
              <a:ext uri="{FF2B5EF4-FFF2-40B4-BE49-F238E27FC236}">
                <a16:creationId xmlns:a16="http://schemas.microsoft.com/office/drawing/2014/main" id="{00000000-0008-0000-0100-000028060000}"/>
              </a:ext>
            </a:extLst>
          </xdr:cNvPr>
          <xdr:cNvSpPr>
            <a:spLocks noChangeShapeType="1"/>
          </xdr:cNvSpPr>
        </xdr:nvSpPr>
        <xdr:spPr bwMode="auto">
          <a:xfrm rot="18900000" flipV="1">
            <a:off x="18146619" y="949568"/>
            <a:ext cx="13669" cy="118051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59868</xdr:colOff>
      <xdr:row>15</xdr:row>
      <xdr:rowOff>84043</xdr:rowOff>
    </xdr:from>
    <xdr:to>
      <xdr:col>30</xdr:col>
      <xdr:colOff>313469</xdr:colOff>
      <xdr:row>17</xdr:row>
      <xdr:rowOff>210</xdr:rowOff>
    </xdr:to>
    <xdr:grpSp>
      <xdr:nvGrpSpPr>
        <xdr:cNvPr id="1577" name="グループ化 1576">
          <a:extLst>
            <a:ext uri="{FF2B5EF4-FFF2-40B4-BE49-F238E27FC236}">
              <a16:creationId xmlns:a16="http://schemas.microsoft.com/office/drawing/2014/main" id="{00000000-0008-0000-0100-000029060000}"/>
            </a:ext>
          </a:extLst>
        </xdr:cNvPr>
        <xdr:cNvGrpSpPr/>
      </xdr:nvGrpSpPr>
      <xdr:grpSpPr>
        <a:xfrm>
          <a:off x="17974339" y="2863102"/>
          <a:ext cx="253601" cy="244873"/>
          <a:chOff x="18026063" y="949568"/>
          <a:chExt cx="448779" cy="425043"/>
        </a:xfrm>
      </xdr:grpSpPr>
      <xdr:sp macro="" textlink="">
        <xdr:nvSpPr>
          <xdr:cNvPr id="1578" name="AutoShape 5448">
            <a:extLst>
              <a:ext uri="{FF2B5EF4-FFF2-40B4-BE49-F238E27FC236}">
                <a16:creationId xmlns:a16="http://schemas.microsoft.com/office/drawing/2014/main" id="{00000000-0008-0000-0100-00002A060000}"/>
              </a:ext>
            </a:extLst>
          </xdr:cNvPr>
          <xdr:cNvSpPr>
            <a:spLocks noChangeArrowheads="1"/>
          </xdr:cNvSpPr>
        </xdr:nvSpPr>
        <xdr:spPr bwMode="auto">
          <a:xfrm>
            <a:off x="18124003" y="1335283"/>
            <a:ext cx="49790" cy="3932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w 21600"/>
              <a:gd name="T9" fmla="*/ 0 h 21600"/>
              <a:gd name="T10" fmla="*/ 0 w 21600"/>
              <a:gd name="T11" fmla="*/ 0 h 21600"/>
              <a:gd name="T12" fmla="*/ 0 w 21600"/>
              <a:gd name="T13" fmla="*/ 0 h 21600"/>
              <a:gd name="T14" fmla="*/ 0 w 21600"/>
              <a:gd name="T15" fmla="*/ 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3600 w 21600"/>
              <a:gd name="T25" fmla="*/ 3927 h 21600"/>
              <a:gd name="T26" fmla="*/ 18000 w 21600"/>
              <a:gd name="T27" fmla="*/ 1767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5400" y="10800"/>
                </a:moveTo>
                <a:cubicBezTo>
                  <a:pt x="5400" y="13782"/>
                  <a:pt x="7818" y="16200"/>
                  <a:pt x="10800" y="16200"/>
                </a:cubicBezTo>
                <a:cubicBezTo>
                  <a:pt x="13782" y="16200"/>
                  <a:pt x="16200" y="13782"/>
                  <a:pt x="16200" y="10800"/>
                </a:cubicBezTo>
                <a:cubicBezTo>
                  <a:pt x="16200" y="7818"/>
                  <a:pt x="13782" y="5400"/>
                  <a:pt x="10800" y="5400"/>
                </a:cubicBezTo>
                <a:cubicBezTo>
                  <a:pt x="7818" y="5400"/>
                  <a:pt x="5400" y="7818"/>
                  <a:pt x="5400" y="10800"/>
                </a:cubicBez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79" name="AutoShape 5449">
            <a:extLst>
              <a:ext uri="{FF2B5EF4-FFF2-40B4-BE49-F238E27FC236}">
                <a16:creationId xmlns:a16="http://schemas.microsoft.com/office/drawing/2014/main" id="{00000000-0008-0000-0100-00002B060000}"/>
              </a:ext>
            </a:extLst>
          </xdr:cNvPr>
          <xdr:cNvSpPr>
            <a:spLocks noChangeArrowheads="1"/>
          </xdr:cNvSpPr>
        </xdr:nvSpPr>
        <xdr:spPr bwMode="auto">
          <a:xfrm>
            <a:off x="18327312" y="1335283"/>
            <a:ext cx="49790" cy="3932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w 21600"/>
              <a:gd name="T9" fmla="*/ 0 h 21600"/>
              <a:gd name="T10" fmla="*/ 0 w 21600"/>
              <a:gd name="T11" fmla="*/ 0 h 21600"/>
              <a:gd name="T12" fmla="*/ 0 w 21600"/>
              <a:gd name="T13" fmla="*/ 0 h 21600"/>
              <a:gd name="T14" fmla="*/ 0 w 21600"/>
              <a:gd name="T15" fmla="*/ 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3600 w 21600"/>
              <a:gd name="T25" fmla="*/ 3927 h 21600"/>
              <a:gd name="T26" fmla="*/ 18000 w 21600"/>
              <a:gd name="T27" fmla="*/ 1767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5400" y="10800"/>
                </a:moveTo>
                <a:cubicBezTo>
                  <a:pt x="5400" y="13782"/>
                  <a:pt x="7818" y="16200"/>
                  <a:pt x="10800" y="16200"/>
                </a:cubicBezTo>
                <a:cubicBezTo>
                  <a:pt x="13782" y="16200"/>
                  <a:pt x="16200" y="13782"/>
                  <a:pt x="16200" y="10800"/>
                </a:cubicBezTo>
                <a:cubicBezTo>
                  <a:pt x="16200" y="7818"/>
                  <a:pt x="13782" y="5400"/>
                  <a:pt x="10800" y="5400"/>
                </a:cubicBezTo>
                <a:cubicBezTo>
                  <a:pt x="7818" y="5400"/>
                  <a:pt x="5400" y="7818"/>
                  <a:pt x="5400" y="10800"/>
                </a:cubicBez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80" name="AutoShape 5450">
            <a:extLst>
              <a:ext uri="{FF2B5EF4-FFF2-40B4-BE49-F238E27FC236}">
                <a16:creationId xmlns:a16="http://schemas.microsoft.com/office/drawing/2014/main" id="{00000000-0008-0000-0100-00002C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249476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81" name="Line 5451">
            <a:extLst>
              <a:ext uri="{FF2B5EF4-FFF2-40B4-BE49-F238E27FC236}">
                <a16:creationId xmlns:a16="http://schemas.microsoft.com/office/drawing/2014/main" id="{00000000-0008-0000-0100-00002D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106522" y="1130705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82" name="Line 5452">
            <a:extLst>
              <a:ext uri="{FF2B5EF4-FFF2-40B4-BE49-F238E27FC236}">
                <a16:creationId xmlns:a16="http://schemas.microsoft.com/office/drawing/2014/main" id="{00000000-0008-0000-0100-00002E060000}"/>
              </a:ext>
            </a:extLst>
          </xdr:cNvPr>
          <xdr:cNvSpPr>
            <a:spLocks noChangeShapeType="1"/>
          </xdr:cNvSpPr>
        </xdr:nvSpPr>
        <xdr:spPr bwMode="auto">
          <a:xfrm rot="18900000" flipV="1">
            <a:off x="18070419" y="1040056"/>
            <a:ext cx="13669" cy="118051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83" name="Line 5453">
            <a:extLst>
              <a:ext uri="{FF2B5EF4-FFF2-40B4-BE49-F238E27FC236}">
                <a16:creationId xmlns:a16="http://schemas.microsoft.com/office/drawing/2014/main" id="{00000000-0008-0000-0100-00002F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026063" y="964790"/>
            <a:ext cx="103563" cy="89240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84" name="AutoShape 5450">
            <a:extLst>
              <a:ext uri="{FF2B5EF4-FFF2-40B4-BE49-F238E27FC236}">
                <a16:creationId xmlns:a16="http://schemas.microsoft.com/office/drawing/2014/main" id="{00000000-0008-0000-0100-000030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149464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85" name="AutoShape 5450">
            <a:extLst>
              <a:ext uri="{FF2B5EF4-FFF2-40B4-BE49-F238E27FC236}">
                <a16:creationId xmlns:a16="http://schemas.microsoft.com/office/drawing/2014/main" id="{00000000-0008-0000-0100-000031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054214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86" name="Line 5451">
            <a:extLst>
              <a:ext uri="{FF2B5EF4-FFF2-40B4-BE49-F238E27FC236}">
                <a16:creationId xmlns:a16="http://schemas.microsoft.com/office/drawing/2014/main" id="{00000000-0008-0000-0100-000032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377984" y="1130705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87" name="Line 5451">
            <a:extLst>
              <a:ext uri="{FF2B5EF4-FFF2-40B4-BE49-F238E27FC236}">
                <a16:creationId xmlns:a16="http://schemas.microsoft.com/office/drawing/2014/main" id="{00000000-0008-0000-0100-000033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63709" y="1044980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88" name="Line 5452">
            <a:extLst>
              <a:ext uri="{FF2B5EF4-FFF2-40B4-BE49-F238E27FC236}">
                <a16:creationId xmlns:a16="http://schemas.microsoft.com/office/drawing/2014/main" id="{00000000-0008-0000-0100-000034060000}"/>
              </a:ext>
            </a:extLst>
          </xdr:cNvPr>
          <xdr:cNvSpPr>
            <a:spLocks noChangeShapeType="1"/>
          </xdr:cNvSpPr>
        </xdr:nvSpPr>
        <xdr:spPr bwMode="auto">
          <a:xfrm rot="18900000" flipV="1">
            <a:off x="18146619" y="949568"/>
            <a:ext cx="13669" cy="118051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334412</xdr:colOff>
      <xdr:row>16</xdr:row>
      <xdr:rowOff>162485</xdr:rowOff>
    </xdr:from>
    <xdr:to>
      <xdr:col>30</xdr:col>
      <xdr:colOff>588013</xdr:colOff>
      <xdr:row>18</xdr:row>
      <xdr:rowOff>78651</xdr:rowOff>
    </xdr:to>
    <xdr:grpSp>
      <xdr:nvGrpSpPr>
        <xdr:cNvPr id="1589" name="グループ化 1588">
          <a:extLst>
            <a:ext uri="{FF2B5EF4-FFF2-40B4-BE49-F238E27FC236}">
              <a16:creationId xmlns:a16="http://schemas.microsoft.com/office/drawing/2014/main" id="{00000000-0008-0000-0100-000035060000}"/>
            </a:ext>
          </a:extLst>
        </xdr:cNvPr>
        <xdr:cNvGrpSpPr/>
      </xdr:nvGrpSpPr>
      <xdr:grpSpPr>
        <a:xfrm>
          <a:off x="18248883" y="3105897"/>
          <a:ext cx="253601" cy="244872"/>
          <a:chOff x="18026063" y="949568"/>
          <a:chExt cx="448779" cy="425043"/>
        </a:xfrm>
      </xdr:grpSpPr>
      <xdr:sp macro="" textlink="">
        <xdr:nvSpPr>
          <xdr:cNvPr id="1590" name="AutoShape 5448">
            <a:extLst>
              <a:ext uri="{FF2B5EF4-FFF2-40B4-BE49-F238E27FC236}">
                <a16:creationId xmlns:a16="http://schemas.microsoft.com/office/drawing/2014/main" id="{00000000-0008-0000-0100-000036060000}"/>
              </a:ext>
            </a:extLst>
          </xdr:cNvPr>
          <xdr:cNvSpPr>
            <a:spLocks noChangeArrowheads="1"/>
          </xdr:cNvSpPr>
        </xdr:nvSpPr>
        <xdr:spPr bwMode="auto">
          <a:xfrm>
            <a:off x="18124003" y="1335283"/>
            <a:ext cx="49790" cy="3932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w 21600"/>
              <a:gd name="T9" fmla="*/ 0 h 21600"/>
              <a:gd name="T10" fmla="*/ 0 w 21600"/>
              <a:gd name="T11" fmla="*/ 0 h 21600"/>
              <a:gd name="T12" fmla="*/ 0 w 21600"/>
              <a:gd name="T13" fmla="*/ 0 h 21600"/>
              <a:gd name="T14" fmla="*/ 0 w 21600"/>
              <a:gd name="T15" fmla="*/ 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3600 w 21600"/>
              <a:gd name="T25" fmla="*/ 3927 h 21600"/>
              <a:gd name="T26" fmla="*/ 18000 w 21600"/>
              <a:gd name="T27" fmla="*/ 1767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5400" y="10800"/>
                </a:moveTo>
                <a:cubicBezTo>
                  <a:pt x="5400" y="13782"/>
                  <a:pt x="7818" y="16200"/>
                  <a:pt x="10800" y="16200"/>
                </a:cubicBezTo>
                <a:cubicBezTo>
                  <a:pt x="13782" y="16200"/>
                  <a:pt x="16200" y="13782"/>
                  <a:pt x="16200" y="10800"/>
                </a:cubicBezTo>
                <a:cubicBezTo>
                  <a:pt x="16200" y="7818"/>
                  <a:pt x="13782" y="5400"/>
                  <a:pt x="10800" y="5400"/>
                </a:cubicBezTo>
                <a:cubicBezTo>
                  <a:pt x="7818" y="5400"/>
                  <a:pt x="5400" y="7818"/>
                  <a:pt x="5400" y="10800"/>
                </a:cubicBez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91" name="AutoShape 5449">
            <a:extLst>
              <a:ext uri="{FF2B5EF4-FFF2-40B4-BE49-F238E27FC236}">
                <a16:creationId xmlns:a16="http://schemas.microsoft.com/office/drawing/2014/main" id="{00000000-0008-0000-0100-000037060000}"/>
              </a:ext>
            </a:extLst>
          </xdr:cNvPr>
          <xdr:cNvSpPr>
            <a:spLocks noChangeArrowheads="1"/>
          </xdr:cNvSpPr>
        </xdr:nvSpPr>
        <xdr:spPr bwMode="auto">
          <a:xfrm>
            <a:off x="18327312" y="1335283"/>
            <a:ext cx="49790" cy="3932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w 21600"/>
              <a:gd name="T9" fmla="*/ 0 h 21600"/>
              <a:gd name="T10" fmla="*/ 0 w 21600"/>
              <a:gd name="T11" fmla="*/ 0 h 21600"/>
              <a:gd name="T12" fmla="*/ 0 w 21600"/>
              <a:gd name="T13" fmla="*/ 0 h 21600"/>
              <a:gd name="T14" fmla="*/ 0 w 21600"/>
              <a:gd name="T15" fmla="*/ 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3600 w 21600"/>
              <a:gd name="T25" fmla="*/ 3927 h 21600"/>
              <a:gd name="T26" fmla="*/ 18000 w 21600"/>
              <a:gd name="T27" fmla="*/ 1767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5400" y="10800"/>
                </a:moveTo>
                <a:cubicBezTo>
                  <a:pt x="5400" y="13782"/>
                  <a:pt x="7818" y="16200"/>
                  <a:pt x="10800" y="16200"/>
                </a:cubicBezTo>
                <a:cubicBezTo>
                  <a:pt x="13782" y="16200"/>
                  <a:pt x="16200" y="13782"/>
                  <a:pt x="16200" y="10800"/>
                </a:cubicBezTo>
                <a:cubicBezTo>
                  <a:pt x="16200" y="7818"/>
                  <a:pt x="13782" y="5400"/>
                  <a:pt x="10800" y="5400"/>
                </a:cubicBezTo>
                <a:cubicBezTo>
                  <a:pt x="7818" y="5400"/>
                  <a:pt x="5400" y="7818"/>
                  <a:pt x="5400" y="10800"/>
                </a:cubicBez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92" name="AutoShape 5450">
            <a:extLst>
              <a:ext uri="{FF2B5EF4-FFF2-40B4-BE49-F238E27FC236}">
                <a16:creationId xmlns:a16="http://schemas.microsoft.com/office/drawing/2014/main" id="{00000000-0008-0000-0100-000038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249476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93" name="Line 5451">
            <a:extLst>
              <a:ext uri="{FF2B5EF4-FFF2-40B4-BE49-F238E27FC236}">
                <a16:creationId xmlns:a16="http://schemas.microsoft.com/office/drawing/2014/main" id="{00000000-0008-0000-0100-000039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106522" y="1130705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94" name="Line 5452">
            <a:extLst>
              <a:ext uri="{FF2B5EF4-FFF2-40B4-BE49-F238E27FC236}">
                <a16:creationId xmlns:a16="http://schemas.microsoft.com/office/drawing/2014/main" id="{00000000-0008-0000-0100-00003A060000}"/>
              </a:ext>
            </a:extLst>
          </xdr:cNvPr>
          <xdr:cNvSpPr>
            <a:spLocks noChangeShapeType="1"/>
          </xdr:cNvSpPr>
        </xdr:nvSpPr>
        <xdr:spPr bwMode="auto">
          <a:xfrm rot="18900000" flipV="1">
            <a:off x="18070419" y="1040056"/>
            <a:ext cx="13669" cy="118051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95" name="Line 5453">
            <a:extLst>
              <a:ext uri="{FF2B5EF4-FFF2-40B4-BE49-F238E27FC236}">
                <a16:creationId xmlns:a16="http://schemas.microsoft.com/office/drawing/2014/main" id="{00000000-0008-0000-0100-00003B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026063" y="964790"/>
            <a:ext cx="103563" cy="89240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96" name="AutoShape 5450">
            <a:extLst>
              <a:ext uri="{FF2B5EF4-FFF2-40B4-BE49-F238E27FC236}">
                <a16:creationId xmlns:a16="http://schemas.microsoft.com/office/drawing/2014/main" id="{00000000-0008-0000-0100-00003C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149464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97" name="AutoShape 5450">
            <a:extLst>
              <a:ext uri="{FF2B5EF4-FFF2-40B4-BE49-F238E27FC236}">
                <a16:creationId xmlns:a16="http://schemas.microsoft.com/office/drawing/2014/main" id="{00000000-0008-0000-0100-00003D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054214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98" name="Line 5451">
            <a:extLst>
              <a:ext uri="{FF2B5EF4-FFF2-40B4-BE49-F238E27FC236}">
                <a16:creationId xmlns:a16="http://schemas.microsoft.com/office/drawing/2014/main" id="{00000000-0008-0000-0100-00003E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377984" y="1130705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99" name="Line 5451">
            <a:extLst>
              <a:ext uri="{FF2B5EF4-FFF2-40B4-BE49-F238E27FC236}">
                <a16:creationId xmlns:a16="http://schemas.microsoft.com/office/drawing/2014/main" id="{00000000-0008-0000-0100-00003F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63709" y="1044980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00" name="Line 5452">
            <a:extLst>
              <a:ext uri="{FF2B5EF4-FFF2-40B4-BE49-F238E27FC236}">
                <a16:creationId xmlns:a16="http://schemas.microsoft.com/office/drawing/2014/main" id="{00000000-0008-0000-0100-000040060000}"/>
              </a:ext>
            </a:extLst>
          </xdr:cNvPr>
          <xdr:cNvSpPr>
            <a:spLocks noChangeShapeType="1"/>
          </xdr:cNvSpPr>
        </xdr:nvSpPr>
        <xdr:spPr bwMode="auto">
          <a:xfrm rot="18900000" flipV="1">
            <a:off x="18146619" y="949568"/>
            <a:ext cx="13669" cy="118051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59868</xdr:colOff>
      <xdr:row>16</xdr:row>
      <xdr:rowOff>162485</xdr:rowOff>
    </xdr:from>
    <xdr:to>
      <xdr:col>30</xdr:col>
      <xdr:colOff>313469</xdr:colOff>
      <xdr:row>18</xdr:row>
      <xdr:rowOff>78651</xdr:rowOff>
    </xdr:to>
    <xdr:grpSp>
      <xdr:nvGrpSpPr>
        <xdr:cNvPr id="1601" name="グループ化 1600">
          <a:extLst>
            <a:ext uri="{FF2B5EF4-FFF2-40B4-BE49-F238E27FC236}">
              <a16:creationId xmlns:a16="http://schemas.microsoft.com/office/drawing/2014/main" id="{00000000-0008-0000-0100-000041060000}"/>
            </a:ext>
          </a:extLst>
        </xdr:cNvPr>
        <xdr:cNvGrpSpPr/>
      </xdr:nvGrpSpPr>
      <xdr:grpSpPr>
        <a:xfrm>
          <a:off x="17974339" y="3105897"/>
          <a:ext cx="253601" cy="244872"/>
          <a:chOff x="18026063" y="949568"/>
          <a:chExt cx="448779" cy="425043"/>
        </a:xfrm>
      </xdr:grpSpPr>
      <xdr:sp macro="" textlink="">
        <xdr:nvSpPr>
          <xdr:cNvPr id="1602" name="AutoShape 5448">
            <a:extLst>
              <a:ext uri="{FF2B5EF4-FFF2-40B4-BE49-F238E27FC236}">
                <a16:creationId xmlns:a16="http://schemas.microsoft.com/office/drawing/2014/main" id="{00000000-0008-0000-0100-000042060000}"/>
              </a:ext>
            </a:extLst>
          </xdr:cNvPr>
          <xdr:cNvSpPr>
            <a:spLocks noChangeArrowheads="1"/>
          </xdr:cNvSpPr>
        </xdr:nvSpPr>
        <xdr:spPr bwMode="auto">
          <a:xfrm>
            <a:off x="18124003" y="1335283"/>
            <a:ext cx="49790" cy="3932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w 21600"/>
              <a:gd name="T9" fmla="*/ 0 h 21600"/>
              <a:gd name="T10" fmla="*/ 0 w 21600"/>
              <a:gd name="T11" fmla="*/ 0 h 21600"/>
              <a:gd name="T12" fmla="*/ 0 w 21600"/>
              <a:gd name="T13" fmla="*/ 0 h 21600"/>
              <a:gd name="T14" fmla="*/ 0 w 21600"/>
              <a:gd name="T15" fmla="*/ 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3600 w 21600"/>
              <a:gd name="T25" fmla="*/ 3927 h 21600"/>
              <a:gd name="T26" fmla="*/ 18000 w 21600"/>
              <a:gd name="T27" fmla="*/ 1767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5400" y="10800"/>
                </a:moveTo>
                <a:cubicBezTo>
                  <a:pt x="5400" y="13782"/>
                  <a:pt x="7818" y="16200"/>
                  <a:pt x="10800" y="16200"/>
                </a:cubicBezTo>
                <a:cubicBezTo>
                  <a:pt x="13782" y="16200"/>
                  <a:pt x="16200" y="13782"/>
                  <a:pt x="16200" y="10800"/>
                </a:cubicBezTo>
                <a:cubicBezTo>
                  <a:pt x="16200" y="7818"/>
                  <a:pt x="13782" y="5400"/>
                  <a:pt x="10800" y="5400"/>
                </a:cubicBezTo>
                <a:cubicBezTo>
                  <a:pt x="7818" y="5400"/>
                  <a:pt x="5400" y="7818"/>
                  <a:pt x="5400" y="10800"/>
                </a:cubicBez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03" name="AutoShape 5449">
            <a:extLst>
              <a:ext uri="{FF2B5EF4-FFF2-40B4-BE49-F238E27FC236}">
                <a16:creationId xmlns:a16="http://schemas.microsoft.com/office/drawing/2014/main" id="{00000000-0008-0000-0100-000043060000}"/>
              </a:ext>
            </a:extLst>
          </xdr:cNvPr>
          <xdr:cNvSpPr>
            <a:spLocks noChangeArrowheads="1"/>
          </xdr:cNvSpPr>
        </xdr:nvSpPr>
        <xdr:spPr bwMode="auto">
          <a:xfrm>
            <a:off x="18327312" y="1335283"/>
            <a:ext cx="49790" cy="3932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w 21600"/>
              <a:gd name="T9" fmla="*/ 0 h 21600"/>
              <a:gd name="T10" fmla="*/ 0 w 21600"/>
              <a:gd name="T11" fmla="*/ 0 h 21600"/>
              <a:gd name="T12" fmla="*/ 0 w 21600"/>
              <a:gd name="T13" fmla="*/ 0 h 21600"/>
              <a:gd name="T14" fmla="*/ 0 w 21600"/>
              <a:gd name="T15" fmla="*/ 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3600 w 21600"/>
              <a:gd name="T25" fmla="*/ 3927 h 21600"/>
              <a:gd name="T26" fmla="*/ 18000 w 21600"/>
              <a:gd name="T27" fmla="*/ 1767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5400" y="10800"/>
                </a:moveTo>
                <a:cubicBezTo>
                  <a:pt x="5400" y="13782"/>
                  <a:pt x="7818" y="16200"/>
                  <a:pt x="10800" y="16200"/>
                </a:cubicBezTo>
                <a:cubicBezTo>
                  <a:pt x="13782" y="16200"/>
                  <a:pt x="16200" y="13782"/>
                  <a:pt x="16200" y="10800"/>
                </a:cubicBezTo>
                <a:cubicBezTo>
                  <a:pt x="16200" y="7818"/>
                  <a:pt x="13782" y="5400"/>
                  <a:pt x="10800" y="5400"/>
                </a:cubicBezTo>
                <a:cubicBezTo>
                  <a:pt x="7818" y="5400"/>
                  <a:pt x="5400" y="7818"/>
                  <a:pt x="5400" y="10800"/>
                </a:cubicBez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04" name="AutoShape 5450">
            <a:extLst>
              <a:ext uri="{FF2B5EF4-FFF2-40B4-BE49-F238E27FC236}">
                <a16:creationId xmlns:a16="http://schemas.microsoft.com/office/drawing/2014/main" id="{00000000-0008-0000-0100-000044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249476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05" name="Line 5451">
            <a:extLst>
              <a:ext uri="{FF2B5EF4-FFF2-40B4-BE49-F238E27FC236}">
                <a16:creationId xmlns:a16="http://schemas.microsoft.com/office/drawing/2014/main" id="{00000000-0008-0000-0100-000045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106522" y="1130705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06" name="Line 5452">
            <a:extLst>
              <a:ext uri="{FF2B5EF4-FFF2-40B4-BE49-F238E27FC236}">
                <a16:creationId xmlns:a16="http://schemas.microsoft.com/office/drawing/2014/main" id="{00000000-0008-0000-0100-000046060000}"/>
              </a:ext>
            </a:extLst>
          </xdr:cNvPr>
          <xdr:cNvSpPr>
            <a:spLocks noChangeShapeType="1"/>
          </xdr:cNvSpPr>
        </xdr:nvSpPr>
        <xdr:spPr bwMode="auto">
          <a:xfrm rot="18900000" flipV="1">
            <a:off x="18070419" y="1040056"/>
            <a:ext cx="13669" cy="118051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07" name="Line 5453">
            <a:extLst>
              <a:ext uri="{FF2B5EF4-FFF2-40B4-BE49-F238E27FC236}">
                <a16:creationId xmlns:a16="http://schemas.microsoft.com/office/drawing/2014/main" id="{00000000-0008-0000-0100-000047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026063" y="964790"/>
            <a:ext cx="103563" cy="89240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08" name="AutoShape 5450">
            <a:extLst>
              <a:ext uri="{FF2B5EF4-FFF2-40B4-BE49-F238E27FC236}">
                <a16:creationId xmlns:a16="http://schemas.microsoft.com/office/drawing/2014/main" id="{00000000-0008-0000-0100-000048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149464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09" name="AutoShape 5450">
            <a:extLst>
              <a:ext uri="{FF2B5EF4-FFF2-40B4-BE49-F238E27FC236}">
                <a16:creationId xmlns:a16="http://schemas.microsoft.com/office/drawing/2014/main" id="{00000000-0008-0000-0100-000049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054214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10" name="Line 5451">
            <a:extLst>
              <a:ext uri="{FF2B5EF4-FFF2-40B4-BE49-F238E27FC236}">
                <a16:creationId xmlns:a16="http://schemas.microsoft.com/office/drawing/2014/main" id="{00000000-0008-0000-0100-00004A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377984" y="1130705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11" name="Line 5451">
            <a:extLst>
              <a:ext uri="{FF2B5EF4-FFF2-40B4-BE49-F238E27FC236}">
                <a16:creationId xmlns:a16="http://schemas.microsoft.com/office/drawing/2014/main" id="{00000000-0008-0000-0100-00004B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63709" y="1044980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12" name="Line 5452">
            <a:extLst>
              <a:ext uri="{FF2B5EF4-FFF2-40B4-BE49-F238E27FC236}">
                <a16:creationId xmlns:a16="http://schemas.microsoft.com/office/drawing/2014/main" id="{00000000-0008-0000-0100-00004C060000}"/>
              </a:ext>
            </a:extLst>
          </xdr:cNvPr>
          <xdr:cNvSpPr>
            <a:spLocks noChangeShapeType="1"/>
          </xdr:cNvSpPr>
        </xdr:nvSpPr>
        <xdr:spPr bwMode="auto">
          <a:xfrm rot="18900000" flipV="1">
            <a:off x="18146619" y="949568"/>
            <a:ext cx="13669" cy="118051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334412</xdr:colOff>
      <xdr:row>18</xdr:row>
      <xdr:rowOff>89646</xdr:rowOff>
    </xdr:from>
    <xdr:to>
      <xdr:col>30</xdr:col>
      <xdr:colOff>588013</xdr:colOff>
      <xdr:row>20</xdr:row>
      <xdr:rowOff>5813</xdr:rowOff>
    </xdr:to>
    <xdr:grpSp>
      <xdr:nvGrpSpPr>
        <xdr:cNvPr id="1613" name="グループ化 1612">
          <a:extLst>
            <a:ext uri="{FF2B5EF4-FFF2-40B4-BE49-F238E27FC236}">
              <a16:creationId xmlns:a16="http://schemas.microsoft.com/office/drawing/2014/main" id="{00000000-0008-0000-0100-00004D060000}"/>
            </a:ext>
          </a:extLst>
        </xdr:cNvPr>
        <xdr:cNvGrpSpPr/>
      </xdr:nvGrpSpPr>
      <xdr:grpSpPr>
        <a:xfrm>
          <a:off x="18248883" y="3361764"/>
          <a:ext cx="253601" cy="244873"/>
          <a:chOff x="18026063" y="949568"/>
          <a:chExt cx="448779" cy="425043"/>
        </a:xfrm>
      </xdr:grpSpPr>
      <xdr:sp macro="" textlink="">
        <xdr:nvSpPr>
          <xdr:cNvPr id="1614" name="AutoShape 5448">
            <a:extLst>
              <a:ext uri="{FF2B5EF4-FFF2-40B4-BE49-F238E27FC236}">
                <a16:creationId xmlns:a16="http://schemas.microsoft.com/office/drawing/2014/main" id="{00000000-0008-0000-0100-00004E060000}"/>
              </a:ext>
            </a:extLst>
          </xdr:cNvPr>
          <xdr:cNvSpPr>
            <a:spLocks noChangeArrowheads="1"/>
          </xdr:cNvSpPr>
        </xdr:nvSpPr>
        <xdr:spPr bwMode="auto">
          <a:xfrm>
            <a:off x="18124003" y="1335283"/>
            <a:ext cx="49790" cy="3932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w 21600"/>
              <a:gd name="T9" fmla="*/ 0 h 21600"/>
              <a:gd name="T10" fmla="*/ 0 w 21600"/>
              <a:gd name="T11" fmla="*/ 0 h 21600"/>
              <a:gd name="T12" fmla="*/ 0 w 21600"/>
              <a:gd name="T13" fmla="*/ 0 h 21600"/>
              <a:gd name="T14" fmla="*/ 0 w 21600"/>
              <a:gd name="T15" fmla="*/ 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3600 w 21600"/>
              <a:gd name="T25" fmla="*/ 3927 h 21600"/>
              <a:gd name="T26" fmla="*/ 18000 w 21600"/>
              <a:gd name="T27" fmla="*/ 1767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5400" y="10800"/>
                </a:moveTo>
                <a:cubicBezTo>
                  <a:pt x="5400" y="13782"/>
                  <a:pt x="7818" y="16200"/>
                  <a:pt x="10800" y="16200"/>
                </a:cubicBezTo>
                <a:cubicBezTo>
                  <a:pt x="13782" y="16200"/>
                  <a:pt x="16200" y="13782"/>
                  <a:pt x="16200" y="10800"/>
                </a:cubicBezTo>
                <a:cubicBezTo>
                  <a:pt x="16200" y="7818"/>
                  <a:pt x="13782" y="5400"/>
                  <a:pt x="10800" y="5400"/>
                </a:cubicBezTo>
                <a:cubicBezTo>
                  <a:pt x="7818" y="5400"/>
                  <a:pt x="5400" y="7818"/>
                  <a:pt x="5400" y="10800"/>
                </a:cubicBez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15" name="AutoShape 5449">
            <a:extLst>
              <a:ext uri="{FF2B5EF4-FFF2-40B4-BE49-F238E27FC236}">
                <a16:creationId xmlns:a16="http://schemas.microsoft.com/office/drawing/2014/main" id="{00000000-0008-0000-0100-00004F060000}"/>
              </a:ext>
            </a:extLst>
          </xdr:cNvPr>
          <xdr:cNvSpPr>
            <a:spLocks noChangeArrowheads="1"/>
          </xdr:cNvSpPr>
        </xdr:nvSpPr>
        <xdr:spPr bwMode="auto">
          <a:xfrm>
            <a:off x="18327312" y="1335283"/>
            <a:ext cx="49790" cy="3932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w 21600"/>
              <a:gd name="T9" fmla="*/ 0 h 21600"/>
              <a:gd name="T10" fmla="*/ 0 w 21600"/>
              <a:gd name="T11" fmla="*/ 0 h 21600"/>
              <a:gd name="T12" fmla="*/ 0 w 21600"/>
              <a:gd name="T13" fmla="*/ 0 h 21600"/>
              <a:gd name="T14" fmla="*/ 0 w 21600"/>
              <a:gd name="T15" fmla="*/ 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3600 w 21600"/>
              <a:gd name="T25" fmla="*/ 3927 h 21600"/>
              <a:gd name="T26" fmla="*/ 18000 w 21600"/>
              <a:gd name="T27" fmla="*/ 1767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5400" y="10800"/>
                </a:moveTo>
                <a:cubicBezTo>
                  <a:pt x="5400" y="13782"/>
                  <a:pt x="7818" y="16200"/>
                  <a:pt x="10800" y="16200"/>
                </a:cubicBezTo>
                <a:cubicBezTo>
                  <a:pt x="13782" y="16200"/>
                  <a:pt x="16200" y="13782"/>
                  <a:pt x="16200" y="10800"/>
                </a:cubicBezTo>
                <a:cubicBezTo>
                  <a:pt x="16200" y="7818"/>
                  <a:pt x="13782" y="5400"/>
                  <a:pt x="10800" y="5400"/>
                </a:cubicBezTo>
                <a:cubicBezTo>
                  <a:pt x="7818" y="5400"/>
                  <a:pt x="5400" y="7818"/>
                  <a:pt x="5400" y="10800"/>
                </a:cubicBez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16" name="AutoShape 5450">
            <a:extLst>
              <a:ext uri="{FF2B5EF4-FFF2-40B4-BE49-F238E27FC236}">
                <a16:creationId xmlns:a16="http://schemas.microsoft.com/office/drawing/2014/main" id="{00000000-0008-0000-0100-000050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249476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17" name="Line 5451">
            <a:extLst>
              <a:ext uri="{FF2B5EF4-FFF2-40B4-BE49-F238E27FC236}">
                <a16:creationId xmlns:a16="http://schemas.microsoft.com/office/drawing/2014/main" id="{00000000-0008-0000-0100-000051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106522" y="1130705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18" name="Line 5452">
            <a:extLst>
              <a:ext uri="{FF2B5EF4-FFF2-40B4-BE49-F238E27FC236}">
                <a16:creationId xmlns:a16="http://schemas.microsoft.com/office/drawing/2014/main" id="{00000000-0008-0000-0100-000052060000}"/>
              </a:ext>
            </a:extLst>
          </xdr:cNvPr>
          <xdr:cNvSpPr>
            <a:spLocks noChangeShapeType="1"/>
          </xdr:cNvSpPr>
        </xdr:nvSpPr>
        <xdr:spPr bwMode="auto">
          <a:xfrm rot="18900000" flipV="1">
            <a:off x="18070419" y="1040056"/>
            <a:ext cx="13669" cy="118051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19" name="Line 5453">
            <a:extLst>
              <a:ext uri="{FF2B5EF4-FFF2-40B4-BE49-F238E27FC236}">
                <a16:creationId xmlns:a16="http://schemas.microsoft.com/office/drawing/2014/main" id="{00000000-0008-0000-0100-000053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026063" y="964790"/>
            <a:ext cx="103563" cy="89240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20" name="AutoShape 5450">
            <a:extLst>
              <a:ext uri="{FF2B5EF4-FFF2-40B4-BE49-F238E27FC236}">
                <a16:creationId xmlns:a16="http://schemas.microsoft.com/office/drawing/2014/main" id="{00000000-0008-0000-0100-000054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149464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21" name="AutoShape 5450">
            <a:extLst>
              <a:ext uri="{FF2B5EF4-FFF2-40B4-BE49-F238E27FC236}">
                <a16:creationId xmlns:a16="http://schemas.microsoft.com/office/drawing/2014/main" id="{00000000-0008-0000-0100-000055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054214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22" name="Line 5451">
            <a:extLst>
              <a:ext uri="{FF2B5EF4-FFF2-40B4-BE49-F238E27FC236}">
                <a16:creationId xmlns:a16="http://schemas.microsoft.com/office/drawing/2014/main" id="{00000000-0008-0000-0100-000056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377984" y="1130705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23" name="Line 5451">
            <a:extLst>
              <a:ext uri="{FF2B5EF4-FFF2-40B4-BE49-F238E27FC236}">
                <a16:creationId xmlns:a16="http://schemas.microsoft.com/office/drawing/2014/main" id="{00000000-0008-0000-0100-000057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63709" y="1044980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24" name="Line 5452">
            <a:extLst>
              <a:ext uri="{FF2B5EF4-FFF2-40B4-BE49-F238E27FC236}">
                <a16:creationId xmlns:a16="http://schemas.microsoft.com/office/drawing/2014/main" id="{00000000-0008-0000-0100-000058060000}"/>
              </a:ext>
            </a:extLst>
          </xdr:cNvPr>
          <xdr:cNvSpPr>
            <a:spLocks noChangeShapeType="1"/>
          </xdr:cNvSpPr>
        </xdr:nvSpPr>
        <xdr:spPr bwMode="auto">
          <a:xfrm rot="18900000" flipV="1">
            <a:off x="18146619" y="949568"/>
            <a:ext cx="13669" cy="118051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59868</xdr:colOff>
      <xdr:row>18</xdr:row>
      <xdr:rowOff>89646</xdr:rowOff>
    </xdr:from>
    <xdr:to>
      <xdr:col>30</xdr:col>
      <xdr:colOff>313469</xdr:colOff>
      <xdr:row>20</xdr:row>
      <xdr:rowOff>5813</xdr:rowOff>
    </xdr:to>
    <xdr:grpSp>
      <xdr:nvGrpSpPr>
        <xdr:cNvPr id="1625" name="グループ化 1624">
          <a:extLst>
            <a:ext uri="{FF2B5EF4-FFF2-40B4-BE49-F238E27FC236}">
              <a16:creationId xmlns:a16="http://schemas.microsoft.com/office/drawing/2014/main" id="{00000000-0008-0000-0100-000059060000}"/>
            </a:ext>
          </a:extLst>
        </xdr:cNvPr>
        <xdr:cNvGrpSpPr/>
      </xdr:nvGrpSpPr>
      <xdr:grpSpPr>
        <a:xfrm>
          <a:off x="17974339" y="3361764"/>
          <a:ext cx="253601" cy="244873"/>
          <a:chOff x="18026063" y="949568"/>
          <a:chExt cx="448779" cy="425043"/>
        </a:xfrm>
      </xdr:grpSpPr>
      <xdr:sp macro="" textlink="">
        <xdr:nvSpPr>
          <xdr:cNvPr id="1626" name="AutoShape 5448">
            <a:extLst>
              <a:ext uri="{FF2B5EF4-FFF2-40B4-BE49-F238E27FC236}">
                <a16:creationId xmlns:a16="http://schemas.microsoft.com/office/drawing/2014/main" id="{00000000-0008-0000-0100-00005A060000}"/>
              </a:ext>
            </a:extLst>
          </xdr:cNvPr>
          <xdr:cNvSpPr>
            <a:spLocks noChangeArrowheads="1"/>
          </xdr:cNvSpPr>
        </xdr:nvSpPr>
        <xdr:spPr bwMode="auto">
          <a:xfrm>
            <a:off x="18124003" y="1335283"/>
            <a:ext cx="49790" cy="3932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w 21600"/>
              <a:gd name="T9" fmla="*/ 0 h 21600"/>
              <a:gd name="T10" fmla="*/ 0 w 21600"/>
              <a:gd name="T11" fmla="*/ 0 h 21600"/>
              <a:gd name="T12" fmla="*/ 0 w 21600"/>
              <a:gd name="T13" fmla="*/ 0 h 21600"/>
              <a:gd name="T14" fmla="*/ 0 w 21600"/>
              <a:gd name="T15" fmla="*/ 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3600 w 21600"/>
              <a:gd name="T25" fmla="*/ 3927 h 21600"/>
              <a:gd name="T26" fmla="*/ 18000 w 21600"/>
              <a:gd name="T27" fmla="*/ 1767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5400" y="10800"/>
                </a:moveTo>
                <a:cubicBezTo>
                  <a:pt x="5400" y="13782"/>
                  <a:pt x="7818" y="16200"/>
                  <a:pt x="10800" y="16200"/>
                </a:cubicBezTo>
                <a:cubicBezTo>
                  <a:pt x="13782" y="16200"/>
                  <a:pt x="16200" y="13782"/>
                  <a:pt x="16200" y="10800"/>
                </a:cubicBezTo>
                <a:cubicBezTo>
                  <a:pt x="16200" y="7818"/>
                  <a:pt x="13782" y="5400"/>
                  <a:pt x="10800" y="5400"/>
                </a:cubicBezTo>
                <a:cubicBezTo>
                  <a:pt x="7818" y="5400"/>
                  <a:pt x="5400" y="7818"/>
                  <a:pt x="5400" y="10800"/>
                </a:cubicBez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27" name="AutoShape 5449">
            <a:extLst>
              <a:ext uri="{FF2B5EF4-FFF2-40B4-BE49-F238E27FC236}">
                <a16:creationId xmlns:a16="http://schemas.microsoft.com/office/drawing/2014/main" id="{00000000-0008-0000-0100-00005B060000}"/>
              </a:ext>
            </a:extLst>
          </xdr:cNvPr>
          <xdr:cNvSpPr>
            <a:spLocks noChangeArrowheads="1"/>
          </xdr:cNvSpPr>
        </xdr:nvSpPr>
        <xdr:spPr bwMode="auto">
          <a:xfrm>
            <a:off x="18327312" y="1335283"/>
            <a:ext cx="49790" cy="3932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w 21600"/>
              <a:gd name="T9" fmla="*/ 0 h 21600"/>
              <a:gd name="T10" fmla="*/ 0 w 21600"/>
              <a:gd name="T11" fmla="*/ 0 h 21600"/>
              <a:gd name="T12" fmla="*/ 0 w 21600"/>
              <a:gd name="T13" fmla="*/ 0 h 21600"/>
              <a:gd name="T14" fmla="*/ 0 w 21600"/>
              <a:gd name="T15" fmla="*/ 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3600 w 21600"/>
              <a:gd name="T25" fmla="*/ 3927 h 21600"/>
              <a:gd name="T26" fmla="*/ 18000 w 21600"/>
              <a:gd name="T27" fmla="*/ 1767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5400" y="10800"/>
                </a:moveTo>
                <a:cubicBezTo>
                  <a:pt x="5400" y="13782"/>
                  <a:pt x="7818" y="16200"/>
                  <a:pt x="10800" y="16200"/>
                </a:cubicBezTo>
                <a:cubicBezTo>
                  <a:pt x="13782" y="16200"/>
                  <a:pt x="16200" y="13782"/>
                  <a:pt x="16200" y="10800"/>
                </a:cubicBezTo>
                <a:cubicBezTo>
                  <a:pt x="16200" y="7818"/>
                  <a:pt x="13782" y="5400"/>
                  <a:pt x="10800" y="5400"/>
                </a:cubicBezTo>
                <a:cubicBezTo>
                  <a:pt x="7818" y="5400"/>
                  <a:pt x="5400" y="7818"/>
                  <a:pt x="5400" y="10800"/>
                </a:cubicBez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28" name="AutoShape 5450">
            <a:extLst>
              <a:ext uri="{FF2B5EF4-FFF2-40B4-BE49-F238E27FC236}">
                <a16:creationId xmlns:a16="http://schemas.microsoft.com/office/drawing/2014/main" id="{00000000-0008-0000-0100-00005C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249476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29" name="Line 5451">
            <a:extLst>
              <a:ext uri="{FF2B5EF4-FFF2-40B4-BE49-F238E27FC236}">
                <a16:creationId xmlns:a16="http://schemas.microsoft.com/office/drawing/2014/main" id="{00000000-0008-0000-0100-00005D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106522" y="1130705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30" name="Line 5452">
            <a:extLst>
              <a:ext uri="{FF2B5EF4-FFF2-40B4-BE49-F238E27FC236}">
                <a16:creationId xmlns:a16="http://schemas.microsoft.com/office/drawing/2014/main" id="{00000000-0008-0000-0100-00005E060000}"/>
              </a:ext>
            </a:extLst>
          </xdr:cNvPr>
          <xdr:cNvSpPr>
            <a:spLocks noChangeShapeType="1"/>
          </xdr:cNvSpPr>
        </xdr:nvSpPr>
        <xdr:spPr bwMode="auto">
          <a:xfrm rot="18900000" flipV="1">
            <a:off x="18070419" y="1040056"/>
            <a:ext cx="13669" cy="118051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31" name="Line 5453">
            <a:extLst>
              <a:ext uri="{FF2B5EF4-FFF2-40B4-BE49-F238E27FC236}">
                <a16:creationId xmlns:a16="http://schemas.microsoft.com/office/drawing/2014/main" id="{00000000-0008-0000-0100-00005F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026063" y="964790"/>
            <a:ext cx="103563" cy="89240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32" name="AutoShape 5450">
            <a:extLst>
              <a:ext uri="{FF2B5EF4-FFF2-40B4-BE49-F238E27FC236}">
                <a16:creationId xmlns:a16="http://schemas.microsoft.com/office/drawing/2014/main" id="{00000000-0008-0000-0100-000060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149464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33" name="AutoShape 5450">
            <a:extLst>
              <a:ext uri="{FF2B5EF4-FFF2-40B4-BE49-F238E27FC236}">
                <a16:creationId xmlns:a16="http://schemas.microsoft.com/office/drawing/2014/main" id="{00000000-0008-0000-0100-000061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054214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34" name="Line 5451">
            <a:extLst>
              <a:ext uri="{FF2B5EF4-FFF2-40B4-BE49-F238E27FC236}">
                <a16:creationId xmlns:a16="http://schemas.microsoft.com/office/drawing/2014/main" id="{00000000-0008-0000-0100-000062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377984" y="1130705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35" name="Line 5451">
            <a:extLst>
              <a:ext uri="{FF2B5EF4-FFF2-40B4-BE49-F238E27FC236}">
                <a16:creationId xmlns:a16="http://schemas.microsoft.com/office/drawing/2014/main" id="{00000000-0008-0000-0100-000063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63709" y="1044980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36" name="Line 5452">
            <a:extLst>
              <a:ext uri="{FF2B5EF4-FFF2-40B4-BE49-F238E27FC236}">
                <a16:creationId xmlns:a16="http://schemas.microsoft.com/office/drawing/2014/main" id="{00000000-0008-0000-0100-000064060000}"/>
              </a:ext>
            </a:extLst>
          </xdr:cNvPr>
          <xdr:cNvSpPr>
            <a:spLocks noChangeShapeType="1"/>
          </xdr:cNvSpPr>
        </xdr:nvSpPr>
        <xdr:spPr bwMode="auto">
          <a:xfrm rot="18900000" flipV="1">
            <a:off x="18146619" y="949568"/>
            <a:ext cx="13669" cy="118051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31</xdr:col>
      <xdr:colOff>177530</xdr:colOff>
      <xdr:row>15</xdr:row>
      <xdr:rowOff>134469</xdr:rowOff>
    </xdr:from>
    <xdr:to>
      <xdr:col>31</xdr:col>
      <xdr:colOff>431131</xdr:colOff>
      <xdr:row>17</xdr:row>
      <xdr:rowOff>50636</xdr:rowOff>
    </xdr:to>
    <xdr:grpSp>
      <xdr:nvGrpSpPr>
        <xdr:cNvPr id="1637" name="グループ化 1636">
          <a:extLst>
            <a:ext uri="{FF2B5EF4-FFF2-40B4-BE49-F238E27FC236}">
              <a16:creationId xmlns:a16="http://schemas.microsoft.com/office/drawing/2014/main" id="{00000000-0008-0000-0100-000065060000}"/>
            </a:ext>
          </a:extLst>
        </xdr:cNvPr>
        <xdr:cNvGrpSpPr/>
      </xdr:nvGrpSpPr>
      <xdr:grpSpPr>
        <a:xfrm>
          <a:off x="18704589" y="2913528"/>
          <a:ext cx="253601" cy="244873"/>
          <a:chOff x="18026063" y="949568"/>
          <a:chExt cx="448779" cy="425043"/>
        </a:xfrm>
      </xdr:grpSpPr>
      <xdr:sp macro="" textlink="">
        <xdr:nvSpPr>
          <xdr:cNvPr id="1638" name="AutoShape 5448">
            <a:extLst>
              <a:ext uri="{FF2B5EF4-FFF2-40B4-BE49-F238E27FC236}">
                <a16:creationId xmlns:a16="http://schemas.microsoft.com/office/drawing/2014/main" id="{00000000-0008-0000-0100-000066060000}"/>
              </a:ext>
            </a:extLst>
          </xdr:cNvPr>
          <xdr:cNvSpPr>
            <a:spLocks noChangeArrowheads="1"/>
          </xdr:cNvSpPr>
        </xdr:nvSpPr>
        <xdr:spPr bwMode="auto">
          <a:xfrm>
            <a:off x="18124003" y="1335283"/>
            <a:ext cx="49790" cy="3932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w 21600"/>
              <a:gd name="T9" fmla="*/ 0 h 21600"/>
              <a:gd name="T10" fmla="*/ 0 w 21600"/>
              <a:gd name="T11" fmla="*/ 0 h 21600"/>
              <a:gd name="T12" fmla="*/ 0 w 21600"/>
              <a:gd name="T13" fmla="*/ 0 h 21600"/>
              <a:gd name="T14" fmla="*/ 0 w 21600"/>
              <a:gd name="T15" fmla="*/ 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3600 w 21600"/>
              <a:gd name="T25" fmla="*/ 3927 h 21600"/>
              <a:gd name="T26" fmla="*/ 18000 w 21600"/>
              <a:gd name="T27" fmla="*/ 1767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5400" y="10800"/>
                </a:moveTo>
                <a:cubicBezTo>
                  <a:pt x="5400" y="13782"/>
                  <a:pt x="7818" y="16200"/>
                  <a:pt x="10800" y="16200"/>
                </a:cubicBezTo>
                <a:cubicBezTo>
                  <a:pt x="13782" y="16200"/>
                  <a:pt x="16200" y="13782"/>
                  <a:pt x="16200" y="10800"/>
                </a:cubicBezTo>
                <a:cubicBezTo>
                  <a:pt x="16200" y="7818"/>
                  <a:pt x="13782" y="5400"/>
                  <a:pt x="10800" y="5400"/>
                </a:cubicBezTo>
                <a:cubicBezTo>
                  <a:pt x="7818" y="5400"/>
                  <a:pt x="5400" y="7818"/>
                  <a:pt x="5400" y="10800"/>
                </a:cubicBez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39" name="AutoShape 5449">
            <a:extLst>
              <a:ext uri="{FF2B5EF4-FFF2-40B4-BE49-F238E27FC236}">
                <a16:creationId xmlns:a16="http://schemas.microsoft.com/office/drawing/2014/main" id="{00000000-0008-0000-0100-000067060000}"/>
              </a:ext>
            </a:extLst>
          </xdr:cNvPr>
          <xdr:cNvSpPr>
            <a:spLocks noChangeArrowheads="1"/>
          </xdr:cNvSpPr>
        </xdr:nvSpPr>
        <xdr:spPr bwMode="auto">
          <a:xfrm>
            <a:off x="18327312" y="1335283"/>
            <a:ext cx="49790" cy="3932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w 21600"/>
              <a:gd name="T9" fmla="*/ 0 h 21600"/>
              <a:gd name="T10" fmla="*/ 0 w 21600"/>
              <a:gd name="T11" fmla="*/ 0 h 21600"/>
              <a:gd name="T12" fmla="*/ 0 w 21600"/>
              <a:gd name="T13" fmla="*/ 0 h 21600"/>
              <a:gd name="T14" fmla="*/ 0 w 21600"/>
              <a:gd name="T15" fmla="*/ 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3600 w 21600"/>
              <a:gd name="T25" fmla="*/ 3927 h 21600"/>
              <a:gd name="T26" fmla="*/ 18000 w 21600"/>
              <a:gd name="T27" fmla="*/ 1767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5400" y="10800"/>
                </a:moveTo>
                <a:cubicBezTo>
                  <a:pt x="5400" y="13782"/>
                  <a:pt x="7818" y="16200"/>
                  <a:pt x="10800" y="16200"/>
                </a:cubicBezTo>
                <a:cubicBezTo>
                  <a:pt x="13782" y="16200"/>
                  <a:pt x="16200" y="13782"/>
                  <a:pt x="16200" y="10800"/>
                </a:cubicBezTo>
                <a:cubicBezTo>
                  <a:pt x="16200" y="7818"/>
                  <a:pt x="13782" y="5400"/>
                  <a:pt x="10800" y="5400"/>
                </a:cubicBezTo>
                <a:cubicBezTo>
                  <a:pt x="7818" y="5400"/>
                  <a:pt x="5400" y="7818"/>
                  <a:pt x="5400" y="10800"/>
                </a:cubicBez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40" name="AutoShape 5450">
            <a:extLst>
              <a:ext uri="{FF2B5EF4-FFF2-40B4-BE49-F238E27FC236}">
                <a16:creationId xmlns:a16="http://schemas.microsoft.com/office/drawing/2014/main" id="{00000000-0008-0000-0100-000068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249476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41" name="Line 5451">
            <a:extLst>
              <a:ext uri="{FF2B5EF4-FFF2-40B4-BE49-F238E27FC236}">
                <a16:creationId xmlns:a16="http://schemas.microsoft.com/office/drawing/2014/main" id="{00000000-0008-0000-0100-000069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106522" y="1130705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42" name="Line 5452">
            <a:extLst>
              <a:ext uri="{FF2B5EF4-FFF2-40B4-BE49-F238E27FC236}">
                <a16:creationId xmlns:a16="http://schemas.microsoft.com/office/drawing/2014/main" id="{00000000-0008-0000-0100-00006A060000}"/>
              </a:ext>
            </a:extLst>
          </xdr:cNvPr>
          <xdr:cNvSpPr>
            <a:spLocks noChangeShapeType="1"/>
          </xdr:cNvSpPr>
        </xdr:nvSpPr>
        <xdr:spPr bwMode="auto">
          <a:xfrm rot="18900000" flipV="1">
            <a:off x="18070419" y="1040056"/>
            <a:ext cx="13669" cy="118051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43" name="Line 5453">
            <a:extLst>
              <a:ext uri="{FF2B5EF4-FFF2-40B4-BE49-F238E27FC236}">
                <a16:creationId xmlns:a16="http://schemas.microsoft.com/office/drawing/2014/main" id="{00000000-0008-0000-0100-00006B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026063" y="964790"/>
            <a:ext cx="103563" cy="89240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44" name="AutoShape 5450">
            <a:extLst>
              <a:ext uri="{FF2B5EF4-FFF2-40B4-BE49-F238E27FC236}">
                <a16:creationId xmlns:a16="http://schemas.microsoft.com/office/drawing/2014/main" id="{00000000-0008-0000-0100-00006C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149464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45" name="AutoShape 5450">
            <a:extLst>
              <a:ext uri="{FF2B5EF4-FFF2-40B4-BE49-F238E27FC236}">
                <a16:creationId xmlns:a16="http://schemas.microsoft.com/office/drawing/2014/main" id="{00000000-0008-0000-0100-00006D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054214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46" name="Line 5451">
            <a:extLst>
              <a:ext uri="{FF2B5EF4-FFF2-40B4-BE49-F238E27FC236}">
                <a16:creationId xmlns:a16="http://schemas.microsoft.com/office/drawing/2014/main" id="{00000000-0008-0000-0100-00006E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377984" y="1130705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47" name="Line 5451">
            <a:extLst>
              <a:ext uri="{FF2B5EF4-FFF2-40B4-BE49-F238E27FC236}">
                <a16:creationId xmlns:a16="http://schemas.microsoft.com/office/drawing/2014/main" id="{00000000-0008-0000-0100-00006F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63709" y="1044980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48" name="Line 5452">
            <a:extLst>
              <a:ext uri="{FF2B5EF4-FFF2-40B4-BE49-F238E27FC236}">
                <a16:creationId xmlns:a16="http://schemas.microsoft.com/office/drawing/2014/main" id="{00000000-0008-0000-0100-000070060000}"/>
              </a:ext>
            </a:extLst>
          </xdr:cNvPr>
          <xdr:cNvSpPr>
            <a:spLocks noChangeShapeType="1"/>
          </xdr:cNvSpPr>
        </xdr:nvSpPr>
        <xdr:spPr bwMode="auto">
          <a:xfrm rot="18900000" flipV="1">
            <a:off x="18146619" y="949568"/>
            <a:ext cx="13669" cy="118051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32</xdr:col>
      <xdr:colOff>88808</xdr:colOff>
      <xdr:row>15</xdr:row>
      <xdr:rowOff>72148</xdr:rowOff>
    </xdr:from>
    <xdr:to>
      <xdr:col>32</xdr:col>
      <xdr:colOff>537587</xdr:colOff>
      <xdr:row>18</xdr:row>
      <xdr:rowOff>11416</xdr:rowOff>
    </xdr:to>
    <xdr:grpSp>
      <xdr:nvGrpSpPr>
        <xdr:cNvPr id="1661" name="グループ化 1660">
          <a:extLst>
            <a:ext uri="{FF2B5EF4-FFF2-40B4-BE49-F238E27FC236}">
              <a16:creationId xmlns:a16="http://schemas.microsoft.com/office/drawing/2014/main" id="{00000000-0008-0000-0100-00007D060000}"/>
            </a:ext>
          </a:extLst>
        </xdr:cNvPr>
        <xdr:cNvGrpSpPr/>
      </xdr:nvGrpSpPr>
      <xdr:grpSpPr>
        <a:xfrm>
          <a:off x="19250867" y="2851207"/>
          <a:ext cx="448779" cy="432327"/>
          <a:chOff x="18026063" y="949568"/>
          <a:chExt cx="448779" cy="425043"/>
        </a:xfrm>
      </xdr:grpSpPr>
      <xdr:sp macro="" textlink="">
        <xdr:nvSpPr>
          <xdr:cNvPr id="1662" name="AutoShape 5448">
            <a:extLst>
              <a:ext uri="{FF2B5EF4-FFF2-40B4-BE49-F238E27FC236}">
                <a16:creationId xmlns:a16="http://schemas.microsoft.com/office/drawing/2014/main" id="{00000000-0008-0000-0100-00007E060000}"/>
              </a:ext>
            </a:extLst>
          </xdr:cNvPr>
          <xdr:cNvSpPr>
            <a:spLocks noChangeArrowheads="1"/>
          </xdr:cNvSpPr>
        </xdr:nvSpPr>
        <xdr:spPr bwMode="auto">
          <a:xfrm>
            <a:off x="18124003" y="1335283"/>
            <a:ext cx="49790" cy="3932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w 21600"/>
              <a:gd name="T9" fmla="*/ 0 h 21600"/>
              <a:gd name="T10" fmla="*/ 0 w 21600"/>
              <a:gd name="T11" fmla="*/ 0 h 21600"/>
              <a:gd name="T12" fmla="*/ 0 w 21600"/>
              <a:gd name="T13" fmla="*/ 0 h 21600"/>
              <a:gd name="T14" fmla="*/ 0 w 21600"/>
              <a:gd name="T15" fmla="*/ 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3600 w 21600"/>
              <a:gd name="T25" fmla="*/ 3927 h 21600"/>
              <a:gd name="T26" fmla="*/ 18000 w 21600"/>
              <a:gd name="T27" fmla="*/ 1767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5400" y="10800"/>
                </a:moveTo>
                <a:cubicBezTo>
                  <a:pt x="5400" y="13782"/>
                  <a:pt x="7818" y="16200"/>
                  <a:pt x="10800" y="16200"/>
                </a:cubicBezTo>
                <a:cubicBezTo>
                  <a:pt x="13782" y="16200"/>
                  <a:pt x="16200" y="13782"/>
                  <a:pt x="16200" y="10800"/>
                </a:cubicBezTo>
                <a:cubicBezTo>
                  <a:pt x="16200" y="7818"/>
                  <a:pt x="13782" y="5400"/>
                  <a:pt x="10800" y="5400"/>
                </a:cubicBezTo>
                <a:cubicBezTo>
                  <a:pt x="7818" y="5400"/>
                  <a:pt x="5400" y="7818"/>
                  <a:pt x="5400" y="10800"/>
                </a:cubicBez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63" name="AutoShape 5449">
            <a:extLst>
              <a:ext uri="{FF2B5EF4-FFF2-40B4-BE49-F238E27FC236}">
                <a16:creationId xmlns:a16="http://schemas.microsoft.com/office/drawing/2014/main" id="{00000000-0008-0000-0100-00007F060000}"/>
              </a:ext>
            </a:extLst>
          </xdr:cNvPr>
          <xdr:cNvSpPr>
            <a:spLocks noChangeArrowheads="1"/>
          </xdr:cNvSpPr>
        </xdr:nvSpPr>
        <xdr:spPr bwMode="auto">
          <a:xfrm>
            <a:off x="18327312" y="1335283"/>
            <a:ext cx="49790" cy="39328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w 21600"/>
              <a:gd name="T9" fmla="*/ 0 h 21600"/>
              <a:gd name="T10" fmla="*/ 0 w 21600"/>
              <a:gd name="T11" fmla="*/ 0 h 21600"/>
              <a:gd name="T12" fmla="*/ 0 w 21600"/>
              <a:gd name="T13" fmla="*/ 0 h 21600"/>
              <a:gd name="T14" fmla="*/ 0 w 21600"/>
              <a:gd name="T15" fmla="*/ 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3600 w 21600"/>
              <a:gd name="T25" fmla="*/ 3927 h 21600"/>
              <a:gd name="T26" fmla="*/ 18000 w 21600"/>
              <a:gd name="T27" fmla="*/ 1767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5400" y="10800"/>
                </a:moveTo>
                <a:cubicBezTo>
                  <a:pt x="5400" y="13782"/>
                  <a:pt x="7818" y="16200"/>
                  <a:pt x="10800" y="16200"/>
                </a:cubicBezTo>
                <a:cubicBezTo>
                  <a:pt x="13782" y="16200"/>
                  <a:pt x="16200" y="13782"/>
                  <a:pt x="16200" y="10800"/>
                </a:cubicBezTo>
                <a:cubicBezTo>
                  <a:pt x="16200" y="7818"/>
                  <a:pt x="13782" y="5400"/>
                  <a:pt x="10800" y="5400"/>
                </a:cubicBezTo>
                <a:cubicBezTo>
                  <a:pt x="7818" y="5400"/>
                  <a:pt x="5400" y="7818"/>
                  <a:pt x="5400" y="10800"/>
                </a:cubicBez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64" name="AutoShape 5450">
            <a:extLst>
              <a:ext uri="{FF2B5EF4-FFF2-40B4-BE49-F238E27FC236}">
                <a16:creationId xmlns:a16="http://schemas.microsoft.com/office/drawing/2014/main" id="{00000000-0008-0000-0100-000080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249476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65" name="Line 5451">
            <a:extLst>
              <a:ext uri="{FF2B5EF4-FFF2-40B4-BE49-F238E27FC236}">
                <a16:creationId xmlns:a16="http://schemas.microsoft.com/office/drawing/2014/main" id="{00000000-0008-0000-0100-000081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106522" y="1130705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66" name="Line 5452">
            <a:extLst>
              <a:ext uri="{FF2B5EF4-FFF2-40B4-BE49-F238E27FC236}">
                <a16:creationId xmlns:a16="http://schemas.microsoft.com/office/drawing/2014/main" id="{00000000-0008-0000-0100-000082060000}"/>
              </a:ext>
            </a:extLst>
          </xdr:cNvPr>
          <xdr:cNvSpPr>
            <a:spLocks noChangeShapeType="1"/>
          </xdr:cNvSpPr>
        </xdr:nvSpPr>
        <xdr:spPr bwMode="auto">
          <a:xfrm rot="18900000" flipV="1">
            <a:off x="18070419" y="1040056"/>
            <a:ext cx="13669" cy="118051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67" name="Line 5453">
            <a:extLst>
              <a:ext uri="{FF2B5EF4-FFF2-40B4-BE49-F238E27FC236}">
                <a16:creationId xmlns:a16="http://schemas.microsoft.com/office/drawing/2014/main" id="{00000000-0008-0000-0100-000083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026063" y="964790"/>
            <a:ext cx="103563" cy="89240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68" name="AutoShape 5450">
            <a:extLst>
              <a:ext uri="{FF2B5EF4-FFF2-40B4-BE49-F238E27FC236}">
                <a16:creationId xmlns:a16="http://schemas.microsoft.com/office/drawing/2014/main" id="{00000000-0008-0000-0100-000084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149464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69" name="AutoShape 5450">
            <a:extLst>
              <a:ext uri="{FF2B5EF4-FFF2-40B4-BE49-F238E27FC236}">
                <a16:creationId xmlns:a16="http://schemas.microsoft.com/office/drawing/2014/main" id="{00000000-0008-0000-0100-000085060000}"/>
              </a:ext>
            </a:extLst>
          </xdr:cNvPr>
          <xdr:cNvSpPr>
            <a:spLocks noChangeArrowheads="1"/>
          </xdr:cNvSpPr>
        </xdr:nvSpPr>
        <xdr:spPr bwMode="auto">
          <a:xfrm>
            <a:off x="18097267" y="1054214"/>
            <a:ext cx="377575" cy="92958"/>
          </a:xfrm>
          <a:prstGeom prst="cube">
            <a:avLst>
              <a:gd name="adj" fmla="val 8846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70" name="Line 5451">
            <a:extLst>
              <a:ext uri="{FF2B5EF4-FFF2-40B4-BE49-F238E27FC236}">
                <a16:creationId xmlns:a16="http://schemas.microsoft.com/office/drawing/2014/main" id="{00000000-0008-0000-0100-000086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377984" y="1130705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71" name="Line 5451">
            <a:extLst>
              <a:ext uri="{FF2B5EF4-FFF2-40B4-BE49-F238E27FC236}">
                <a16:creationId xmlns:a16="http://schemas.microsoft.com/office/drawing/2014/main" id="{00000000-0008-0000-0100-00008706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63709" y="1044980"/>
            <a:ext cx="0" cy="2123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72" name="Line 5452">
            <a:extLst>
              <a:ext uri="{FF2B5EF4-FFF2-40B4-BE49-F238E27FC236}">
                <a16:creationId xmlns:a16="http://schemas.microsoft.com/office/drawing/2014/main" id="{00000000-0008-0000-0100-000088060000}"/>
              </a:ext>
            </a:extLst>
          </xdr:cNvPr>
          <xdr:cNvSpPr>
            <a:spLocks noChangeShapeType="1"/>
          </xdr:cNvSpPr>
        </xdr:nvSpPr>
        <xdr:spPr bwMode="auto">
          <a:xfrm rot="18900000" flipV="1">
            <a:off x="18146619" y="949568"/>
            <a:ext cx="13669" cy="118051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25</xdr:col>
      <xdr:colOff>46123</xdr:colOff>
      <xdr:row>22</xdr:row>
      <xdr:rowOff>17485</xdr:rowOff>
    </xdr:from>
    <xdr:ext cx="4525877" cy="259045"/>
    <xdr:sp macro="" textlink="">
      <xdr:nvSpPr>
        <xdr:cNvPr id="1475" name="テキスト ボックス 1474">
          <a:extLst>
            <a:ext uri="{FF2B5EF4-FFF2-40B4-BE49-F238E27FC236}">
              <a16:creationId xmlns:a16="http://schemas.microsoft.com/office/drawing/2014/main" id="{00000000-0008-0000-0100-0000C3050000}"/>
            </a:ext>
          </a:extLst>
        </xdr:cNvPr>
        <xdr:cNvSpPr txBox="1"/>
      </xdr:nvSpPr>
      <xdr:spPr>
        <a:xfrm>
          <a:off x="15752848" y="3903685"/>
          <a:ext cx="4525877" cy="25904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000" b="1">
              <a:latin typeface="+mn-ea"/>
              <a:ea typeface="+mn-ea"/>
            </a:rPr>
            <a:t>進度供給</a:t>
          </a:r>
        </a:p>
      </xdr:txBody>
    </xdr:sp>
    <xdr:clientData/>
  </xdr:oneCellAnchor>
  <xdr:oneCellAnchor>
    <xdr:from>
      <xdr:col>30</xdr:col>
      <xdr:colOff>634931</xdr:colOff>
      <xdr:row>20</xdr:row>
      <xdr:rowOff>26144</xdr:rowOff>
    </xdr:from>
    <xdr:ext cx="693075" cy="259045"/>
    <xdr:sp macro="" textlink="">
      <xdr:nvSpPr>
        <xdr:cNvPr id="1673" name="テキスト ボックス 1672">
          <a:extLst>
            <a:ext uri="{FF2B5EF4-FFF2-40B4-BE49-F238E27FC236}">
              <a16:creationId xmlns:a16="http://schemas.microsoft.com/office/drawing/2014/main" id="{00000000-0008-0000-0100-000089060000}"/>
            </a:ext>
          </a:extLst>
        </xdr:cNvPr>
        <xdr:cNvSpPr txBox="1"/>
      </xdr:nvSpPr>
      <xdr:spPr>
        <a:xfrm>
          <a:off x="19580156" y="3588494"/>
          <a:ext cx="693075" cy="25904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000" b="1">
              <a:latin typeface="+mn-ea"/>
              <a:ea typeface="+mn-ea"/>
            </a:rPr>
            <a:t>AGV</a:t>
          </a:r>
          <a:r>
            <a:rPr kumimoji="1" lang="ja-JP" altLang="en-US" sz="1000" b="1">
              <a:latin typeface="+mn-ea"/>
              <a:ea typeface="+mn-ea"/>
            </a:rPr>
            <a:t>搬送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163285</xdr:colOff>
      <xdr:row>36</xdr:row>
      <xdr:rowOff>141514</xdr:rowOff>
    </xdr:from>
    <xdr:to>
      <xdr:col>17</xdr:col>
      <xdr:colOff>489857</xdr:colOff>
      <xdr:row>44</xdr:row>
      <xdr:rowOff>130628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153105" y="6511834"/>
          <a:ext cx="3184072" cy="1330234"/>
        </a:xfrm>
        <a:prstGeom prst="wedgeRectCallout">
          <a:avLst>
            <a:gd name="adj1" fmla="val -53375"/>
            <a:gd name="adj2" fmla="val 65021"/>
          </a:avLst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便時刻</a:t>
          </a:r>
          <a:endParaRPr kumimoji="1" lang="en-US" altLang="ja-JP" sz="1100"/>
        </a:p>
        <a:p>
          <a:r>
            <a:rPr kumimoji="1" lang="en-US" altLang="ja-JP" sz="1100"/>
            <a:t>1035 1435 18:10 22:40 2:50 6:00</a:t>
          </a:r>
        </a:p>
        <a:p>
          <a:r>
            <a:rPr kumimoji="1" lang="en-US" altLang="ja-JP" sz="1100"/>
            <a:t>5:00 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228598</xdr:colOff>
      <xdr:row>35</xdr:row>
      <xdr:rowOff>43542</xdr:rowOff>
    </xdr:from>
    <xdr:to>
      <xdr:col>16</xdr:col>
      <xdr:colOff>555169</xdr:colOff>
      <xdr:row>43</xdr:row>
      <xdr:rowOff>32656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9666512" y="6095999"/>
          <a:ext cx="3211286" cy="1295400"/>
        </a:xfrm>
        <a:prstGeom prst="wedgeRectCallout">
          <a:avLst>
            <a:gd name="adj1" fmla="val -53375"/>
            <a:gd name="adj2" fmla="val 65021"/>
          </a:avLst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便時刻</a:t>
          </a:r>
          <a:endParaRPr kumimoji="1" lang="en-US" altLang="ja-JP" sz="1100"/>
        </a:p>
        <a:p>
          <a:r>
            <a:rPr kumimoji="1" lang="en-US" altLang="ja-JP" sz="1100"/>
            <a:t>1035 1435 18:10 22:40 2:50 6:00</a:t>
          </a:r>
        </a:p>
        <a:p>
          <a:r>
            <a:rPr kumimoji="1" lang="en-US" altLang="ja-JP" sz="1100"/>
            <a:t>5:00 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8"/>
  <sheetViews>
    <sheetView tabSelected="1" topLeftCell="B1" zoomScale="80" zoomScaleNormal="80" workbookViewId="0">
      <pane xSplit="1" ySplit="4" topLeftCell="N5" activePane="bottomRight" state="frozen"/>
      <selection activeCell="B1" sqref="B1"/>
      <selection pane="topRight" activeCell="C1" sqref="C1"/>
      <selection pane="bottomLeft" activeCell="B5" sqref="B5"/>
      <selection pane="bottomRight" activeCell="S1" sqref="S1:S1048576"/>
    </sheetView>
  </sheetViews>
  <sheetFormatPr defaultColWidth="9.08984375" defaultRowHeight="13"/>
  <cols>
    <col min="1" max="1" width="42.81640625" bestFit="1" customWidth="1"/>
    <col min="2" max="2" width="14.08984375" bestFit="1" customWidth="1"/>
    <col min="3" max="3" width="17.6328125" customWidth="1"/>
    <col min="4" max="4" width="15.6328125" customWidth="1"/>
    <col min="5" max="5" width="41.36328125" customWidth="1"/>
    <col min="6" max="6" width="16.453125" customWidth="1"/>
    <col min="7" max="7" width="29.6328125" customWidth="1"/>
    <col min="8" max="8" width="15.6328125" customWidth="1"/>
    <col min="9" max="9" width="23.81640625" customWidth="1"/>
    <col min="10" max="10" width="13.6328125" customWidth="1"/>
    <col min="11" max="11" width="17.6328125" customWidth="1"/>
    <col min="12" max="13" width="16.81640625" customWidth="1"/>
    <col min="14" max="14" width="15.6328125" customWidth="1"/>
    <col min="15" max="17" width="18.90625" customWidth="1"/>
    <col min="18" max="18" width="26.36328125" bestFit="1" customWidth="1"/>
    <col min="19" max="19" width="29.36328125" customWidth="1"/>
    <col min="20" max="20" width="34.08984375" customWidth="1"/>
    <col min="21" max="21" width="30.36328125" customWidth="1"/>
    <col min="22" max="22" width="20.08984375" customWidth="1"/>
    <col min="23" max="23" width="15.81640625" customWidth="1"/>
    <col min="24" max="24" width="11.6328125" customWidth="1"/>
    <col min="25" max="25" width="11" bestFit="1" customWidth="1"/>
    <col min="26" max="26" width="11.6328125" customWidth="1"/>
    <col min="27" max="27" width="13.6328125" customWidth="1"/>
    <col min="28" max="28" width="18.1796875" customWidth="1"/>
    <col min="29" max="29" width="11.81640625" bestFit="1" customWidth="1"/>
  </cols>
  <sheetData>
    <row r="1" spans="1:34">
      <c r="A1" t="s">
        <v>0</v>
      </c>
      <c r="R1" t="s">
        <v>1</v>
      </c>
      <c r="S1">
        <v>1150</v>
      </c>
    </row>
    <row r="2" spans="1:34">
      <c r="U2" t="s">
        <v>709</v>
      </c>
      <c r="V2" t="s">
        <v>708</v>
      </c>
      <c r="W2" t="s">
        <v>709</v>
      </c>
      <c r="X2" t="s">
        <v>709</v>
      </c>
    </row>
    <row r="3" spans="1:34">
      <c r="R3">
        <v>90</v>
      </c>
      <c r="S3" t="s">
        <v>2</v>
      </c>
      <c r="T3" s="29">
        <v>0.1</v>
      </c>
      <c r="U3">
        <v>180</v>
      </c>
      <c r="V3">
        <v>30</v>
      </c>
      <c r="W3">
        <v>60</v>
      </c>
      <c r="X3">
        <v>200</v>
      </c>
      <c r="AB3">
        <v>240</v>
      </c>
    </row>
    <row r="4" spans="1:34" s="38" customFormat="1" ht="26">
      <c r="A4" s="37" t="s">
        <v>3</v>
      </c>
      <c r="B4" s="37" t="s">
        <v>4</v>
      </c>
      <c r="C4" s="37" t="s">
        <v>5</v>
      </c>
      <c r="D4" s="37" t="s">
        <v>6</v>
      </c>
      <c r="E4" s="37" t="s">
        <v>7</v>
      </c>
      <c r="F4" s="37" t="s">
        <v>8</v>
      </c>
      <c r="G4" s="37" t="s">
        <v>9</v>
      </c>
      <c r="H4" s="37" t="s">
        <v>10</v>
      </c>
      <c r="I4" s="37" t="s">
        <v>11</v>
      </c>
      <c r="J4" s="37" t="s">
        <v>12</v>
      </c>
      <c r="K4" s="37" t="s">
        <v>13</v>
      </c>
      <c r="L4" s="37" t="s">
        <v>14</v>
      </c>
      <c r="M4" s="37" t="s">
        <v>15</v>
      </c>
      <c r="N4" s="37" t="s">
        <v>16</v>
      </c>
      <c r="O4" s="37" t="s">
        <v>17</v>
      </c>
      <c r="P4" s="37" t="s">
        <v>18</v>
      </c>
      <c r="Q4" s="37" t="s">
        <v>19</v>
      </c>
      <c r="R4" s="39" t="s">
        <v>20</v>
      </c>
      <c r="S4" s="39" t="s">
        <v>21</v>
      </c>
      <c r="T4" s="39" t="s">
        <v>22</v>
      </c>
      <c r="U4" s="40" t="s">
        <v>23</v>
      </c>
      <c r="V4" s="40" t="s">
        <v>24</v>
      </c>
      <c r="W4" s="40" t="s">
        <v>25</v>
      </c>
      <c r="X4" s="40" t="s">
        <v>26</v>
      </c>
      <c r="Y4" s="40" t="s">
        <v>27</v>
      </c>
      <c r="Z4" s="40" t="s">
        <v>28</v>
      </c>
      <c r="AA4" s="40" t="s">
        <v>29</v>
      </c>
      <c r="AB4" s="48" t="s">
        <v>30</v>
      </c>
      <c r="AC4" s="41" t="s">
        <v>31</v>
      </c>
      <c r="AD4" s="38" t="s">
        <v>710</v>
      </c>
      <c r="AE4" s="38" t="s">
        <v>711</v>
      </c>
      <c r="AF4" s="38" t="s">
        <v>712</v>
      </c>
    </row>
    <row r="5" spans="1:34">
      <c r="A5" s="17" t="str">
        <f>F5&amp;H5</f>
        <v>000112</v>
      </c>
      <c r="B5" s="17" t="s">
        <v>715</v>
      </c>
      <c r="C5" s="17" t="s">
        <v>33</v>
      </c>
      <c r="D5" s="17" t="s">
        <v>33</v>
      </c>
      <c r="E5" s="17" t="s">
        <v>34</v>
      </c>
      <c r="F5" s="17" t="s">
        <v>35</v>
      </c>
      <c r="G5" s="17" t="s">
        <v>36</v>
      </c>
      <c r="H5" s="17" t="s">
        <v>37</v>
      </c>
      <c r="I5" s="17" t="s">
        <v>38</v>
      </c>
      <c r="J5" s="17">
        <v>12</v>
      </c>
      <c r="K5" s="17">
        <v>40428</v>
      </c>
      <c r="L5" s="17">
        <v>53</v>
      </c>
      <c r="M5" s="17">
        <f>VLOOKUP($L5,搬送L.T算出シート!$B$8:$L$18,11,0)</f>
        <v>24.545454545454547</v>
      </c>
      <c r="N5" s="17" t="s">
        <v>39</v>
      </c>
      <c r="O5" s="17">
        <v>1</v>
      </c>
      <c r="P5" s="17">
        <v>4</v>
      </c>
      <c r="Q5" s="17">
        <v>8.0399999999999991</v>
      </c>
      <c r="R5" s="17">
        <f>ROUNDUP(R$3/$S$1,2)</f>
        <v>0.08</v>
      </c>
      <c r="S5" s="17">
        <f>VLOOKUP($A5,不等ピッチ係数算出!$A$8:$AM$97,39,0)</f>
        <v>0.14000000000000001</v>
      </c>
      <c r="T5" s="17">
        <f t="shared" ref="T5:T67" si="0">ROUNDUP((($O5*($Q5+1))/$P5)*$T$3,2)</f>
        <v>0.23</v>
      </c>
      <c r="U5" s="17">
        <f>ROUNDUP(U$3/$S$1,2)</f>
        <v>0.16</v>
      </c>
      <c r="V5" s="17">
        <f>ROUNDUP(V$3/$S$1,2)</f>
        <v>0.03</v>
      </c>
      <c r="W5" s="17">
        <f>ROUNDUP(W$3/$S$1,2)</f>
        <v>6.0000000000000005E-2</v>
      </c>
      <c r="X5" s="17">
        <f>ROUNDUP(X$3/$S$1,2)</f>
        <v>0.18000000000000002</v>
      </c>
      <c r="Y5" s="17"/>
      <c r="Z5" s="17">
        <f>ROUNDUP($M5/$S$1,2)</f>
        <v>0.03</v>
      </c>
      <c r="AA5" s="17">
        <v>0</v>
      </c>
      <c r="AB5" s="17">
        <f>ROUNDUP(AB$3/$S$1,2)</f>
        <v>0.21000000000000002</v>
      </c>
      <c r="AC5" s="17">
        <f t="shared" ref="AC5:AC68" si="1">SUM(R5:AB5)</f>
        <v>1.1200000000000003</v>
      </c>
      <c r="AD5">
        <f>SUM(U5:X5)</f>
        <v>0.43000000000000005</v>
      </c>
      <c r="AE5">
        <f>SUM(S5:T5)</f>
        <v>0.37</v>
      </c>
      <c r="AF5">
        <f>SUM(Y5:Z5)</f>
        <v>0.03</v>
      </c>
      <c r="AG5">
        <f>AD5+AE5+AF5</f>
        <v>0.83000000000000007</v>
      </c>
      <c r="AH5">
        <f>AG5+0.29</f>
        <v>1.1200000000000001</v>
      </c>
    </row>
    <row r="6" spans="1:34">
      <c r="A6" s="17" t="str">
        <f t="shared" ref="A6:A68" si="2">F6&amp;H6</f>
        <v>000112</v>
      </c>
      <c r="B6" s="17" t="s">
        <v>40</v>
      </c>
      <c r="C6" s="17" t="s">
        <v>33</v>
      </c>
      <c r="D6" s="17" t="s">
        <v>33</v>
      </c>
      <c r="E6" s="17" t="s">
        <v>41</v>
      </c>
      <c r="F6" s="17" t="s">
        <v>35</v>
      </c>
      <c r="G6" s="17" t="s">
        <v>36</v>
      </c>
      <c r="H6" s="17" t="s">
        <v>37</v>
      </c>
      <c r="I6" s="17" t="s">
        <v>38</v>
      </c>
      <c r="J6" s="17">
        <v>6</v>
      </c>
      <c r="K6" s="17">
        <v>50485</v>
      </c>
      <c r="L6" s="17">
        <v>60</v>
      </c>
      <c r="M6" s="17">
        <f>VLOOKUP($L6,搬送L.T算出シート!$B$8:$L$18,11,0)</f>
        <v>24.545454545454547</v>
      </c>
      <c r="N6" s="17" t="s">
        <v>39</v>
      </c>
      <c r="O6" s="17">
        <v>1</v>
      </c>
      <c r="P6" s="17">
        <v>4</v>
      </c>
      <c r="Q6" s="17">
        <v>8.0399999999999991</v>
      </c>
      <c r="R6" s="17">
        <f t="shared" ref="R6:R68" si="3">ROUNDUP(R$3/$S$1,2)</f>
        <v>0.08</v>
      </c>
      <c r="S6" s="17">
        <f>VLOOKUP($A6,不等ピッチ係数算出!$A$8:$AM$97,39,0)</f>
        <v>0.14000000000000001</v>
      </c>
      <c r="T6" s="17">
        <f t="shared" si="0"/>
        <v>0.23</v>
      </c>
      <c r="U6" s="17">
        <f t="shared" ref="U6:X68" si="4">ROUNDUP(U$3/$S$1,2)</f>
        <v>0.16</v>
      </c>
      <c r="V6" s="17">
        <f t="shared" si="4"/>
        <v>0.03</v>
      </c>
      <c r="W6" s="17">
        <f t="shared" si="4"/>
        <v>6.0000000000000005E-2</v>
      </c>
      <c r="X6" s="17">
        <f t="shared" si="4"/>
        <v>0.18000000000000002</v>
      </c>
      <c r="Y6" s="17"/>
      <c r="Z6" s="17">
        <f t="shared" ref="Z6:Z69" si="5">ROUNDUP($M6/$S$1,2)</f>
        <v>0.03</v>
      </c>
      <c r="AA6" s="17">
        <v>0</v>
      </c>
      <c r="AB6" s="17">
        <f t="shared" ref="AB6:AB69" si="6">ROUNDUP(AB$3/$S$1,2)</f>
        <v>0.21000000000000002</v>
      </c>
      <c r="AC6" s="17">
        <f t="shared" si="1"/>
        <v>1.1200000000000003</v>
      </c>
      <c r="AD6">
        <f t="shared" ref="AD6:AD69" si="7">SUM(U6:X6)</f>
        <v>0.43000000000000005</v>
      </c>
      <c r="AE6">
        <f t="shared" ref="AE6:AE69" si="8">SUM(S6:T6)</f>
        <v>0.37</v>
      </c>
      <c r="AF6">
        <f t="shared" ref="AF6:AF69" si="9">SUM(Y6:Z6)</f>
        <v>0.03</v>
      </c>
      <c r="AG6">
        <f t="shared" ref="AG6:AG69" si="10">AD6+AE6+AF6</f>
        <v>0.83000000000000007</v>
      </c>
    </row>
    <row r="7" spans="1:34">
      <c r="A7" s="17" t="str">
        <f t="shared" si="2"/>
        <v>002401</v>
      </c>
      <c r="B7" s="17" t="s">
        <v>42</v>
      </c>
      <c r="C7" s="17" t="s">
        <v>33</v>
      </c>
      <c r="D7" s="17" t="s">
        <v>43</v>
      </c>
      <c r="E7" s="17" t="s">
        <v>44</v>
      </c>
      <c r="F7" s="17" t="s">
        <v>45</v>
      </c>
      <c r="G7" s="17" t="s">
        <v>46</v>
      </c>
      <c r="H7" s="17" t="s">
        <v>47</v>
      </c>
      <c r="I7" s="17" t="s">
        <v>33</v>
      </c>
      <c r="J7" s="17">
        <v>200</v>
      </c>
      <c r="K7" s="17">
        <v>10373</v>
      </c>
      <c r="L7" s="17">
        <v>52</v>
      </c>
      <c r="M7" s="17">
        <f>VLOOKUP($L7,搬送L.T算出シート!$B$8:$L$18,11,0)</f>
        <v>24.545454545454547</v>
      </c>
      <c r="N7" s="17" t="s">
        <v>39</v>
      </c>
      <c r="O7" s="17">
        <v>1</v>
      </c>
      <c r="P7" s="17">
        <v>6</v>
      </c>
      <c r="Q7" s="17">
        <v>4.5599999999999996</v>
      </c>
      <c r="R7" s="17">
        <f t="shared" si="3"/>
        <v>0.08</v>
      </c>
      <c r="S7" s="17">
        <f>VLOOKUP($A7,不等ピッチ係数算出!$A$8:$AM$97,39,0)</f>
        <v>0.08</v>
      </c>
      <c r="T7" s="17">
        <f t="shared" si="0"/>
        <v>9.9999999999999992E-2</v>
      </c>
      <c r="U7" s="17">
        <f t="shared" si="4"/>
        <v>0.16</v>
      </c>
      <c r="V7" s="17">
        <f t="shared" si="4"/>
        <v>0.03</v>
      </c>
      <c r="W7" s="17">
        <f t="shared" si="4"/>
        <v>6.0000000000000005E-2</v>
      </c>
      <c r="X7" s="17">
        <f t="shared" si="4"/>
        <v>0.18000000000000002</v>
      </c>
      <c r="Y7" s="17"/>
      <c r="Z7" s="17">
        <f t="shared" si="5"/>
        <v>0.03</v>
      </c>
      <c r="AA7" s="17">
        <v>0</v>
      </c>
      <c r="AB7" s="17">
        <f t="shared" si="6"/>
        <v>0.21000000000000002</v>
      </c>
      <c r="AC7" s="17">
        <f t="shared" si="1"/>
        <v>0.93000000000000016</v>
      </c>
      <c r="AD7">
        <f t="shared" si="7"/>
        <v>0.43000000000000005</v>
      </c>
      <c r="AE7">
        <f t="shared" si="8"/>
        <v>0.18</v>
      </c>
      <c r="AF7">
        <f t="shared" si="9"/>
        <v>0.03</v>
      </c>
      <c r="AG7">
        <f t="shared" si="10"/>
        <v>0.64000000000000012</v>
      </c>
    </row>
    <row r="8" spans="1:34">
      <c r="A8" s="17" t="str">
        <f t="shared" si="2"/>
        <v>002401</v>
      </c>
      <c r="B8" s="17" t="s">
        <v>48</v>
      </c>
      <c r="C8" s="17" t="s">
        <v>33</v>
      </c>
      <c r="D8" s="17" t="s">
        <v>49</v>
      </c>
      <c r="E8" s="17" t="s">
        <v>50</v>
      </c>
      <c r="F8" s="17" t="s">
        <v>45</v>
      </c>
      <c r="G8" s="17" t="s">
        <v>46</v>
      </c>
      <c r="H8" s="17" t="s">
        <v>47</v>
      </c>
      <c r="I8" s="17" t="s">
        <v>33</v>
      </c>
      <c r="J8" s="17">
        <v>500</v>
      </c>
      <c r="K8" s="17">
        <v>20369</v>
      </c>
      <c r="L8" s="17">
        <v>60</v>
      </c>
      <c r="M8" s="17">
        <f>VLOOKUP($L8,搬送L.T算出シート!$B$8:$L$18,11,0)</f>
        <v>24.545454545454547</v>
      </c>
      <c r="N8" s="17" t="s">
        <v>39</v>
      </c>
      <c r="O8" s="17">
        <v>1</v>
      </c>
      <c r="P8" s="17">
        <v>6</v>
      </c>
      <c r="Q8" s="17">
        <v>4.5599999999999996</v>
      </c>
      <c r="R8" s="17">
        <f t="shared" si="3"/>
        <v>0.08</v>
      </c>
      <c r="S8" s="17">
        <f>VLOOKUP($A8,不等ピッチ係数算出!$A$8:$AM$97,39,0)</f>
        <v>0.08</v>
      </c>
      <c r="T8" s="17">
        <f t="shared" si="0"/>
        <v>9.9999999999999992E-2</v>
      </c>
      <c r="U8" s="17">
        <f t="shared" si="4"/>
        <v>0.16</v>
      </c>
      <c r="V8" s="17">
        <f t="shared" si="4"/>
        <v>0.03</v>
      </c>
      <c r="W8" s="17">
        <f t="shared" si="4"/>
        <v>6.0000000000000005E-2</v>
      </c>
      <c r="X8" s="17">
        <f t="shared" si="4"/>
        <v>0.18000000000000002</v>
      </c>
      <c r="Y8" s="17"/>
      <c r="Z8" s="17">
        <f t="shared" si="5"/>
        <v>0.03</v>
      </c>
      <c r="AA8" s="17">
        <v>0</v>
      </c>
      <c r="AB8" s="17">
        <f t="shared" si="6"/>
        <v>0.21000000000000002</v>
      </c>
      <c r="AC8" s="17">
        <f t="shared" si="1"/>
        <v>0.93000000000000016</v>
      </c>
      <c r="AD8">
        <f t="shared" si="7"/>
        <v>0.43000000000000005</v>
      </c>
      <c r="AE8">
        <f t="shared" si="8"/>
        <v>0.18</v>
      </c>
      <c r="AF8">
        <f t="shared" si="9"/>
        <v>0.03</v>
      </c>
      <c r="AG8">
        <f t="shared" si="10"/>
        <v>0.64000000000000012</v>
      </c>
    </row>
    <row r="9" spans="1:34">
      <c r="A9" s="17" t="str">
        <f t="shared" si="2"/>
        <v>002401</v>
      </c>
      <c r="B9" s="17" t="s">
        <v>51</v>
      </c>
      <c r="C9" s="17" t="s">
        <v>33</v>
      </c>
      <c r="D9" s="17" t="s">
        <v>49</v>
      </c>
      <c r="E9" s="17" t="s">
        <v>44</v>
      </c>
      <c r="F9" s="17" t="s">
        <v>45</v>
      </c>
      <c r="G9" s="17" t="s">
        <v>46</v>
      </c>
      <c r="H9" s="17" t="s">
        <v>47</v>
      </c>
      <c r="I9" s="17" t="s">
        <v>33</v>
      </c>
      <c r="J9" s="17">
        <v>500</v>
      </c>
      <c r="K9" s="17">
        <v>20379</v>
      </c>
      <c r="L9" s="17">
        <v>53</v>
      </c>
      <c r="M9" s="17">
        <f>VLOOKUP($L9,搬送L.T算出シート!$B$8:$L$18,11,0)</f>
        <v>24.545454545454547</v>
      </c>
      <c r="N9" s="17" t="s">
        <v>39</v>
      </c>
      <c r="O9" s="17">
        <v>1</v>
      </c>
      <c r="P9" s="17">
        <v>6</v>
      </c>
      <c r="Q9" s="17">
        <v>4.5599999999999996</v>
      </c>
      <c r="R9" s="17">
        <f t="shared" si="3"/>
        <v>0.08</v>
      </c>
      <c r="S9" s="17">
        <f>VLOOKUP($A9,不等ピッチ係数算出!$A$8:$AM$97,39,0)</f>
        <v>0.08</v>
      </c>
      <c r="T9" s="17">
        <f t="shared" si="0"/>
        <v>9.9999999999999992E-2</v>
      </c>
      <c r="U9" s="17">
        <f t="shared" si="4"/>
        <v>0.16</v>
      </c>
      <c r="V9" s="17">
        <f t="shared" si="4"/>
        <v>0.03</v>
      </c>
      <c r="W9" s="17">
        <f t="shared" si="4"/>
        <v>6.0000000000000005E-2</v>
      </c>
      <c r="X9" s="17">
        <f t="shared" si="4"/>
        <v>0.18000000000000002</v>
      </c>
      <c r="Y9" s="17"/>
      <c r="Z9" s="17">
        <f t="shared" si="5"/>
        <v>0.03</v>
      </c>
      <c r="AA9" s="17">
        <v>0</v>
      </c>
      <c r="AB9" s="17">
        <f t="shared" si="6"/>
        <v>0.21000000000000002</v>
      </c>
      <c r="AC9" s="17">
        <f t="shared" si="1"/>
        <v>0.93000000000000016</v>
      </c>
      <c r="AD9">
        <f t="shared" si="7"/>
        <v>0.43000000000000005</v>
      </c>
      <c r="AE9">
        <f t="shared" si="8"/>
        <v>0.18</v>
      </c>
      <c r="AF9">
        <f t="shared" si="9"/>
        <v>0.03</v>
      </c>
      <c r="AG9">
        <f t="shared" si="10"/>
        <v>0.64000000000000012</v>
      </c>
    </row>
    <row r="10" spans="1:34">
      <c r="A10" s="17" t="str">
        <f t="shared" si="2"/>
        <v>002401</v>
      </c>
      <c r="B10" s="17" t="s">
        <v>52</v>
      </c>
      <c r="C10" s="17" t="s">
        <v>33</v>
      </c>
      <c r="D10" s="17" t="s">
        <v>53</v>
      </c>
      <c r="E10" s="17" t="s">
        <v>50</v>
      </c>
      <c r="F10" s="17" t="s">
        <v>45</v>
      </c>
      <c r="G10" s="17" t="s">
        <v>46</v>
      </c>
      <c r="H10" s="17" t="s">
        <v>47</v>
      </c>
      <c r="I10" s="17" t="s">
        <v>33</v>
      </c>
      <c r="J10" s="17">
        <v>2000</v>
      </c>
      <c r="K10" s="17">
        <v>20366</v>
      </c>
      <c r="L10" s="17">
        <v>52</v>
      </c>
      <c r="M10" s="17">
        <f>VLOOKUP($L10,搬送L.T算出シート!$B$8:$L$18,11,0)</f>
        <v>24.545454545454547</v>
      </c>
      <c r="N10" s="17" t="s">
        <v>39</v>
      </c>
      <c r="O10" s="17">
        <v>1</v>
      </c>
      <c r="P10" s="17">
        <v>6</v>
      </c>
      <c r="Q10" s="17">
        <v>4.5599999999999996</v>
      </c>
      <c r="R10" s="17">
        <f t="shared" si="3"/>
        <v>0.08</v>
      </c>
      <c r="S10" s="17">
        <f>VLOOKUP($A10,不等ピッチ係数算出!$A$8:$AM$97,39,0)</f>
        <v>0.08</v>
      </c>
      <c r="T10" s="17">
        <f t="shared" si="0"/>
        <v>9.9999999999999992E-2</v>
      </c>
      <c r="U10" s="17">
        <f t="shared" si="4"/>
        <v>0.16</v>
      </c>
      <c r="V10" s="17">
        <f t="shared" si="4"/>
        <v>0.03</v>
      </c>
      <c r="W10" s="17">
        <f t="shared" si="4"/>
        <v>6.0000000000000005E-2</v>
      </c>
      <c r="X10" s="17">
        <f t="shared" si="4"/>
        <v>0.18000000000000002</v>
      </c>
      <c r="Y10" s="17"/>
      <c r="Z10" s="17">
        <f t="shared" si="5"/>
        <v>0.03</v>
      </c>
      <c r="AA10" s="17">
        <v>0</v>
      </c>
      <c r="AB10" s="17">
        <f t="shared" si="6"/>
        <v>0.21000000000000002</v>
      </c>
      <c r="AC10" s="17">
        <f t="shared" si="1"/>
        <v>0.93000000000000016</v>
      </c>
      <c r="AD10">
        <f t="shared" si="7"/>
        <v>0.43000000000000005</v>
      </c>
      <c r="AE10">
        <f t="shared" si="8"/>
        <v>0.18</v>
      </c>
      <c r="AF10">
        <f t="shared" si="9"/>
        <v>0.03</v>
      </c>
      <c r="AG10">
        <f t="shared" si="10"/>
        <v>0.64000000000000012</v>
      </c>
    </row>
    <row r="11" spans="1:34">
      <c r="A11" s="17" t="str">
        <f t="shared" si="2"/>
        <v>002401</v>
      </c>
      <c r="B11" s="17" t="s">
        <v>54</v>
      </c>
      <c r="C11" s="17" t="s">
        <v>33</v>
      </c>
      <c r="D11" s="17" t="s">
        <v>33</v>
      </c>
      <c r="E11" s="17" t="s">
        <v>50</v>
      </c>
      <c r="F11" s="17" t="s">
        <v>45</v>
      </c>
      <c r="G11" s="17" t="s">
        <v>46</v>
      </c>
      <c r="H11" s="17" t="s">
        <v>47</v>
      </c>
      <c r="I11" s="17" t="s">
        <v>33</v>
      </c>
      <c r="J11" s="17">
        <v>1500</v>
      </c>
      <c r="K11" s="17">
        <v>20387</v>
      </c>
      <c r="L11" s="17">
        <v>52</v>
      </c>
      <c r="M11" s="17">
        <f>VLOOKUP($L11,搬送L.T算出シート!$B$8:$L$18,11,0)</f>
        <v>24.545454545454547</v>
      </c>
      <c r="N11" s="17" t="s">
        <v>39</v>
      </c>
      <c r="O11" s="17">
        <v>1</v>
      </c>
      <c r="P11" s="17">
        <v>6</v>
      </c>
      <c r="Q11" s="17">
        <v>4.5599999999999996</v>
      </c>
      <c r="R11" s="17">
        <f t="shared" si="3"/>
        <v>0.08</v>
      </c>
      <c r="S11" s="17">
        <f>VLOOKUP($A11,不等ピッチ係数算出!$A$8:$AM$97,39,0)</f>
        <v>0.08</v>
      </c>
      <c r="T11" s="17">
        <f t="shared" si="0"/>
        <v>9.9999999999999992E-2</v>
      </c>
      <c r="U11" s="17">
        <f t="shared" si="4"/>
        <v>0.16</v>
      </c>
      <c r="V11" s="17">
        <f t="shared" si="4"/>
        <v>0.03</v>
      </c>
      <c r="W11" s="17">
        <f t="shared" si="4"/>
        <v>6.0000000000000005E-2</v>
      </c>
      <c r="X11" s="17">
        <f t="shared" si="4"/>
        <v>0.18000000000000002</v>
      </c>
      <c r="Y11" s="17"/>
      <c r="Z11" s="17">
        <f t="shared" si="5"/>
        <v>0.03</v>
      </c>
      <c r="AA11" s="17">
        <v>0</v>
      </c>
      <c r="AB11" s="17">
        <f t="shared" si="6"/>
        <v>0.21000000000000002</v>
      </c>
      <c r="AC11" s="17">
        <f t="shared" si="1"/>
        <v>0.93000000000000016</v>
      </c>
      <c r="AD11">
        <f t="shared" si="7"/>
        <v>0.43000000000000005</v>
      </c>
      <c r="AE11">
        <f t="shared" si="8"/>
        <v>0.18</v>
      </c>
      <c r="AF11">
        <f t="shared" si="9"/>
        <v>0.03</v>
      </c>
      <c r="AG11">
        <f t="shared" si="10"/>
        <v>0.64000000000000012</v>
      </c>
    </row>
    <row r="12" spans="1:34">
      <c r="A12" s="17" t="str">
        <f t="shared" si="2"/>
        <v>002401</v>
      </c>
      <c r="B12" s="17" t="s">
        <v>55</v>
      </c>
      <c r="C12" s="17" t="s">
        <v>33</v>
      </c>
      <c r="D12" s="17" t="s">
        <v>56</v>
      </c>
      <c r="E12" s="17" t="s">
        <v>50</v>
      </c>
      <c r="F12" s="17" t="s">
        <v>45</v>
      </c>
      <c r="G12" s="17" t="s">
        <v>46</v>
      </c>
      <c r="H12" s="17" t="s">
        <v>47</v>
      </c>
      <c r="I12" s="17" t="s">
        <v>33</v>
      </c>
      <c r="J12" s="17">
        <v>500</v>
      </c>
      <c r="K12" s="17">
        <v>20380</v>
      </c>
      <c r="L12" s="17">
        <v>54</v>
      </c>
      <c r="M12" s="17">
        <f>VLOOKUP($L12,搬送L.T算出シート!$B$8:$L$18,11,0)</f>
        <v>24.545454545454547</v>
      </c>
      <c r="N12" s="17" t="s">
        <v>39</v>
      </c>
      <c r="O12" s="17">
        <v>1</v>
      </c>
      <c r="P12" s="17">
        <v>6</v>
      </c>
      <c r="Q12" s="17">
        <v>4.5599999999999996</v>
      </c>
      <c r="R12" s="17">
        <f t="shared" si="3"/>
        <v>0.08</v>
      </c>
      <c r="S12" s="17">
        <f>VLOOKUP($A12,不等ピッチ係数算出!$A$8:$AM$97,39,0)</f>
        <v>0.08</v>
      </c>
      <c r="T12" s="17">
        <f t="shared" si="0"/>
        <v>9.9999999999999992E-2</v>
      </c>
      <c r="U12" s="17">
        <f t="shared" si="4"/>
        <v>0.16</v>
      </c>
      <c r="V12" s="17">
        <f t="shared" si="4"/>
        <v>0.03</v>
      </c>
      <c r="W12" s="17">
        <f t="shared" si="4"/>
        <v>6.0000000000000005E-2</v>
      </c>
      <c r="X12" s="17">
        <f t="shared" si="4"/>
        <v>0.18000000000000002</v>
      </c>
      <c r="Y12" s="17"/>
      <c r="Z12" s="17">
        <f t="shared" si="5"/>
        <v>0.03</v>
      </c>
      <c r="AA12" s="17">
        <v>0</v>
      </c>
      <c r="AB12" s="17">
        <f t="shared" si="6"/>
        <v>0.21000000000000002</v>
      </c>
      <c r="AC12" s="17">
        <f t="shared" si="1"/>
        <v>0.93000000000000016</v>
      </c>
      <c r="AD12">
        <f t="shared" si="7"/>
        <v>0.43000000000000005</v>
      </c>
      <c r="AE12">
        <f t="shared" si="8"/>
        <v>0.18</v>
      </c>
      <c r="AF12">
        <f t="shared" si="9"/>
        <v>0.03</v>
      </c>
      <c r="AG12">
        <f t="shared" si="10"/>
        <v>0.64000000000000012</v>
      </c>
    </row>
    <row r="13" spans="1:34">
      <c r="A13" s="17" t="str">
        <f t="shared" si="2"/>
        <v>002401</v>
      </c>
      <c r="B13" s="17" t="s">
        <v>57</v>
      </c>
      <c r="C13" s="17" t="s">
        <v>33</v>
      </c>
      <c r="D13" s="17" t="s">
        <v>43</v>
      </c>
      <c r="E13" s="17" t="s">
        <v>50</v>
      </c>
      <c r="F13" s="17" t="s">
        <v>45</v>
      </c>
      <c r="G13" s="17" t="s">
        <v>46</v>
      </c>
      <c r="H13" s="17" t="s">
        <v>47</v>
      </c>
      <c r="I13" s="17" t="s">
        <v>33</v>
      </c>
      <c r="J13" s="17">
        <v>300</v>
      </c>
      <c r="K13" s="17">
        <v>20368</v>
      </c>
      <c r="L13" s="17">
        <v>54</v>
      </c>
      <c r="M13" s="17">
        <f>VLOOKUP($L13,搬送L.T算出シート!$B$8:$L$18,11,0)</f>
        <v>24.545454545454547</v>
      </c>
      <c r="N13" s="17" t="s">
        <v>39</v>
      </c>
      <c r="O13" s="17">
        <v>1</v>
      </c>
      <c r="P13" s="17">
        <v>6</v>
      </c>
      <c r="Q13" s="17">
        <v>4.5599999999999996</v>
      </c>
      <c r="R13" s="17">
        <f t="shared" si="3"/>
        <v>0.08</v>
      </c>
      <c r="S13" s="17">
        <f>VLOOKUP($A13,不等ピッチ係数算出!$A$8:$AM$97,39,0)</f>
        <v>0.08</v>
      </c>
      <c r="T13" s="17">
        <f t="shared" si="0"/>
        <v>9.9999999999999992E-2</v>
      </c>
      <c r="U13" s="17">
        <f t="shared" si="4"/>
        <v>0.16</v>
      </c>
      <c r="V13" s="17">
        <f t="shared" si="4"/>
        <v>0.03</v>
      </c>
      <c r="W13" s="17">
        <f t="shared" si="4"/>
        <v>6.0000000000000005E-2</v>
      </c>
      <c r="X13" s="17">
        <f t="shared" si="4"/>
        <v>0.18000000000000002</v>
      </c>
      <c r="Y13" s="17"/>
      <c r="Z13" s="17">
        <f t="shared" si="5"/>
        <v>0.03</v>
      </c>
      <c r="AA13" s="17">
        <v>0</v>
      </c>
      <c r="AB13" s="17">
        <f t="shared" si="6"/>
        <v>0.21000000000000002</v>
      </c>
      <c r="AC13" s="17">
        <f t="shared" si="1"/>
        <v>0.93000000000000016</v>
      </c>
      <c r="AD13">
        <f t="shared" si="7"/>
        <v>0.43000000000000005</v>
      </c>
      <c r="AE13">
        <f t="shared" si="8"/>
        <v>0.18</v>
      </c>
      <c r="AF13">
        <f t="shared" si="9"/>
        <v>0.03</v>
      </c>
      <c r="AG13">
        <f t="shared" si="10"/>
        <v>0.64000000000000012</v>
      </c>
    </row>
    <row r="14" spans="1:34">
      <c r="A14" s="17" t="str">
        <f t="shared" si="2"/>
        <v>002401</v>
      </c>
      <c r="B14" s="17" t="s">
        <v>58</v>
      </c>
      <c r="C14" s="17" t="s">
        <v>33</v>
      </c>
      <c r="D14" s="17" t="s">
        <v>33</v>
      </c>
      <c r="E14" s="17" t="s">
        <v>50</v>
      </c>
      <c r="F14" s="17" t="s">
        <v>45</v>
      </c>
      <c r="G14" s="17" t="s">
        <v>46</v>
      </c>
      <c r="H14" s="17" t="s">
        <v>47</v>
      </c>
      <c r="I14" s="17" t="s">
        <v>33</v>
      </c>
      <c r="J14" s="17">
        <v>200</v>
      </c>
      <c r="K14" s="17">
        <v>20389</v>
      </c>
      <c r="L14" s="17">
        <v>53</v>
      </c>
      <c r="M14" s="17">
        <f>VLOOKUP($L14,搬送L.T算出シート!$B$8:$L$18,11,0)</f>
        <v>24.545454545454547</v>
      </c>
      <c r="N14" s="17" t="s">
        <v>39</v>
      </c>
      <c r="O14" s="17">
        <v>1</v>
      </c>
      <c r="P14" s="17">
        <v>6</v>
      </c>
      <c r="Q14" s="17">
        <v>4.5599999999999996</v>
      </c>
      <c r="R14" s="17">
        <f t="shared" si="3"/>
        <v>0.08</v>
      </c>
      <c r="S14" s="17">
        <f>VLOOKUP($A14,不等ピッチ係数算出!$A$8:$AM$97,39,0)</f>
        <v>0.08</v>
      </c>
      <c r="T14" s="17">
        <f t="shared" si="0"/>
        <v>9.9999999999999992E-2</v>
      </c>
      <c r="U14" s="17">
        <f t="shared" si="4"/>
        <v>0.16</v>
      </c>
      <c r="V14" s="17">
        <f t="shared" si="4"/>
        <v>0.03</v>
      </c>
      <c r="W14" s="17">
        <f t="shared" si="4"/>
        <v>6.0000000000000005E-2</v>
      </c>
      <c r="X14" s="17">
        <f t="shared" si="4"/>
        <v>0.18000000000000002</v>
      </c>
      <c r="Y14" s="17"/>
      <c r="Z14" s="17">
        <f t="shared" si="5"/>
        <v>0.03</v>
      </c>
      <c r="AA14" s="17">
        <v>0</v>
      </c>
      <c r="AB14" s="17">
        <f t="shared" si="6"/>
        <v>0.21000000000000002</v>
      </c>
      <c r="AC14" s="17">
        <f t="shared" si="1"/>
        <v>0.93000000000000016</v>
      </c>
      <c r="AD14">
        <f t="shared" si="7"/>
        <v>0.43000000000000005</v>
      </c>
      <c r="AE14">
        <f t="shared" si="8"/>
        <v>0.18</v>
      </c>
      <c r="AF14">
        <f t="shared" si="9"/>
        <v>0.03</v>
      </c>
      <c r="AG14">
        <f t="shared" si="10"/>
        <v>0.64000000000000012</v>
      </c>
    </row>
    <row r="15" spans="1:34">
      <c r="A15" s="17" t="str">
        <f t="shared" si="2"/>
        <v>002401</v>
      </c>
      <c r="B15" s="17">
        <v>9011906908</v>
      </c>
      <c r="C15" s="17" t="s">
        <v>33</v>
      </c>
      <c r="D15" s="17" t="s">
        <v>53</v>
      </c>
      <c r="E15" s="17" t="s">
        <v>59</v>
      </c>
      <c r="F15" s="17" t="s">
        <v>45</v>
      </c>
      <c r="G15" s="17" t="s">
        <v>46</v>
      </c>
      <c r="H15" s="17" t="s">
        <v>47</v>
      </c>
      <c r="I15" s="17" t="s">
        <v>33</v>
      </c>
      <c r="J15" s="17">
        <v>2000</v>
      </c>
      <c r="K15" s="17">
        <v>20388</v>
      </c>
      <c r="L15" s="17">
        <v>52</v>
      </c>
      <c r="M15" s="17">
        <f>VLOOKUP($L15,搬送L.T算出シート!$B$8:$L$18,11,0)</f>
        <v>24.545454545454547</v>
      </c>
      <c r="N15" s="17" t="s">
        <v>39</v>
      </c>
      <c r="O15" s="17">
        <v>1</v>
      </c>
      <c r="P15" s="17">
        <v>6</v>
      </c>
      <c r="Q15" s="17">
        <v>4.5599999999999996</v>
      </c>
      <c r="R15" s="17">
        <f t="shared" si="3"/>
        <v>0.08</v>
      </c>
      <c r="S15" s="17">
        <f>VLOOKUP($A15,不等ピッチ係数算出!$A$8:$AM$97,39,0)</f>
        <v>0.08</v>
      </c>
      <c r="T15" s="17">
        <f t="shared" si="0"/>
        <v>9.9999999999999992E-2</v>
      </c>
      <c r="U15" s="17">
        <f t="shared" si="4"/>
        <v>0.16</v>
      </c>
      <c r="V15" s="17">
        <f t="shared" si="4"/>
        <v>0.03</v>
      </c>
      <c r="W15" s="17">
        <f t="shared" si="4"/>
        <v>6.0000000000000005E-2</v>
      </c>
      <c r="X15" s="17">
        <f t="shared" si="4"/>
        <v>0.18000000000000002</v>
      </c>
      <c r="Y15" s="17"/>
      <c r="Z15" s="17">
        <f t="shared" si="5"/>
        <v>0.03</v>
      </c>
      <c r="AA15" s="17">
        <v>0</v>
      </c>
      <c r="AB15" s="17">
        <f t="shared" si="6"/>
        <v>0.21000000000000002</v>
      </c>
      <c r="AC15" s="17">
        <f t="shared" si="1"/>
        <v>0.93000000000000016</v>
      </c>
      <c r="AD15">
        <f t="shared" si="7"/>
        <v>0.43000000000000005</v>
      </c>
      <c r="AE15">
        <f t="shared" si="8"/>
        <v>0.18</v>
      </c>
      <c r="AF15">
        <f t="shared" si="9"/>
        <v>0.03</v>
      </c>
      <c r="AG15">
        <f t="shared" si="10"/>
        <v>0.64000000000000012</v>
      </c>
    </row>
    <row r="16" spans="1:34">
      <c r="A16" s="17" t="str">
        <f t="shared" si="2"/>
        <v>002401</v>
      </c>
      <c r="B16" s="17" t="s">
        <v>60</v>
      </c>
      <c r="C16" s="17" t="s">
        <v>33</v>
      </c>
      <c r="D16" s="17" t="s">
        <v>33</v>
      </c>
      <c r="E16" s="17" t="s">
        <v>61</v>
      </c>
      <c r="F16" s="17" t="s">
        <v>45</v>
      </c>
      <c r="G16" s="17" t="s">
        <v>46</v>
      </c>
      <c r="H16" s="17" t="s">
        <v>47</v>
      </c>
      <c r="I16" s="17" t="s">
        <v>33</v>
      </c>
      <c r="J16" s="17">
        <v>1000</v>
      </c>
      <c r="K16" s="17">
        <v>20375</v>
      </c>
      <c r="L16" s="17">
        <v>52</v>
      </c>
      <c r="M16" s="17">
        <f>VLOOKUP($L16,搬送L.T算出シート!$B$8:$L$18,11,0)</f>
        <v>24.545454545454547</v>
      </c>
      <c r="N16" s="17" t="s">
        <v>39</v>
      </c>
      <c r="O16" s="17">
        <v>1</v>
      </c>
      <c r="P16" s="17">
        <v>6</v>
      </c>
      <c r="Q16" s="17">
        <v>4.5599999999999996</v>
      </c>
      <c r="R16" s="17">
        <f t="shared" si="3"/>
        <v>0.08</v>
      </c>
      <c r="S16" s="17">
        <f>VLOOKUP($A16,不等ピッチ係数算出!$A$8:$AM$97,39,0)</f>
        <v>0.08</v>
      </c>
      <c r="T16" s="17">
        <f t="shared" si="0"/>
        <v>9.9999999999999992E-2</v>
      </c>
      <c r="U16" s="17">
        <f t="shared" si="4"/>
        <v>0.16</v>
      </c>
      <c r="V16" s="17">
        <f t="shared" si="4"/>
        <v>0.03</v>
      </c>
      <c r="W16" s="17">
        <f t="shared" si="4"/>
        <v>6.0000000000000005E-2</v>
      </c>
      <c r="X16" s="17">
        <f t="shared" si="4"/>
        <v>0.18000000000000002</v>
      </c>
      <c r="Y16" s="17"/>
      <c r="Z16" s="17">
        <f t="shared" si="5"/>
        <v>0.03</v>
      </c>
      <c r="AA16" s="17">
        <v>0</v>
      </c>
      <c r="AB16" s="17">
        <f t="shared" si="6"/>
        <v>0.21000000000000002</v>
      </c>
      <c r="AC16" s="17">
        <f t="shared" si="1"/>
        <v>0.93000000000000016</v>
      </c>
      <c r="AD16">
        <f t="shared" si="7"/>
        <v>0.43000000000000005</v>
      </c>
      <c r="AE16">
        <f t="shared" si="8"/>
        <v>0.18</v>
      </c>
      <c r="AF16">
        <f t="shared" si="9"/>
        <v>0.03</v>
      </c>
      <c r="AG16">
        <f t="shared" si="10"/>
        <v>0.64000000000000012</v>
      </c>
    </row>
    <row r="17" spans="1:33">
      <c r="A17" s="17" t="str">
        <f t="shared" si="2"/>
        <v>002401</v>
      </c>
      <c r="B17" s="17">
        <v>9014860027</v>
      </c>
      <c r="C17" s="17" t="s">
        <v>33</v>
      </c>
      <c r="D17" s="17" t="s">
        <v>56</v>
      </c>
      <c r="E17" s="17" t="s">
        <v>62</v>
      </c>
      <c r="F17" s="17" t="s">
        <v>45</v>
      </c>
      <c r="G17" s="17" t="s">
        <v>46</v>
      </c>
      <c r="H17" s="17" t="s">
        <v>47</v>
      </c>
      <c r="I17" s="17" t="s">
        <v>33</v>
      </c>
      <c r="J17" s="17">
        <v>2000</v>
      </c>
      <c r="K17" s="17">
        <v>20367</v>
      </c>
      <c r="L17" s="17">
        <v>54</v>
      </c>
      <c r="M17" s="17">
        <f>VLOOKUP($L17,搬送L.T算出シート!$B$8:$L$18,11,0)</f>
        <v>24.545454545454547</v>
      </c>
      <c r="N17" s="17" t="s">
        <v>39</v>
      </c>
      <c r="O17" s="17">
        <v>1</v>
      </c>
      <c r="P17" s="17">
        <v>6</v>
      </c>
      <c r="Q17" s="17">
        <v>4.5599999999999996</v>
      </c>
      <c r="R17" s="17">
        <f t="shared" si="3"/>
        <v>0.08</v>
      </c>
      <c r="S17" s="17">
        <f>VLOOKUP($A17,不等ピッチ係数算出!$A$8:$AM$97,39,0)</f>
        <v>0.08</v>
      </c>
      <c r="T17" s="17">
        <f t="shared" si="0"/>
        <v>9.9999999999999992E-2</v>
      </c>
      <c r="U17" s="17">
        <f t="shared" si="4"/>
        <v>0.16</v>
      </c>
      <c r="V17" s="17">
        <f t="shared" si="4"/>
        <v>0.03</v>
      </c>
      <c r="W17" s="17">
        <f t="shared" si="4"/>
        <v>6.0000000000000005E-2</v>
      </c>
      <c r="X17" s="17">
        <f t="shared" si="4"/>
        <v>0.18000000000000002</v>
      </c>
      <c r="Y17" s="17"/>
      <c r="Z17" s="17">
        <f t="shared" si="5"/>
        <v>0.03</v>
      </c>
      <c r="AA17" s="17">
        <v>0</v>
      </c>
      <c r="AB17" s="17">
        <f t="shared" si="6"/>
        <v>0.21000000000000002</v>
      </c>
      <c r="AC17" s="17">
        <f t="shared" si="1"/>
        <v>0.93000000000000016</v>
      </c>
      <c r="AD17">
        <f t="shared" si="7"/>
        <v>0.43000000000000005</v>
      </c>
      <c r="AE17">
        <f t="shared" si="8"/>
        <v>0.18</v>
      </c>
      <c r="AF17">
        <f t="shared" si="9"/>
        <v>0.03</v>
      </c>
      <c r="AG17">
        <f t="shared" si="10"/>
        <v>0.64000000000000012</v>
      </c>
    </row>
    <row r="18" spans="1:33">
      <c r="A18" s="17" t="str">
        <f t="shared" si="2"/>
        <v>002401</v>
      </c>
      <c r="B18" s="17" t="s">
        <v>63</v>
      </c>
      <c r="C18" s="17" t="s">
        <v>33</v>
      </c>
      <c r="D18" s="17" t="s">
        <v>56</v>
      </c>
      <c r="E18" s="17" t="s">
        <v>64</v>
      </c>
      <c r="F18" s="17" t="s">
        <v>45</v>
      </c>
      <c r="G18" s="17" t="s">
        <v>46</v>
      </c>
      <c r="H18" s="17" t="s">
        <v>47</v>
      </c>
      <c r="I18" s="17" t="s">
        <v>33</v>
      </c>
      <c r="J18" s="17">
        <v>800</v>
      </c>
      <c r="K18" s="17">
        <v>20382</v>
      </c>
      <c r="L18" s="17">
        <v>59</v>
      </c>
      <c r="M18" s="17">
        <f>VLOOKUP($L18,搬送L.T算出シート!$B$8:$L$18,11,0)</f>
        <v>24.545454545454547</v>
      </c>
      <c r="N18" s="17" t="s">
        <v>39</v>
      </c>
      <c r="O18" s="17">
        <v>1</v>
      </c>
      <c r="P18" s="17">
        <v>6</v>
      </c>
      <c r="Q18" s="17">
        <v>4.5599999999999996</v>
      </c>
      <c r="R18" s="17">
        <f t="shared" si="3"/>
        <v>0.08</v>
      </c>
      <c r="S18" s="17">
        <f>VLOOKUP($A18,不等ピッチ係数算出!$A$8:$AM$97,39,0)</f>
        <v>0.08</v>
      </c>
      <c r="T18" s="17">
        <f t="shared" si="0"/>
        <v>9.9999999999999992E-2</v>
      </c>
      <c r="U18" s="17">
        <f t="shared" si="4"/>
        <v>0.16</v>
      </c>
      <c r="V18" s="17">
        <f t="shared" si="4"/>
        <v>0.03</v>
      </c>
      <c r="W18" s="17">
        <f t="shared" si="4"/>
        <v>6.0000000000000005E-2</v>
      </c>
      <c r="X18" s="17">
        <f t="shared" si="4"/>
        <v>0.18000000000000002</v>
      </c>
      <c r="Y18" s="17"/>
      <c r="Z18" s="17">
        <f t="shared" si="5"/>
        <v>0.03</v>
      </c>
      <c r="AA18" s="17">
        <v>0</v>
      </c>
      <c r="AB18" s="17">
        <f t="shared" si="6"/>
        <v>0.21000000000000002</v>
      </c>
      <c r="AC18" s="17">
        <f t="shared" si="1"/>
        <v>0.93000000000000016</v>
      </c>
      <c r="AD18">
        <f t="shared" si="7"/>
        <v>0.43000000000000005</v>
      </c>
      <c r="AE18">
        <f t="shared" si="8"/>
        <v>0.18</v>
      </c>
      <c r="AF18">
        <f t="shared" si="9"/>
        <v>0.03</v>
      </c>
      <c r="AG18">
        <f t="shared" si="10"/>
        <v>0.64000000000000012</v>
      </c>
    </row>
    <row r="19" spans="1:33">
      <c r="A19" s="17" t="str">
        <f t="shared" si="2"/>
        <v>002401</v>
      </c>
      <c r="B19" s="17" t="s">
        <v>65</v>
      </c>
      <c r="C19" s="17" t="s">
        <v>33</v>
      </c>
      <c r="D19" s="17" t="s">
        <v>33</v>
      </c>
      <c r="E19" s="17" t="s">
        <v>66</v>
      </c>
      <c r="F19" s="17" t="s">
        <v>45</v>
      </c>
      <c r="G19" s="17" t="s">
        <v>46</v>
      </c>
      <c r="H19" s="17" t="s">
        <v>47</v>
      </c>
      <c r="I19" s="17" t="s">
        <v>33</v>
      </c>
      <c r="J19" s="17">
        <v>2000</v>
      </c>
      <c r="K19" s="17">
        <v>20385</v>
      </c>
      <c r="L19" s="17">
        <v>59</v>
      </c>
      <c r="M19" s="17">
        <f>VLOOKUP($L19,搬送L.T算出シート!$B$8:$L$18,11,0)</f>
        <v>24.545454545454547</v>
      </c>
      <c r="N19" s="17" t="s">
        <v>39</v>
      </c>
      <c r="O19" s="17">
        <v>1</v>
      </c>
      <c r="P19" s="17">
        <v>6</v>
      </c>
      <c r="Q19" s="17">
        <v>4.5599999999999996</v>
      </c>
      <c r="R19" s="17">
        <f t="shared" si="3"/>
        <v>0.08</v>
      </c>
      <c r="S19" s="17">
        <f>VLOOKUP($A19,不等ピッチ係数算出!$A$8:$AM$97,39,0)</f>
        <v>0.08</v>
      </c>
      <c r="T19" s="17">
        <f t="shared" si="0"/>
        <v>9.9999999999999992E-2</v>
      </c>
      <c r="U19" s="17">
        <f t="shared" si="4"/>
        <v>0.16</v>
      </c>
      <c r="V19" s="17">
        <f t="shared" si="4"/>
        <v>0.03</v>
      </c>
      <c r="W19" s="17">
        <f t="shared" si="4"/>
        <v>6.0000000000000005E-2</v>
      </c>
      <c r="X19" s="17">
        <f t="shared" si="4"/>
        <v>0.18000000000000002</v>
      </c>
      <c r="Y19" s="17"/>
      <c r="Z19" s="17">
        <f t="shared" si="5"/>
        <v>0.03</v>
      </c>
      <c r="AA19" s="17">
        <v>0</v>
      </c>
      <c r="AB19" s="17">
        <f t="shared" si="6"/>
        <v>0.21000000000000002</v>
      </c>
      <c r="AC19" s="17">
        <f t="shared" si="1"/>
        <v>0.93000000000000016</v>
      </c>
      <c r="AD19">
        <f t="shared" si="7"/>
        <v>0.43000000000000005</v>
      </c>
      <c r="AE19">
        <f t="shared" si="8"/>
        <v>0.18</v>
      </c>
      <c r="AF19">
        <f t="shared" si="9"/>
        <v>0.03</v>
      </c>
      <c r="AG19">
        <f t="shared" si="10"/>
        <v>0.64000000000000012</v>
      </c>
    </row>
    <row r="20" spans="1:33">
      <c r="A20" s="17" t="str">
        <f t="shared" si="2"/>
        <v>002401</v>
      </c>
      <c r="B20" s="17" t="s">
        <v>67</v>
      </c>
      <c r="C20" s="17" t="s">
        <v>33</v>
      </c>
      <c r="D20" s="17" t="s">
        <v>33</v>
      </c>
      <c r="E20" s="17" t="s">
        <v>66</v>
      </c>
      <c r="F20" s="17" t="s">
        <v>45</v>
      </c>
      <c r="G20" s="17" t="s">
        <v>46</v>
      </c>
      <c r="H20" s="17" t="s">
        <v>47</v>
      </c>
      <c r="I20" s="17" t="s">
        <v>33</v>
      </c>
      <c r="J20" s="17">
        <v>1200</v>
      </c>
      <c r="K20" s="17">
        <v>20383</v>
      </c>
      <c r="L20" s="17">
        <v>59</v>
      </c>
      <c r="M20" s="17">
        <f>VLOOKUP($L20,搬送L.T算出シート!$B$8:$L$18,11,0)</f>
        <v>24.545454545454547</v>
      </c>
      <c r="N20" s="17" t="s">
        <v>39</v>
      </c>
      <c r="O20" s="17">
        <v>1</v>
      </c>
      <c r="P20" s="17">
        <v>6</v>
      </c>
      <c r="Q20" s="17">
        <v>4.5599999999999996</v>
      </c>
      <c r="R20" s="17">
        <f t="shared" si="3"/>
        <v>0.08</v>
      </c>
      <c r="S20" s="17">
        <f>VLOOKUP($A20,不等ピッチ係数算出!$A$8:$AM$97,39,0)</f>
        <v>0.08</v>
      </c>
      <c r="T20" s="17">
        <f t="shared" si="0"/>
        <v>9.9999999999999992E-2</v>
      </c>
      <c r="U20" s="17">
        <f t="shared" si="4"/>
        <v>0.16</v>
      </c>
      <c r="V20" s="17">
        <f t="shared" si="4"/>
        <v>0.03</v>
      </c>
      <c r="W20" s="17">
        <f t="shared" si="4"/>
        <v>6.0000000000000005E-2</v>
      </c>
      <c r="X20" s="17">
        <f t="shared" si="4"/>
        <v>0.18000000000000002</v>
      </c>
      <c r="Y20" s="17"/>
      <c r="Z20" s="17">
        <f t="shared" si="5"/>
        <v>0.03</v>
      </c>
      <c r="AA20" s="17">
        <v>0</v>
      </c>
      <c r="AB20" s="17">
        <f t="shared" si="6"/>
        <v>0.21000000000000002</v>
      </c>
      <c r="AC20" s="17">
        <f t="shared" si="1"/>
        <v>0.93000000000000016</v>
      </c>
      <c r="AD20">
        <f t="shared" si="7"/>
        <v>0.43000000000000005</v>
      </c>
      <c r="AE20">
        <f t="shared" si="8"/>
        <v>0.18</v>
      </c>
      <c r="AF20">
        <f t="shared" si="9"/>
        <v>0.03</v>
      </c>
      <c r="AG20">
        <f t="shared" si="10"/>
        <v>0.64000000000000012</v>
      </c>
    </row>
    <row r="21" spans="1:33">
      <c r="A21" s="17" t="str">
        <f t="shared" si="2"/>
        <v>002401</v>
      </c>
      <c r="B21" s="17" t="s">
        <v>68</v>
      </c>
      <c r="C21" s="17" t="s">
        <v>33</v>
      </c>
      <c r="D21" s="17" t="s">
        <v>33</v>
      </c>
      <c r="E21" s="17" t="s">
        <v>66</v>
      </c>
      <c r="F21" s="17" t="s">
        <v>45</v>
      </c>
      <c r="G21" s="17" t="s">
        <v>46</v>
      </c>
      <c r="H21" s="17" t="s">
        <v>47</v>
      </c>
      <c r="I21" s="17" t="s">
        <v>33</v>
      </c>
      <c r="J21" s="17">
        <v>1500</v>
      </c>
      <c r="K21" s="17">
        <v>20386</v>
      </c>
      <c r="L21" s="17">
        <v>60</v>
      </c>
      <c r="M21" s="17">
        <f>VLOOKUP($L21,搬送L.T算出シート!$B$8:$L$18,11,0)</f>
        <v>24.545454545454547</v>
      </c>
      <c r="N21" s="17" t="s">
        <v>39</v>
      </c>
      <c r="O21" s="17">
        <v>1</v>
      </c>
      <c r="P21" s="17">
        <v>6</v>
      </c>
      <c r="Q21" s="17">
        <v>4.5599999999999996</v>
      </c>
      <c r="R21" s="17">
        <f t="shared" si="3"/>
        <v>0.08</v>
      </c>
      <c r="S21" s="17">
        <f>VLOOKUP($A21,不等ピッチ係数算出!$A$8:$AM$97,39,0)</f>
        <v>0.08</v>
      </c>
      <c r="T21" s="17">
        <f t="shared" si="0"/>
        <v>9.9999999999999992E-2</v>
      </c>
      <c r="U21" s="17">
        <f t="shared" si="4"/>
        <v>0.16</v>
      </c>
      <c r="V21" s="17">
        <f t="shared" si="4"/>
        <v>0.03</v>
      </c>
      <c r="W21" s="17">
        <f t="shared" si="4"/>
        <v>6.0000000000000005E-2</v>
      </c>
      <c r="X21" s="17">
        <f t="shared" si="4"/>
        <v>0.18000000000000002</v>
      </c>
      <c r="Y21" s="17"/>
      <c r="Z21" s="17">
        <f t="shared" si="5"/>
        <v>0.03</v>
      </c>
      <c r="AA21" s="17">
        <v>0</v>
      </c>
      <c r="AB21" s="17">
        <f t="shared" si="6"/>
        <v>0.21000000000000002</v>
      </c>
      <c r="AC21" s="17">
        <f t="shared" si="1"/>
        <v>0.93000000000000016</v>
      </c>
      <c r="AD21">
        <f t="shared" si="7"/>
        <v>0.43000000000000005</v>
      </c>
      <c r="AE21">
        <f t="shared" si="8"/>
        <v>0.18</v>
      </c>
      <c r="AF21">
        <f t="shared" si="9"/>
        <v>0.03</v>
      </c>
      <c r="AG21">
        <f t="shared" si="10"/>
        <v>0.64000000000000012</v>
      </c>
    </row>
    <row r="22" spans="1:33">
      <c r="A22" s="17" t="str">
        <f t="shared" si="2"/>
        <v>002401</v>
      </c>
      <c r="B22" s="17" t="s">
        <v>69</v>
      </c>
      <c r="C22" s="17" t="s">
        <v>33</v>
      </c>
      <c r="D22" s="17" t="s">
        <v>53</v>
      </c>
      <c r="E22" s="17" t="s">
        <v>66</v>
      </c>
      <c r="F22" s="17" t="s">
        <v>45</v>
      </c>
      <c r="G22" s="17" t="s">
        <v>46</v>
      </c>
      <c r="H22" s="17" t="s">
        <v>47</v>
      </c>
      <c r="I22" s="17" t="s">
        <v>33</v>
      </c>
      <c r="J22" s="17">
        <v>1300</v>
      </c>
      <c r="K22" s="17">
        <v>20384</v>
      </c>
      <c r="L22" s="17">
        <v>59</v>
      </c>
      <c r="M22" s="17">
        <f>VLOOKUP($L22,搬送L.T算出シート!$B$8:$L$18,11,0)</f>
        <v>24.545454545454547</v>
      </c>
      <c r="N22" s="17" t="s">
        <v>39</v>
      </c>
      <c r="O22" s="17">
        <v>1</v>
      </c>
      <c r="P22" s="17">
        <v>6</v>
      </c>
      <c r="Q22" s="17">
        <v>4.5599999999999996</v>
      </c>
      <c r="R22" s="17">
        <f t="shared" si="3"/>
        <v>0.08</v>
      </c>
      <c r="S22" s="17">
        <f>VLOOKUP($A22,不等ピッチ係数算出!$A$8:$AM$97,39,0)</f>
        <v>0.08</v>
      </c>
      <c r="T22" s="17">
        <f t="shared" si="0"/>
        <v>9.9999999999999992E-2</v>
      </c>
      <c r="U22" s="17">
        <f t="shared" si="4"/>
        <v>0.16</v>
      </c>
      <c r="V22" s="17">
        <f t="shared" si="4"/>
        <v>0.03</v>
      </c>
      <c r="W22" s="17">
        <f t="shared" si="4"/>
        <v>6.0000000000000005E-2</v>
      </c>
      <c r="X22" s="17">
        <f t="shared" si="4"/>
        <v>0.18000000000000002</v>
      </c>
      <c r="Y22" s="17"/>
      <c r="Z22" s="17">
        <f t="shared" si="5"/>
        <v>0.03</v>
      </c>
      <c r="AA22" s="17">
        <v>0</v>
      </c>
      <c r="AB22" s="17">
        <f t="shared" si="6"/>
        <v>0.21000000000000002</v>
      </c>
      <c r="AC22" s="17">
        <f t="shared" si="1"/>
        <v>0.93000000000000016</v>
      </c>
      <c r="AD22">
        <f t="shared" si="7"/>
        <v>0.43000000000000005</v>
      </c>
      <c r="AE22">
        <f t="shared" si="8"/>
        <v>0.18</v>
      </c>
      <c r="AF22">
        <f t="shared" si="9"/>
        <v>0.03</v>
      </c>
      <c r="AG22">
        <f t="shared" si="10"/>
        <v>0.64000000000000012</v>
      </c>
    </row>
    <row r="23" spans="1:33">
      <c r="A23" s="17" t="str">
        <f t="shared" si="2"/>
        <v>002401</v>
      </c>
      <c r="B23" s="17" t="s">
        <v>70</v>
      </c>
      <c r="C23" s="17" t="s">
        <v>33</v>
      </c>
      <c r="D23" s="17" t="s">
        <v>33</v>
      </c>
      <c r="E23" s="17" t="s">
        <v>44</v>
      </c>
      <c r="F23" s="17" t="s">
        <v>45</v>
      </c>
      <c r="G23" s="17" t="s">
        <v>46</v>
      </c>
      <c r="H23" s="17" t="s">
        <v>47</v>
      </c>
      <c r="I23" s="17" t="s">
        <v>33</v>
      </c>
      <c r="J23" s="17">
        <v>500</v>
      </c>
      <c r="K23" s="17">
        <v>20371</v>
      </c>
      <c r="L23" s="17">
        <v>52</v>
      </c>
      <c r="M23" s="17">
        <f>VLOOKUP($L23,搬送L.T算出シート!$B$8:$L$18,11,0)</f>
        <v>24.545454545454547</v>
      </c>
      <c r="N23" s="17" t="s">
        <v>39</v>
      </c>
      <c r="O23" s="17">
        <v>1</v>
      </c>
      <c r="P23" s="17">
        <v>6</v>
      </c>
      <c r="Q23" s="17">
        <v>4.5599999999999996</v>
      </c>
      <c r="R23" s="17">
        <f t="shared" si="3"/>
        <v>0.08</v>
      </c>
      <c r="S23" s="17">
        <f>VLOOKUP($A23,不等ピッチ係数算出!$A$8:$AM$97,39,0)</f>
        <v>0.08</v>
      </c>
      <c r="T23" s="17">
        <f t="shared" si="0"/>
        <v>9.9999999999999992E-2</v>
      </c>
      <c r="U23" s="17">
        <f t="shared" si="4"/>
        <v>0.16</v>
      </c>
      <c r="V23" s="17">
        <f t="shared" si="4"/>
        <v>0.03</v>
      </c>
      <c r="W23" s="17">
        <f t="shared" si="4"/>
        <v>6.0000000000000005E-2</v>
      </c>
      <c r="X23" s="17">
        <f t="shared" si="4"/>
        <v>0.18000000000000002</v>
      </c>
      <c r="Y23" s="17"/>
      <c r="Z23" s="17">
        <f t="shared" si="5"/>
        <v>0.03</v>
      </c>
      <c r="AA23" s="17">
        <v>0</v>
      </c>
      <c r="AB23" s="17">
        <f t="shared" si="6"/>
        <v>0.21000000000000002</v>
      </c>
      <c r="AC23" s="17">
        <f t="shared" si="1"/>
        <v>0.93000000000000016</v>
      </c>
      <c r="AD23">
        <f t="shared" si="7"/>
        <v>0.43000000000000005</v>
      </c>
      <c r="AE23">
        <f t="shared" si="8"/>
        <v>0.18</v>
      </c>
      <c r="AF23">
        <f t="shared" si="9"/>
        <v>0.03</v>
      </c>
      <c r="AG23">
        <f t="shared" si="10"/>
        <v>0.64000000000000012</v>
      </c>
    </row>
    <row r="24" spans="1:33">
      <c r="A24" s="17" t="str">
        <f t="shared" si="2"/>
        <v>002401</v>
      </c>
      <c r="B24" s="17" t="s">
        <v>71</v>
      </c>
      <c r="C24" s="17" t="s">
        <v>33</v>
      </c>
      <c r="D24" s="17" t="s">
        <v>33</v>
      </c>
      <c r="E24" s="17" t="s">
        <v>44</v>
      </c>
      <c r="F24" s="17" t="s">
        <v>45</v>
      </c>
      <c r="G24" s="17" t="s">
        <v>46</v>
      </c>
      <c r="H24" s="17" t="s">
        <v>47</v>
      </c>
      <c r="I24" s="17" t="s">
        <v>33</v>
      </c>
      <c r="J24" s="17">
        <v>200</v>
      </c>
      <c r="K24" s="17">
        <v>10374</v>
      </c>
      <c r="L24" s="17">
        <v>52</v>
      </c>
      <c r="M24" s="17">
        <f>VLOOKUP($L24,搬送L.T算出シート!$B$8:$L$18,11,0)</f>
        <v>24.545454545454547</v>
      </c>
      <c r="N24" s="17" t="s">
        <v>39</v>
      </c>
      <c r="O24" s="17">
        <v>1</v>
      </c>
      <c r="P24" s="17">
        <v>6</v>
      </c>
      <c r="Q24" s="17">
        <v>4.5599999999999996</v>
      </c>
      <c r="R24" s="17">
        <f t="shared" si="3"/>
        <v>0.08</v>
      </c>
      <c r="S24" s="17">
        <f>VLOOKUP($A24,不等ピッチ係数算出!$A$8:$AM$97,39,0)</f>
        <v>0.08</v>
      </c>
      <c r="T24" s="17">
        <f t="shared" si="0"/>
        <v>9.9999999999999992E-2</v>
      </c>
      <c r="U24" s="17">
        <f t="shared" si="4"/>
        <v>0.16</v>
      </c>
      <c r="V24" s="17">
        <f t="shared" si="4"/>
        <v>0.03</v>
      </c>
      <c r="W24" s="17">
        <f t="shared" si="4"/>
        <v>6.0000000000000005E-2</v>
      </c>
      <c r="X24" s="17">
        <f t="shared" si="4"/>
        <v>0.18000000000000002</v>
      </c>
      <c r="Y24" s="17"/>
      <c r="Z24" s="17">
        <f t="shared" si="5"/>
        <v>0.03</v>
      </c>
      <c r="AA24" s="17">
        <v>0</v>
      </c>
      <c r="AB24" s="17">
        <f t="shared" si="6"/>
        <v>0.21000000000000002</v>
      </c>
      <c r="AC24" s="17">
        <f t="shared" si="1"/>
        <v>0.93000000000000016</v>
      </c>
      <c r="AD24">
        <f t="shared" si="7"/>
        <v>0.43000000000000005</v>
      </c>
      <c r="AE24">
        <f t="shared" si="8"/>
        <v>0.18</v>
      </c>
      <c r="AF24">
        <f t="shared" si="9"/>
        <v>0.03</v>
      </c>
      <c r="AG24">
        <f t="shared" si="10"/>
        <v>0.64000000000000012</v>
      </c>
    </row>
    <row r="25" spans="1:33">
      <c r="A25" s="17" t="str">
        <f t="shared" si="2"/>
        <v>002401</v>
      </c>
      <c r="B25" s="17">
        <v>9093003179</v>
      </c>
      <c r="C25" s="17" t="s">
        <v>33</v>
      </c>
      <c r="D25" s="17" t="s">
        <v>53</v>
      </c>
      <c r="E25" s="17" t="s">
        <v>72</v>
      </c>
      <c r="F25" s="17" t="s">
        <v>45</v>
      </c>
      <c r="G25" s="17" t="s">
        <v>46</v>
      </c>
      <c r="H25" s="17" t="s">
        <v>47</v>
      </c>
      <c r="I25" s="17" t="s">
        <v>33</v>
      </c>
      <c r="J25" s="17">
        <v>500</v>
      </c>
      <c r="K25" s="17">
        <v>20390</v>
      </c>
      <c r="L25" s="17">
        <v>59</v>
      </c>
      <c r="M25" s="17">
        <f>VLOOKUP($L25,搬送L.T算出シート!$B$8:$L$18,11,0)</f>
        <v>24.545454545454547</v>
      </c>
      <c r="N25" s="17" t="s">
        <v>39</v>
      </c>
      <c r="O25" s="17">
        <v>1</v>
      </c>
      <c r="P25" s="17">
        <v>6</v>
      </c>
      <c r="Q25" s="17">
        <v>4.5599999999999996</v>
      </c>
      <c r="R25" s="17">
        <f t="shared" si="3"/>
        <v>0.08</v>
      </c>
      <c r="S25" s="17">
        <f>VLOOKUP($A25,不等ピッチ係数算出!$A$8:$AM$97,39,0)</f>
        <v>0.08</v>
      </c>
      <c r="T25" s="17">
        <f t="shared" si="0"/>
        <v>9.9999999999999992E-2</v>
      </c>
      <c r="U25" s="17">
        <f t="shared" si="4"/>
        <v>0.16</v>
      </c>
      <c r="V25" s="17">
        <f t="shared" si="4"/>
        <v>0.03</v>
      </c>
      <c r="W25" s="17">
        <f t="shared" si="4"/>
        <v>6.0000000000000005E-2</v>
      </c>
      <c r="X25" s="17">
        <f t="shared" si="4"/>
        <v>0.18000000000000002</v>
      </c>
      <c r="Y25" s="17"/>
      <c r="Z25" s="17">
        <f t="shared" si="5"/>
        <v>0.03</v>
      </c>
      <c r="AA25" s="17">
        <v>0</v>
      </c>
      <c r="AB25" s="17">
        <f t="shared" si="6"/>
        <v>0.21000000000000002</v>
      </c>
      <c r="AC25" s="17">
        <f t="shared" si="1"/>
        <v>0.93000000000000016</v>
      </c>
      <c r="AD25">
        <f t="shared" si="7"/>
        <v>0.43000000000000005</v>
      </c>
      <c r="AE25">
        <f t="shared" si="8"/>
        <v>0.18</v>
      </c>
      <c r="AF25">
        <f t="shared" si="9"/>
        <v>0.03</v>
      </c>
      <c r="AG25">
        <f t="shared" si="10"/>
        <v>0.64000000000000012</v>
      </c>
    </row>
    <row r="26" spans="1:33">
      <c r="A26" s="17" t="str">
        <f t="shared" si="2"/>
        <v>002401</v>
      </c>
      <c r="B26" s="17">
        <v>9155180614</v>
      </c>
      <c r="C26" s="17" t="s">
        <v>33</v>
      </c>
      <c r="D26" s="17" t="s">
        <v>33</v>
      </c>
      <c r="E26" s="17" t="s">
        <v>50</v>
      </c>
      <c r="F26" s="17" t="s">
        <v>45</v>
      </c>
      <c r="G26" s="17" t="s">
        <v>46</v>
      </c>
      <c r="H26" s="17" t="s">
        <v>47</v>
      </c>
      <c r="I26" s="17" t="s">
        <v>33</v>
      </c>
      <c r="J26" s="17">
        <v>1500</v>
      </c>
      <c r="K26" s="17">
        <v>20377</v>
      </c>
      <c r="L26" s="17">
        <v>53</v>
      </c>
      <c r="M26" s="17">
        <f>VLOOKUP($L26,搬送L.T算出シート!$B$8:$L$18,11,0)</f>
        <v>24.545454545454547</v>
      </c>
      <c r="N26" s="17" t="s">
        <v>39</v>
      </c>
      <c r="O26" s="17">
        <v>1</v>
      </c>
      <c r="P26" s="17">
        <v>6</v>
      </c>
      <c r="Q26" s="17">
        <v>4.5599999999999996</v>
      </c>
      <c r="R26" s="17">
        <f t="shared" si="3"/>
        <v>0.08</v>
      </c>
      <c r="S26" s="17">
        <f>VLOOKUP($A26,不等ピッチ係数算出!$A$8:$AM$97,39,0)</f>
        <v>0.08</v>
      </c>
      <c r="T26" s="17">
        <f t="shared" si="0"/>
        <v>9.9999999999999992E-2</v>
      </c>
      <c r="U26" s="17">
        <f t="shared" si="4"/>
        <v>0.16</v>
      </c>
      <c r="V26" s="17">
        <f t="shared" si="4"/>
        <v>0.03</v>
      </c>
      <c r="W26" s="17">
        <f t="shared" si="4"/>
        <v>6.0000000000000005E-2</v>
      </c>
      <c r="X26" s="17">
        <f t="shared" si="4"/>
        <v>0.18000000000000002</v>
      </c>
      <c r="Y26" s="17"/>
      <c r="Z26" s="17">
        <f t="shared" si="5"/>
        <v>0.03</v>
      </c>
      <c r="AA26" s="17">
        <v>0</v>
      </c>
      <c r="AB26" s="17">
        <f t="shared" si="6"/>
        <v>0.21000000000000002</v>
      </c>
      <c r="AC26" s="17">
        <f t="shared" si="1"/>
        <v>0.93000000000000016</v>
      </c>
      <c r="AD26">
        <f t="shared" si="7"/>
        <v>0.43000000000000005</v>
      </c>
      <c r="AE26">
        <f t="shared" si="8"/>
        <v>0.18</v>
      </c>
      <c r="AF26">
        <f t="shared" si="9"/>
        <v>0.03</v>
      </c>
      <c r="AG26">
        <f t="shared" si="10"/>
        <v>0.64000000000000012</v>
      </c>
    </row>
    <row r="27" spans="1:33">
      <c r="A27" s="17" t="str">
        <f t="shared" si="2"/>
        <v>002401</v>
      </c>
      <c r="B27" s="17">
        <v>9155180640</v>
      </c>
      <c r="C27" s="17" t="s">
        <v>33</v>
      </c>
      <c r="D27" s="17" t="s">
        <v>33</v>
      </c>
      <c r="E27" s="17" t="s">
        <v>50</v>
      </c>
      <c r="F27" s="17" t="s">
        <v>45</v>
      </c>
      <c r="G27" s="17" t="s">
        <v>46</v>
      </c>
      <c r="H27" s="17" t="s">
        <v>47</v>
      </c>
      <c r="I27" s="17" t="s">
        <v>33</v>
      </c>
      <c r="J27" s="17">
        <v>1000</v>
      </c>
      <c r="K27" s="17">
        <v>20381</v>
      </c>
      <c r="L27" s="17">
        <v>53</v>
      </c>
      <c r="M27" s="17">
        <f>VLOOKUP($L27,搬送L.T算出シート!$B$8:$L$18,11,0)</f>
        <v>24.545454545454547</v>
      </c>
      <c r="N27" s="17" t="s">
        <v>39</v>
      </c>
      <c r="O27" s="17">
        <v>1</v>
      </c>
      <c r="P27" s="17">
        <v>6</v>
      </c>
      <c r="Q27" s="17">
        <v>4.5599999999999996</v>
      </c>
      <c r="R27" s="17">
        <f t="shared" si="3"/>
        <v>0.08</v>
      </c>
      <c r="S27" s="17">
        <f>VLOOKUP($A27,不等ピッチ係数算出!$A$8:$AM$97,39,0)</f>
        <v>0.08</v>
      </c>
      <c r="T27" s="17">
        <f t="shared" si="0"/>
        <v>9.9999999999999992E-2</v>
      </c>
      <c r="U27" s="17">
        <f t="shared" si="4"/>
        <v>0.16</v>
      </c>
      <c r="V27" s="17">
        <f t="shared" si="4"/>
        <v>0.03</v>
      </c>
      <c r="W27" s="17">
        <f t="shared" si="4"/>
        <v>6.0000000000000005E-2</v>
      </c>
      <c r="X27" s="17">
        <f t="shared" si="4"/>
        <v>0.18000000000000002</v>
      </c>
      <c r="Y27" s="17"/>
      <c r="Z27" s="17">
        <f t="shared" si="5"/>
        <v>0.03</v>
      </c>
      <c r="AA27" s="17">
        <v>0</v>
      </c>
      <c r="AB27" s="17">
        <f t="shared" si="6"/>
        <v>0.21000000000000002</v>
      </c>
      <c r="AC27" s="17">
        <f t="shared" si="1"/>
        <v>0.93000000000000016</v>
      </c>
      <c r="AD27">
        <f t="shared" si="7"/>
        <v>0.43000000000000005</v>
      </c>
      <c r="AE27">
        <f t="shared" si="8"/>
        <v>0.18</v>
      </c>
      <c r="AF27">
        <f t="shared" si="9"/>
        <v>0.03</v>
      </c>
      <c r="AG27">
        <f t="shared" si="10"/>
        <v>0.64000000000000012</v>
      </c>
    </row>
    <row r="28" spans="1:33">
      <c r="A28" s="17" t="str">
        <f t="shared" si="2"/>
        <v>002401</v>
      </c>
      <c r="B28" s="17">
        <v>9161140614</v>
      </c>
      <c r="C28" s="17" t="s">
        <v>33</v>
      </c>
      <c r="D28" s="17" t="s">
        <v>33</v>
      </c>
      <c r="E28" s="17" t="s">
        <v>59</v>
      </c>
      <c r="F28" s="17" t="s">
        <v>45</v>
      </c>
      <c r="G28" s="17" t="s">
        <v>46</v>
      </c>
      <c r="H28" s="17" t="s">
        <v>47</v>
      </c>
      <c r="I28" s="17" t="s">
        <v>33</v>
      </c>
      <c r="J28" s="17">
        <v>2500</v>
      </c>
      <c r="K28" s="17">
        <v>20378</v>
      </c>
      <c r="L28" s="17">
        <v>53</v>
      </c>
      <c r="M28" s="17">
        <f>VLOOKUP($L28,搬送L.T算出シート!$B$8:$L$18,11,0)</f>
        <v>24.545454545454547</v>
      </c>
      <c r="N28" s="17" t="s">
        <v>39</v>
      </c>
      <c r="O28" s="17">
        <v>1</v>
      </c>
      <c r="P28" s="17">
        <v>6</v>
      </c>
      <c r="Q28" s="17">
        <v>4.5599999999999996</v>
      </c>
      <c r="R28" s="17">
        <f t="shared" si="3"/>
        <v>0.08</v>
      </c>
      <c r="S28" s="17">
        <f>VLOOKUP($A28,不等ピッチ係数算出!$A$8:$AM$97,39,0)</f>
        <v>0.08</v>
      </c>
      <c r="T28" s="17">
        <f t="shared" si="0"/>
        <v>9.9999999999999992E-2</v>
      </c>
      <c r="U28" s="17">
        <f t="shared" si="4"/>
        <v>0.16</v>
      </c>
      <c r="V28" s="17">
        <f t="shared" si="4"/>
        <v>0.03</v>
      </c>
      <c r="W28" s="17">
        <f t="shared" si="4"/>
        <v>6.0000000000000005E-2</v>
      </c>
      <c r="X28" s="17">
        <f t="shared" si="4"/>
        <v>0.18000000000000002</v>
      </c>
      <c r="Y28" s="17"/>
      <c r="Z28" s="17">
        <f t="shared" si="5"/>
        <v>0.03</v>
      </c>
      <c r="AA28" s="17">
        <v>0</v>
      </c>
      <c r="AB28" s="17">
        <f t="shared" si="6"/>
        <v>0.21000000000000002</v>
      </c>
      <c r="AC28" s="17">
        <f t="shared" si="1"/>
        <v>0.93000000000000016</v>
      </c>
      <c r="AD28">
        <f t="shared" si="7"/>
        <v>0.43000000000000005</v>
      </c>
      <c r="AE28">
        <f t="shared" si="8"/>
        <v>0.18</v>
      </c>
      <c r="AF28">
        <f t="shared" si="9"/>
        <v>0.03</v>
      </c>
      <c r="AG28">
        <f t="shared" si="10"/>
        <v>0.64000000000000012</v>
      </c>
    </row>
    <row r="29" spans="1:33">
      <c r="A29" s="17" t="str">
        <f t="shared" si="2"/>
        <v>002401</v>
      </c>
      <c r="B29" s="17">
        <v>9167180618</v>
      </c>
      <c r="C29" s="17" t="s">
        <v>33</v>
      </c>
      <c r="D29" s="17" t="s">
        <v>33</v>
      </c>
      <c r="E29" s="17" t="s">
        <v>61</v>
      </c>
      <c r="F29" s="17" t="s">
        <v>45</v>
      </c>
      <c r="G29" s="17" t="s">
        <v>46</v>
      </c>
      <c r="H29" s="17" t="s">
        <v>47</v>
      </c>
      <c r="I29" s="17" t="s">
        <v>33</v>
      </c>
      <c r="J29" s="17">
        <v>1000</v>
      </c>
      <c r="K29" s="17">
        <v>20376</v>
      </c>
      <c r="L29" s="17">
        <v>54</v>
      </c>
      <c r="M29" s="17">
        <f>VLOOKUP($L29,搬送L.T算出シート!$B$8:$L$18,11,0)</f>
        <v>24.545454545454547</v>
      </c>
      <c r="N29" s="17" t="s">
        <v>39</v>
      </c>
      <c r="O29" s="17">
        <v>1</v>
      </c>
      <c r="P29" s="17">
        <v>6</v>
      </c>
      <c r="Q29" s="17">
        <v>4.5599999999999996</v>
      </c>
      <c r="R29" s="17">
        <f t="shared" si="3"/>
        <v>0.08</v>
      </c>
      <c r="S29" s="17">
        <f>VLOOKUP($A29,不等ピッチ係数算出!$A$8:$AM$97,39,0)</f>
        <v>0.08</v>
      </c>
      <c r="T29" s="17">
        <f t="shared" si="0"/>
        <v>9.9999999999999992E-2</v>
      </c>
      <c r="U29" s="17">
        <f t="shared" si="4"/>
        <v>0.16</v>
      </c>
      <c r="V29" s="17">
        <f t="shared" si="4"/>
        <v>0.03</v>
      </c>
      <c r="W29" s="17">
        <f t="shared" si="4"/>
        <v>6.0000000000000005E-2</v>
      </c>
      <c r="X29" s="17">
        <f t="shared" si="4"/>
        <v>0.18000000000000002</v>
      </c>
      <c r="Y29" s="17"/>
      <c r="Z29" s="17">
        <f t="shared" si="5"/>
        <v>0.03</v>
      </c>
      <c r="AA29" s="17">
        <v>0</v>
      </c>
      <c r="AB29" s="17">
        <f t="shared" si="6"/>
        <v>0.21000000000000002</v>
      </c>
      <c r="AC29" s="17">
        <f t="shared" si="1"/>
        <v>0.93000000000000016</v>
      </c>
      <c r="AD29">
        <f t="shared" si="7"/>
        <v>0.43000000000000005</v>
      </c>
      <c r="AE29">
        <f t="shared" si="8"/>
        <v>0.18</v>
      </c>
      <c r="AF29">
        <f t="shared" si="9"/>
        <v>0.03</v>
      </c>
      <c r="AG29">
        <f t="shared" si="10"/>
        <v>0.64000000000000012</v>
      </c>
    </row>
    <row r="30" spans="1:33">
      <c r="A30" s="17" t="str">
        <f t="shared" si="2"/>
        <v>002401</v>
      </c>
      <c r="B30" s="17" t="s">
        <v>73</v>
      </c>
      <c r="C30" s="17" t="s">
        <v>33</v>
      </c>
      <c r="D30" s="17" t="s">
        <v>33</v>
      </c>
      <c r="E30" s="17" t="s">
        <v>74</v>
      </c>
      <c r="F30" s="17" t="s">
        <v>45</v>
      </c>
      <c r="G30" s="17" t="s">
        <v>46</v>
      </c>
      <c r="H30" s="17" t="s">
        <v>47</v>
      </c>
      <c r="I30" s="17" t="s">
        <v>33</v>
      </c>
      <c r="J30" s="17">
        <v>80</v>
      </c>
      <c r="K30" s="17">
        <v>20365</v>
      </c>
      <c r="L30" s="17">
        <v>52</v>
      </c>
      <c r="M30" s="17">
        <f>VLOOKUP($L30,搬送L.T算出シート!$B$8:$L$18,11,0)</f>
        <v>24.545454545454547</v>
      </c>
      <c r="N30" s="17" t="s">
        <v>39</v>
      </c>
      <c r="O30" s="17">
        <v>1</v>
      </c>
      <c r="P30" s="17">
        <v>6</v>
      </c>
      <c r="Q30" s="17">
        <v>4.5599999999999996</v>
      </c>
      <c r="R30" s="17">
        <f t="shared" si="3"/>
        <v>0.08</v>
      </c>
      <c r="S30" s="17">
        <f>VLOOKUP($A30,不等ピッチ係数算出!$A$8:$AM$97,39,0)</f>
        <v>0.08</v>
      </c>
      <c r="T30" s="17">
        <f t="shared" si="0"/>
        <v>9.9999999999999992E-2</v>
      </c>
      <c r="U30" s="17">
        <f t="shared" si="4"/>
        <v>0.16</v>
      </c>
      <c r="V30" s="17">
        <f t="shared" si="4"/>
        <v>0.03</v>
      </c>
      <c r="W30" s="17">
        <f t="shared" si="4"/>
        <v>6.0000000000000005E-2</v>
      </c>
      <c r="X30" s="17">
        <f t="shared" si="4"/>
        <v>0.18000000000000002</v>
      </c>
      <c r="Y30" s="17"/>
      <c r="Z30" s="17">
        <f t="shared" si="5"/>
        <v>0.03</v>
      </c>
      <c r="AA30" s="17">
        <v>0</v>
      </c>
      <c r="AB30" s="17">
        <f t="shared" si="6"/>
        <v>0.21000000000000002</v>
      </c>
      <c r="AC30" s="17">
        <f t="shared" si="1"/>
        <v>0.93000000000000016</v>
      </c>
      <c r="AD30">
        <f t="shared" si="7"/>
        <v>0.43000000000000005</v>
      </c>
      <c r="AE30">
        <f t="shared" si="8"/>
        <v>0.18</v>
      </c>
      <c r="AF30">
        <f t="shared" si="9"/>
        <v>0.03</v>
      </c>
      <c r="AG30">
        <f t="shared" si="10"/>
        <v>0.64000000000000012</v>
      </c>
    </row>
    <row r="31" spans="1:33">
      <c r="A31" s="17" t="str">
        <f t="shared" si="2"/>
        <v>002401</v>
      </c>
      <c r="B31" s="17" t="s">
        <v>75</v>
      </c>
      <c r="C31" s="17" t="s">
        <v>33</v>
      </c>
      <c r="D31" s="17" t="s">
        <v>33</v>
      </c>
      <c r="E31" s="17" t="s">
        <v>74</v>
      </c>
      <c r="F31" s="17" t="s">
        <v>45</v>
      </c>
      <c r="G31" s="17" t="s">
        <v>46</v>
      </c>
      <c r="H31" s="17" t="s">
        <v>47</v>
      </c>
      <c r="I31" s="17" t="s">
        <v>33</v>
      </c>
      <c r="J31" s="17">
        <v>100</v>
      </c>
      <c r="K31" s="17">
        <v>20372</v>
      </c>
      <c r="L31" s="17">
        <v>52</v>
      </c>
      <c r="M31" s="17">
        <f>VLOOKUP($L31,搬送L.T算出シート!$B$8:$L$18,11,0)</f>
        <v>24.545454545454547</v>
      </c>
      <c r="N31" s="17" t="s">
        <v>39</v>
      </c>
      <c r="O31" s="17">
        <v>1</v>
      </c>
      <c r="P31" s="17">
        <v>6</v>
      </c>
      <c r="Q31" s="17">
        <v>4.5599999999999996</v>
      </c>
      <c r="R31" s="17">
        <f t="shared" si="3"/>
        <v>0.08</v>
      </c>
      <c r="S31" s="17">
        <f>VLOOKUP($A31,不等ピッチ係数算出!$A$8:$AM$97,39,0)</f>
        <v>0.08</v>
      </c>
      <c r="T31" s="17">
        <f t="shared" si="0"/>
        <v>9.9999999999999992E-2</v>
      </c>
      <c r="U31" s="17">
        <f t="shared" si="4"/>
        <v>0.16</v>
      </c>
      <c r="V31" s="17">
        <f t="shared" si="4"/>
        <v>0.03</v>
      </c>
      <c r="W31" s="17">
        <f t="shared" si="4"/>
        <v>6.0000000000000005E-2</v>
      </c>
      <c r="X31" s="17">
        <f t="shared" si="4"/>
        <v>0.18000000000000002</v>
      </c>
      <c r="Y31" s="17"/>
      <c r="Z31" s="17">
        <f t="shared" si="5"/>
        <v>0.03</v>
      </c>
      <c r="AA31" s="17">
        <v>0</v>
      </c>
      <c r="AB31" s="17">
        <f t="shared" si="6"/>
        <v>0.21000000000000002</v>
      </c>
      <c r="AC31" s="17">
        <f t="shared" si="1"/>
        <v>0.93000000000000016</v>
      </c>
      <c r="AD31">
        <f t="shared" si="7"/>
        <v>0.43000000000000005</v>
      </c>
      <c r="AE31">
        <f t="shared" si="8"/>
        <v>0.18</v>
      </c>
      <c r="AF31">
        <f t="shared" si="9"/>
        <v>0.03</v>
      </c>
      <c r="AG31">
        <f t="shared" si="10"/>
        <v>0.64000000000000012</v>
      </c>
    </row>
    <row r="32" spans="1:33">
      <c r="A32" s="17" t="str">
        <f t="shared" si="2"/>
        <v>003001</v>
      </c>
      <c r="B32" s="17" t="s">
        <v>76</v>
      </c>
      <c r="C32" s="17" t="s">
        <v>33</v>
      </c>
      <c r="D32" s="17" t="s">
        <v>33</v>
      </c>
      <c r="E32" s="17" t="s">
        <v>77</v>
      </c>
      <c r="F32" s="17" t="s">
        <v>78</v>
      </c>
      <c r="G32" s="17" t="s">
        <v>79</v>
      </c>
      <c r="H32" s="17" t="s">
        <v>47</v>
      </c>
      <c r="I32" s="17" t="s">
        <v>80</v>
      </c>
      <c r="J32" s="17">
        <v>100</v>
      </c>
      <c r="K32" s="17">
        <v>10494</v>
      </c>
      <c r="L32" s="17">
        <v>52</v>
      </c>
      <c r="M32" s="17">
        <f>VLOOKUP($L32,搬送L.T算出シート!$B$8:$L$18,11,0)</f>
        <v>24.545454545454547</v>
      </c>
      <c r="N32" s="17" t="s">
        <v>39</v>
      </c>
      <c r="O32" s="17">
        <v>1</v>
      </c>
      <c r="P32" s="17">
        <v>4</v>
      </c>
      <c r="Q32" s="17">
        <v>6.88</v>
      </c>
      <c r="R32" s="17">
        <f t="shared" si="3"/>
        <v>0.08</v>
      </c>
      <c r="S32" s="17">
        <f>VLOOKUP($A32,不等ピッチ係数算出!$A$8:$AM$97,39,0)</f>
        <v>0.13</v>
      </c>
      <c r="T32" s="17">
        <f t="shared" si="0"/>
        <v>0.2</v>
      </c>
      <c r="U32" s="17">
        <f t="shared" si="4"/>
        <v>0.16</v>
      </c>
      <c r="V32" s="17">
        <f t="shared" si="4"/>
        <v>0.03</v>
      </c>
      <c r="W32" s="17">
        <f t="shared" si="4"/>
        <v>6.0000000000000005E-2</v>
      </c>
      <c r="X32" s="17">
        <f t="shared" si="4"/>
        <v>0.18000000000000002</v>
      </c>
      <c r="Y32" s="17"/>
      <c r="Z32" s="17">
        <f t="shared" si="5"/>
        <v>0.03</v>
      </c>
      <c r="AA32" s="17">
        <v>0</v>
      </c>
      <c r="AB32" s="17">
        <f t="shared" si="6"/>
        <v>0.21000000000000002</v>
      </c>
      <c r="AC32" s="17">
        <f t="shared" si="1"/>
        <v>1.0800000000000003</v>
      </c>
      <c r="AD32">
        <f t="shared" si="7"/>
        <v>0.43000000000000005</v>
      </c>
      <c r="AE32">
        <f t="shared" si="8"/>
        <v>0.33</v>
      </c>
      <c r="AF32">
        <f t="shared" si="9"/>
        <v>0.03</v>
      </c>
      <c r="AG32">
        <f t="shared" si="10"/>
        <v>0.79</v>
      </c>
    </row>
    <row r="33" spans="1:33">
      <c r="A33" s="17" t="str">
        <f t="shared" si="2"/>
        <v>003001</v>
      </c>
      <c r="B33" s="17" t="s">
        <v>81</v>
      </c>
      <c r="C33" s="17" t="s">
        <v>33</v>
      </c>
      <c r="D33" s="17" t="s">
        <v>53</v>
      </c>
      <c r="E33" s="17" t="s">
        <v>82</v>
      </c>
      <c r="F33" s="17" t="s">
        <v>78</v>
      </c>
      <c r="G33" s="17" t="s">
        <v>79</v>
      </c>
      <c r="H33" s="17" t="s">
        <v>47</v>
      </c>
      <c r="I33" s="17" t="s">
        <v>80</v>
      </c>
      <c r="J33" s="17">
        <v>20</v>
      </c>
      <c r="K33" s="17">
        <v>30391</v>
      </c>
      <c r="L33" s="17">
        <v>52</v>
      </c>
      <c r="M33" s="17">
        <f>VLOOKUP($L33,搬送L.T算出シート!$B$8:$L$18,11,0)</f>
        <v>24.545454545454547</v>
      </c>
      <c r="N33" s="17" t="s">
        <v>39</v>
      </c>
      <c r="O33" s="17">
        <v>1</v>
      </c>
      <c r="P33" s="17">
        <v>4</v>
      </c>
      <c r="Q33" s="17">
        <v>6.88</v>
      </c>
      <c r="R33" s="17">
        <f t="shared" si="3"/>
        <v>0.08</v>
      </c>
      <c r="S33" s="17">
        <f>VLOOKUP($A33,不等ピッチ係数算出!$A$8:$AM$97,39,0)</f>
        <v>0.13</v>
      </c>
      <c r="T33" s="17">
        <f t="shared" si="0"/>
        <v>0.2</v>
      </c>
      <c r="U33" s="17">
        <f t="shared" si="4"/>
        <v>0.16</v>
      </c>
      <c r="V33" s="17">
        <f t="shared" si="4"/>
        <v>0.03</v>
      </c>
      <c r="W33" s="17">
        <f t="shared" si="4"/>
        <v>6.0000000000000005E-2</v>
      </c>
      <c r="X33" s="17">
        <f t="shared" si="4"/>
        <v>0.18000000000000002</v>
      </c>
      <c r="Y33" s="17"/>
      <c r="Z33" s="17">
        <f t="shared" si="5"/>
        <v>0.03</v>
      </c>
      <c r="AA33" s="17">
        <v>0</v>
      </c>
      <c r="AB33" s="17">
        <f t="shared" si="6"/>
        <v>0.21000000000000002</v>
      </c>
      <c r="AC33" s="17">
        <f t="shared" si="1"/>
        <v>1.0800000000000003</v>
      </c>
      <c r="AD33">
        <f t="shared" si="7"/>
        <v>0.43000000000000005</v>
      </c>
      <c r="AE33">
        <f t="shared" si="8"/>
        <v>0.33</v>
      </c>
      <c r="AF33">
        <f t="shared" si="9"/>
        <v>0.03</v>
      </c>
      <c r="AG33">
        <f t="shared" si="10"/>
        <v>0.79</v>
      </c>
    </row>
    <row r="34" spans="1:33">
      <c r="A34" s="17" t="str">
        <f t="shared" si="2"/>
        <v>003001</v>
      </c>
      <c r="B34" s="17" t="s">
        <v>83</v>
      </c>
      <c r="C34" s="17" t="s">
        <v>33</v>
      </c>
      <c r="D34" s="17" t="s">
        <v>33</v>
      </c>
      <c r="E34" s="17" t="s">
        <v>82</v>
      </c>
      <c r="F34" s="17" t="s">
        <v>78</v>
      </c>
      <c r="G34" s="17" t="s">
        <v>79</v>
      </c>
      <c r="H34" s="17" t="s">
        <v>47</v>
      </c>
      <c r="I34" s="17" t="s">
        <v>80</v>
      </c>
      <c r="J34" s="17">
        <v>40</v>
      </c>
      <c r="K34" s="17">
        <v>30392</v>
      </c>
      <c r="L34" s="17">
        <v>52</v>
      </c>
      <c r="M34" s="17">
        <f>VLOOKUP($L34,搬送L.T算出シート!$B$8:$L$18,11,0)</f>
        <v>24.545454545454547</v>
      </c>
      <c r="N34" s="17" t="s">
        <v>39</v>
      </c>
      <c r="O34" s="17">
        <v>1</v>
      </c>
      <c r="P34" s="17">
        <v>4</v>
      </c>
      <c r="Q34" s="17">
        <v>6.88</v>
      </c>
      <c r="R34" s="17">
        <f t="shared" si="3"/>
        <v>0.08</v>
      </c>
      <c r="S34" s="17">
        <f>VLOOKUP($A34,不等ピッチ係数算出!$A$8:$AM$97,39,0)</f>
        <v>0.13</v>
      </c>
      <c r="T34" s="17">
        <f t="shared" si="0"/>
        <v>0.2</v>
      </c>
      <c r="U34" s="17">
        <f t="shared" si="4"/>
        <v>0.16</v>
      </c>
      <c r="V34" s="17">
        <f t="shared" si="4"/>
        <v>0.03</v>
      </c>
      <c r="W34" s="17">
        <f t="shared" si="4"/>
        <v>6.0000000000000005E-2</v>
      </c>
      <c r="X34" s="17">
        <f t="shared" si="4"/>
        <v>0.18000000000000002</v>
      </c>
      <c r="Y34" s="17"/>
      <c r="Z34" s="17">
        <f t="shared" si="5"/>
        <v>0.03</v>
      </c>
      <c r="AA34" s="17">
        <v>0</v>
      </c>
      <c r="AB34" s="17">
        <f t="shared" si="6"/>
        <v>0.21000000000000002</v>
      </c>
      <c r="AC34" s="17">
        <f t="shared" si="1"/>
        <v>1.0800000000000003</v>
      </c>
      <c r="AD34">
        <f t="shared" si="7"/>
        <v>0.43000000000000005</v>
      </c>
      <c r="AE34">
        <f t="shared" si="8"/>
        <v>0.33</v>
      </c>
      <c r="AF34">
        <f t="shared" si="9"/>
        <v>0.03</v>
      </c>
      <c r="AG34">
        <f t="shared" si="10"/>
        <v>0.79</v>
      </c>
    </row>
    <row r="35" spans="1:33">
      <c r="A35" s="17" t="str">
        <f t="shared" si="2"/>
        <v>003001</v>
      </c>
      <c r="B35" s="17" t="s">
        <v>84</v>
      </c>
      <c r="C35" s="17" t="s">
        <v>33</v>
      </c>
      <c r="D35" s="17" t="s">
        <v>33</v>
      </c>
      <c r="E35" s="17" t="s">
        <v>82</v>
      </c>
      <c r="F35" s="17" t="s">
        <v>78</v>
      </c>
      <c r="G35" s="17" t="s">
        <v>79</v>
      </c>
      <c r="H35" s="17" t="s">
        <v>47</v>
      </c>
      <c r="I35" s="17" t="s">
        <v>80</v>
      </c>
      <c r="J35" s="17">
        <v>90</v>
      </c>
      <c r="K35" s="17">
        <v>20393</v>
      </c>
      <c r="L35" s="17">
        <v>52</v>
      </c>
      <c r="M35" s="17">
        <f>VLOOKUP($L35,搬送L.T算出シート!$B$8:$L$18,11,0)</f>
        <v>24.545454545454547</v>
      </c>
      <c r="N35" s="17" t="s">
        <v>39</v>
      </c>
      <c r="O35" s="17">
        <v>1</v>
      </c>
      <c r="P35" s="17">
        <v>4</v>
      </c>
      <c r="Q35" s="17">
        <v>6.88</v>
      </c>
      <c r="R35" s="17">
        <f t="shared" si="3"/>
        <v>0.08</v>
      </c>
      <c r="S35" s="17">
        <f>VLOOKUP($A35,不等ピッチ係数算出!$A$8:$AM$97,39,0)</f>
        <v>0.13</v>
      </c>
      <c r="T35" s="17">
        <f t="shared" si="0"/>
        <v>0.2</v>
      </c>
      <c r="U35" s="17">
        <f t="shared" si="4"/>
        <v>0.16</v>
      </c>
      <c r="V35" s="17">
        <f t="shared" si="4"/>
        <v>0.03</v>
      </c>
      <c r="W35" s="17">
        <f t="shared" si="4"/>
        <v>6.0000000000000005E-2</v>
      </c>
      <c r="X35" s="17">
        <f t="shared" si="4"/>
        <v>0.18000000000000002</v>
      </c>
      <c r="Y35" s="17"/>
      <c r="Z35" s="17">
        <f t="shared" si="5"/>
        <v>0.03</v>
      </c>
      <c r="AA35" s="17">
        <v>0</v>
      </c>
      <c r="AB35" s="17">
        <f t="shared" si="6"/>
        <v>0.21000000000000002</v>
      </c>
      <c r="AC35" s="17">
        <f t="shared" si="1"/>
        <v>1.0800000000000003</v>
      </c>
      <c r="AD35">
        <f t="shared" si="7"/>
        <v>0.43000000000000005</v>
      </c>
      <c r="AE35">
        <f t="shared" si="8"/>
        <v>0.33</v>
      </c>
      <c r="AF35">
        <f t="shared" si="9"/>
        <v>0.03</v>
      </c>
      <c r="AG35">
        <f t="shared" si="10"/>
        <v>0.79</v>
      </c>
    </row>
    <row r="36" spans="1:33">
      <c r="A36" s="17" t="str">
        <f t="shared" si="2"/>
        <v>003801</v>
      </c>
      <c r="B36" s="17" t="s">
        <v>85</v>
      </c>
      <c r="C36" s="17" t="s">
        <v>33</v>
      </c>
      <c r="D36" s="17" t="s">
        <v>33</v>
      </c>
      <c r="E36" s="17" t="s">
        <v>86</v>
      </c>
      <c r="F36" s="17" t="s">
        <v>87</v>
      </c>
      <c r="G36" s="17" t="s">
        <v>88</v>
      </c>
      <c r="H36" s="17" t="s">
        <v>47</v>
      </c>
      <c r="I36" s="17" t="s">
        <v>89</v>
      </c>
      <c r="J36" s="17">
        <v>63</v>
      </c>
      <c r="K36" s="17">
        <v>20359</v>
      </c>
      <c r="L36" s="17">
        <v>52</v>
      </c>
      <c r="M36" s="17">
        <f>VLOOKUP($L36,搬送L.T算出シート!$B$8:$L$18,11,0)</f>
        <v>24.545454545454547</v>
      </c>
      <c r="N36" s="17" t="s">
        <v>39</v>
      </c>
      <c r="O36" s="17">
        <v>1</v>
      </c>
      <c r="P36" s="17">
        <v>1</v>
      </c>
      <c r="Q36" s="17">
        <v>1.9</v>
      </c>
      <c r="R36" s="17">
        <f t="shared" si="3"/>
        <v>0.08</v>
      </c>
      <c r="S36" s="17">
        <f>VLOOKUP($A36,不等ピッチ係数算出!$A$8:$AM$97,39,0)</f>
        <v>0</v>
      </c>
      <c r="T36" s="17">
        <f t="shared" si="0"/>
        <v>0.28999999999999998</v>
      </c>
      <c r="U36" s="17">
        <f t="shared" si="4"/>
        <v>0.16</v>
      </c>
      <c r="V36" s="17">
        <f t="shared" si="4"/>
        <v>0.03</v>
      </c>
      <c r="W36" s="17">
        <f t="shared" si="4"/>
        <v>6.0000000000000005E-2</v>
      </c>
      <c r="X36" s="17">
        <f t="shared" si="4"/>
        <v>0.18000000000000002</v>
      </c>
      <c r="Y36" s="17"/>
      <c r="Z36" s="17">
        <f t="shared" si="5"/>
        <v>0.03</v>
      </c>
      <c r="AA36" s="17">
        <v>0</v>
      </c>
      <c r="AB36" s="17">
        <f t="shared" si="6"/>
        <v>0.21000000000000002</v>
      </c>
      <c r="AC36" s="17">
        <f t="shared" si="1"/>
        <v>1.0400000000000003</v>
      </c>
      <c r="AD36">
        <f t="shared" si="7"/>
        <v>0.43000000000000005</v>
      </c>
      <c r="AE36">
        <f t="shared" si="8"/>
        <v>0.28999999999999998</v>
      </c>
      <c r="AF36">
        <f t="shared" si="9"/>
        <v>0.03</v>
      </c>
      <c r="AG36">
        <f t="shared" si="10"/>
        <v>0.75</v>
      </c>
    </row>
    <row r="37" spans="1:33">
      <c r="A37" s="36" t="str">
        <f t="shared" si="2"/>
        <v>015501</v>
      </c>
      <c r="B37" s="36" t="s">
        <v>90</v>
      </c>
      <c r="C37" s="36" t="s">
        <v>33</v>
      </c>
      <c r="D37" s="36" t="s">
        <v>53</v>
      </c>
      <c r="E37" s="36" t="s">
        <v>91</v>
      </c>
      <c r="F37" s="36" t="s">
        <v>92</v>
      </c>
      <c r="G37" s="36" t="s">
        <v>93</v>
      </c>
      <c r="H37" s="36" t="s">
        <v>47</v>
      </c>
      <c r="I37" s="36" t="s">
        <v>89</v>
      </c>
      <c r="J37" s="17">
        <v>50</v>
      </c>
      <c r="K37" s="17">
        <v>50491</v>
      </c>
      <c r="L37" s="17">
        <v>60</v>
      </c>
      <c r="M37" s="17">
        <f>VLOOKUP($L37,搬送L.T算出シート!$B$8:$L$18,11,0)</f>
        <v>24.545454545454547</v>
      </c>
      <c r="N37" s="36" t="s">
        <v>39</v>
      </c>
      <c r="O37" s="36">
        <v>1</v>
      </c>
      <c r="P37" s="36">
        <v>1</v>
      </c>
      <c r="Q37" s="36">
        <v>2.12</v>
      </c>
      <c r="R37" s="36">
        <f t="shared" si="3"/>
        <v>0.08</v>
      </c>
      <c r="S37" s="36">
        <f>VLOOKUP($A37,不等ピッチ係数算出!$A$8:$AM$97,39,0)</f>
        <v>0</v>
      </c>
      <c r="T37" s="36">
        <f t="shared" si="0"/>
        <v>0.32</v>
      </c>
      <c r="U37" s="36"/>
      <c r="V37" s="36"/>
      <c r="W37" s="36">
        <f t="shared" si="4"/>
        <v>6.0000000000000005E-2</v>
      </c>
      <c r="X37" s="36">
        <f t="shared" si="4"/>
        <v>0.18000000000000002</v>
      </c>
      <c r="Y37" s="36"/>
      <c r="Z37" s="36">
        <f t="shared" si="5"/>
        <v>0.03</v>
      </c>
      <c r="AA37" s="36">
        <v>0</v>
      </c>
      <c r="AB37" s="36">
        <f t="shared" si="6"/>
        <v>0.21000000000000002</v>
      </c>
      <c r="AC37" s="36">
        <f t="shared" si="1"/>
        <v>0.88000000000000012</v>
      </c>
      <c r="AD37">
        <f t="shared" si="7"/>
        <v>0.24000000000000002</v>
      </c>
      <c r="AE37">
        <f t="shared" si="8"/>
        <v>0.32</v>
      </c>
      <c r="AF37">
        <f t="shared" si="9"/>
        <v>0.03</v>
      </c>
      <c r="AG37">
        <f t="shared" si="10"/>
        <v>0.59000000000000008</v>
      </c>
    </row>
    <row r="38" spans="1:33">
      <c r="A38" s="17" t="str">
        <f t="shared" si="2"/>
        <v>020801</v>
      </c>
      <c r="B38" s="17" t="s">
        <v>94</v>
      </c>
      <c r="C38" s="17" t="s">
        <v>33</v>
      </c>
      <c r="D38" s="17" t="s">
        <v>49</v>
      </c>
      <c r="E38" s="17" t="s">
        <v>91</v>
      </c>
      <c r="F38" s="17" t="s">
        <v>95</v>
      </c>
      <c r="G38" s="17" t="s">
        <v>96</v>
      </c>
      <c r="H38" s="17" t="s">
        <v>47</v>
      </c>
      <c r="I38" s="17" t="s">
        <v>33</v>
      </c>
      <c r="J38" s="17">
        <v>50</v>
      </c>
      <c r="K38" s="17">
        <v>50460</v>
      </c>
      <c r="L38" s="17">
        <v>60</v>
      </c>
      <c r="M38" s="17">
        <f>VLOOKUP($L38,搬送L.T算出シート!$B$8:$L$18,11,0)</f>
        <v>24.545454545454547</v>
      </c>
      <c r="N38" s="17" t="s">
        <v>39</v>
      </c>
      <c r="O38" s="17">
        <v>1</v>
      </c>
      <c r="P38" s="17">
        <v>2</v>
      </c>
      <c r="Q38" s="17">
        <v>3.64</v>
      </c>
      <c r="R38" s="17">
        <f t="shared" si="3"/>
        <v>0.08</v>
      </c>
      <c r="S38" s="17">
        <f>VLOOKUP($A38,不等ピッチ係数算出!$A$8:$AM$97,39,0)</f>
        <v>0.29000000000000004</v>
      </c>
      <c r="T38" s="17">
        <f t="shared" si="0"/>
        <v>0.24000000000000002</v>
      </c>
      <c r="U38" s="17">
        <f t="shared" si="4"/>
        <v>0.16</v>
      </c>
      <c r="V38" s="17">
        <f t="shared" si="4"/>
        <v>0.03</v>
      </c>
      <c r="W38" s="17">
        <f t="shared" si="4"/>
        <v>6.0000000000000005E-2</v>
      </c>
      <c r="X38" s="17">
        <f t="shared" si="4"/>
        <v>0.18000000000000002</v>
      </c>
      <c r="Y38" s="17"/>
      <c r="Z38" s="17">
        <f t="shared" si="5"/>
        <v>0.03</v>
      </c>
      <c r="AA38" s="17">
        <v>0</v>
      </c>
      <c r="AB38" s="17">
        <f t="shared" si="6"/>
        <v>0.21000000000000002</v>
      </c>
      <c r="AC38" s="17">
        <f t="shared" si="1"/>
        <v>1.2800000000000002</v>
      </c>
      <c r="AD38">
        <f t="shared" si="7"/>
        <v>0.43000000000000005</v>
      </c>
      <c r="AE38">
        <f t="shared" si="8"/>
        <v>0.53</v>
      </c>
      <c r="AF38">
        <f t="shared" si="9"/>
        <v>0.03</v>
      </c>
      <c r="AG38">
        <f t="shared" si="10"/>
        <v>0.9900000000000001</v>
      </c>
    </row>
    <row r="39" spans="1:33">
      <c r="A39" s="17" t="str">
        <f t="shared" si="2"/>
        <v>020801</v>
      </c>
      <c r="B39" s="17" t="s">
        <v>97</v>
      </c>
      <c r="C39" s="17" t="s">
        <v>33</v>
      </c>
      <c r="D39" s="17" t="s">
        <v>53</v>
      </c>
      <c r="E39" s="17" t="s">
        <v>91</v>
      </c>
      <c r="F39" s="17" t="s">
        <v>95</v>
      </c>
      <c r="G39" s="17" t="s">
        <v>96</v>
      </c>
      <c r="H39" s="17" t="s">
        <v>47</v>
      </c>
      <c r="I39" s="17" t="s">
        <v>33</v>
      </c>
      <c r="J39" s="17">
        <v>300</v>
      </c>
      <c r="K39" s="17">
        <v>30464</v>
      </c>
      <c r="L39" s="17">
        <v>60</v>
      </c>
      <c r="M39" s="17">
        <f>VLOOKUP($L39,搬送L.T算出シート!$B$8:$L$18,11,0)</f>
        <v>24.545454545454547</v>
      </c>
      <c r="N39" s="17" t="s">
        <v>39</v>
      </c>
      <c r="O39" s="17">
        <v>1</v>
      </c>
      <c r="P39" s="17">
        <v>2</v>
      </c>
      <c r="Q39" s="17">
        <v>3.64</v>
      </c>
      <c r="R39" s="17">
        <f t="shared" si="3"/>
        <v>0.08</v>
      </c>
      <c r="S39" s="17">
        <f>VLOOKUP($A39,不等ピッチ係数算出!$A$8:$AM$97,39,0)</f>
        <v>0.29000000000000004</v>
      </c>
      <c r="T39" s="17">
        <f t="shared" si="0"/>
        <v>0.24000000000000002</v>
      </c>
      <c r="U39" s="17">
        <f t="shared" si="4"/>
        <v>0.16</v>
      </c>
      <c r="V39" s="17">
        <f t="shared" si="4"/>
        <v>0.03</v>
      </c>
      <c r="W39" s="17">
        <f t="shared" si="4"/>
        <v>6.0000000000000005E-2</v>
      </c>
      <c r="X39" s="17">
        <f t="shared" si="4"/>
        <v>0.18000000000000002</v>
      </c>
      <c r="Y39" s="17"/>
      <c r="Z39" s="17">
        <f t="shared" si="5"/>
        <v>0.03</v>
      </c>
      <c r="AA39" s="17">
        <v>0</v>
      </c>
      <c r="AB39" s="17">
        <f t="shared" si="6"/>
        <v>0.21000000000000002</v>
      </c>
      <c r="AC39" s="17">
        <f t="shared" si="1"/>
        <v>1.2800000000000002</v>
      </c>
      <c r="AD39">
        <f t="shared" si="7"/>
        <v>0.43000000000000005</v>
      </c>
      <c r="AE39">
        <f t="shared" si="8"/>
        <v>0.53</v>
      </c>
      <c r="AF39">
        <f t="shared" si="9"/>
        <v>0.03</v>
      </c>
      <c r="AG39">
        <f t="shared" si="10"/>
        <v>0.9900000000000001</v>
      </c>
    </row>
    <row r="40" spans="1:33">
      <c r="A40" s="17" t="str">
        <f t="shared" si="2"/>
        <v>020801</v>
      </c>
      <c r="B40" s="17" t="s">
        <v>98</v>
      </c>
      <c r="C40" s="17" t="s">
        <v>33</v>
      </c>
      <c r="D40" s="17" t="s">
        <v>33</v>
      </c>
      <c r="E40" s="17" t="s">
        <v>99</v>
      </c>
      <c r="F40" s="17" t="s">
        <v>95</v>
      </c>
      <c r="G40" s="17" t="s">
        <v>96</v>
      </c>
      <c r="H40" s="17" t="s">
        <v>47</v>
      </c>
      <c r="I40" s="17" t="s">
        <v>33</v>
      </c>
      <c r="J40" s="17">
        <v>200</v>
      </c>
      <c r="K40" s="17">
        <v>30462</v>
      </c>
      <c r="L40" s="17">
        <v>60</v>
      </c>
      <c r="M40" s="17">
        <f>VLOOKUP($L40,搬送L.T算出シート!$B$8:$L$18,11,0)</f>
        <v>24.545454545454547</v>
      </c>
      <c r="N40" s="17" t="s">
        <v>39</v>
      </c>
      <c r="O40" s="17">
        <v>1</v>
      </c>
      <c r="P40" s="17">
        <v>2</v>
      </c>
      <c r="Q40" s="17">
        <v>3.64</v>
      </c>
      <c r="R40" s="17">
        <f t="shared" si="3"/>
        <v>0.08</v>
      </c>
      <c r="S40" s="17">
        <f>VLOOKUP($A40,不等ピッチ係数算出!$A$8:$AM$97,39,0)</f>
        <v>0.29000000000000004</v>
      </c>
      <c r="T40" s="17">
        <f t="shared" si="0"/>
        <v>0.24000000000000002</v>
      </c>
      <c r="U40" s="17">
        <f t="shared" si="4"/>
        <v>0.16</v>
      </c>
      <c r="V40" s="17">
        <f t="shared" si="4"/>
        <v>0.03</v>
      </c>
      <c r="W40" s="17">
        <f t="shared" si="4"/>
        <v>6.0000000000000005E-2</v>
      </c>
      <c r="X40" s="17">
        <f t="shared" si="4"/>
        <v>0.18000000000000002</v>
      </c>
      <c r="Y40" s="17"/>
      <c r="Z40" s="17">
        <f t="shared" si="5"/>
        <v>0.03</v>
      </c>
      <c r="AA40" s="17">
        <v>0</v>
      </c>
      <c r="AB40" s="17">
        <f t="shared" si="6"/>
        <v>0.21000000000000002</v>
      </c>
      <c r="AC40" s="17">
        <f t="shared" si="1"/>
        <v>1.2800000000000002</v>
      </c>
      <c r="AD40">
        <f t="shared" si="7"/>
        <v>0.43000000000000005</v>
      </c>
      <c r="AE40">
        <f t="shared" si="8"/>
        <v>0.53</v>
      </c>
      <c r="AF40">
        <f t="shared" si="9"/>
        <v>0.03</v>
      </c>
      <c r="AG40">
        <f t="shared" si="10"/>
        <v>0.9900000000000001</v>
      </c>
    </row>
    <row r="41" spans="1:33">
      <c r="A41" s="17" t="str">
        <f t="shared" si="2"/>
        <v>020801</v>
      </c>
      <c r="B41" s="17" t="s">
        <v>100</v>
      </c>
      <c r="C41" s="17" t="s">
        <v>33</v>
      </c>
      <c r="D41" s="17" t="s">
        <v>33</v>
      </c>
      <c r="E41" s="17" t="s">
        <v>99</v>
      </c>
      <c r="F41" s="17" t="s">
        <v>95</v>
      </c>
      <c r="G41" s="17" t="s">
        <v>96</v>
      </c>
      <c r="H41" s="17" t="s">
        <v>47</v>
      </c>
      <c r="I41" s="17" t="s">
        <v>33</v>
      </c>
      <c r="J41" s="17">
        <v>400</v>
      </c>
      <c r="K41" s="17">
        <v>30463</v>
      </c>
      <c r="L41" s="17">
        <v>60</v>
      </c>
      <c r="M41" s="17">
        <f>VLOOKUP($L41,搬送L.T算出シート!$B$8:$L$18,11,0)</f>
        <v>24.545454545454547</v>
      </c>
      <c r="N41" s="17" t="s">
        <v>39</v>
      </c>
      <c r="O41" s="17">
        <v>1</v>
      </c>
      <c r="P41" s="17">
        <v>2</v>
      </c>
      <c r="Q41" s="17">
        <v>3.64</v>
      </c>
      <c r="R41" s="17">
        <f t="shared" si="3"/>
        <v>0.08</v>
      </c>
      <c r="S41" s="17">
        <f>VLOOKUP($A41,不等ピッチ係数算出!$A$8:$AM$97,39,0)</f>
        <v>0.29000000000000004</v>
      </c>
      <c r="T41" s="17">
        <f t="shared" si="0"/>
        <v>0.24000000000000002</v>
      </c>
      <c r="U41" s="17">
        <f t="shared" si="4"/>
        <v>0.16</v>
      </c>
      <c r="V41" s="17">
        <f t="shared" si="4"/>
        <v>0.03</v>
      </c>
      <c r="W41" s="17">
        <f t="shared" si="4"/>
        <v>6.0000000000000005E-2</v>
      </c>
      <c r="X41" s="17">
        <f t="shared" si="4"/>
        <v>0.18000000000000002</v>
      </c>
      <c r="Y41" s="17"/>
      <c r="Z41" s="17">
        <f t="shared" si="5"/>
        <v>0.03</v>
      </c>
      <c r="AA41" s="17">
        <v>0</v>
      </c>
      <c r="AB41" s="17">
        <f t="shared" si="6"/>
        <v>0.21000000000000002</v>
      </c>
      <c r="AC41" s="17">
        <f t="shared" si="1"/>
        <v>1.2800000000000002</v>
      </c>
      <c r="AD41">
        <f t="shared" si="7"/>
        <v>0.43000000000000005</v>
      </c>
      <c r="AE41">
        <f t="shared" si="8"/>
        <v>0.53</v>
      </c>
      <c r="AF41">
        <f t="shared" si="9"/>
        <v>0.03</v>
      </c>
      <c r="AG41">
        <f t="shared" si="10"/>
        <v>0.9900000000000001</v>
      </c>
    </row>
    <row r="42" spans="1:33">
      <c r="A42" s="17" t="str">
        <f t="shared" si="2"/>
        <v>020801</v>
      </c>
      <c r="B42" s="17" t="s">
        <v>101</v>
      </c>
      <c r="C42" s="17" t="s">
        <v>33</v>
      </c>
      <c r="D42" s="17" t="s">
        <v>33</v>
      </c>
      <c r="E42" s="17" t="s">
        <v>99</v>
      </c>
      <c r="F42" s="17" t="s">
        <v>95</v>
      </c>
      <c r="G42" s="17" t="s">
        <v>96</v>
      </c>
      <c r="H42" s="17" t="s">
        <v>47</v>
      </c>
      <c r="I42" s="17" t="s">
        <v>33</v>
      </c>
      <c r="J42" s="17">
        <v>200</v>
      </c>
      <c r="K42" s="17">
        <v>10458</v>
      </c>
      <c r="L42" s="17">
        <v>60</v>
      </c>
      <c r="M42" s="17">
        <f>VLOOKUP($L42,搬送L.T算出シート!$B$8:$L$18,11,0)</f>
        <v>24.545454545454547</v>
      </c>
      <c r="N42" s="17" t="s">
        <v>39</v>
      </c>
      <c r="O42" s="17">
        <v>1</v>
      </c>
      <c r="P42" s="17">
        <v>2</v>
      </c>
      <c r="Q42" s="17">
        <v>3.64</v>
      </c>
      <c r="R42" s="17">
        <f t="shared" si="3"/>
        <v>0.08</v>
      </c>
      <c r="S42" s="17">
        <f>VLOOKUP($A42,不等ピッチ係数算出!$A$8:$AM$97,39,0)</f>
        <v>0.29000000000000004</v>
      </c>
      <c r="T42" s="17">
        <f t="shared" si="0"/>
        <v>0.24000000000000002</v>
      </c>
      <c r="U42" s="17">
        <f t="shared" si="4"/>
        <v>0.16</v>
      </c>
      <c r="V42" s="17">
        <f t="shared" si="4"/>
        <v>0.03</v>
      </c>
      <c r="W42" s="17">
        <f t="shared" si="4"/>
        <v>6.0000000000000005E-2</v>
      </c>
      <c r="X42" s="17">
        <f t="shared" si="4"/>
        <v>0.18000000000000002</v>
      </c>
      <c r="Y42" s="17"/>
      <c r="Z42" s="17">
        <f t="shared" si="5"/>
        <v>0.03</v>
      </c>
      <c r="AA42" s="17">
        <v>0</v>
      </c>
      <c r="AB42" s="17">
        <f t="shared" si="6"/>
        <v>0.21000000000000002</v>
      </c>
      <c r="AC42" s="17">
        <f t="shared" si="1"/>
        <v>1.2800000000000002</v>
      </c>
      <c r="AD42">
        <f t="shared" si="7"/>
        <v>0.43000000000000005</v>
      </c>
      <c r="AE42">
        <f t="shared" si="8"/>
        <v>0.53</v>
      </c>
      <c r="AF42">
        <f t="shared" si="9"/>
        <v>0.03</v>
      </c>
      <c r="AG42">
        <f t="shared" si="10"/>
        <v>0.9900000000000001</v>
      </c>
    </row>
    <row r="43" spans="1:33">
      <c r="A43" s="17" t="str">
        <f t="shared" si="2"/>
        <v>020801</v>
      </c>
      <c r="B43" s="17" t="s">
        <v>102</v>
      </c>
      <c r="C43" s="17" t="s">
        <v>33</v>
      </c>
      <c r="D43" s="17" t="s">
        <v>53</v>
      </c>
      <c r="E43" s="17" t="s">
        <v>99</v>
      </c>
      <c r="F43" s="17" t="s">
        <v>95</v>
      </c>
      <c r="G43" s="17" t="s">
        <v>96</v>
      </c>
      <c r="H43" s="17" t="s">
        <v>47</v>
      </c>
      <c r="I43" s="17" t="s">
        <v>33</v>
      </c>
      <c r="J43" s="17">
        <v>100</v>
      </c>
      <c r="K43" s="17">
        <v>50465</v>
      </c>
      <c r="L43" s="17">
        <v>60</v>
      </c>
      <c r="M43" s="17">
        <f>VLOOKUP($L43,搬送L.T算出シート!$B$8:$L$18,11,0)</f>
        <v>24.545454545454547</v>
      </c>
      <c r="N43" s="17" t="s">
        <v>39</v>
      </c>
      <c r="O43" s="17">
        <v>1</v>
      </c>
      <c r="P43" s="17">
        <v>2</v>
      </c>
      <c r="Q43" s="17">
        <v>3.64</v>
      </c>
      <c r="R43" s="17">
        <f t="shared" si="3"/>
        <v>0.08</v>
      </c>
      <c r="S43" s="17">
        <f>VLOOKUP($A43,不等ピッチ係数算出!$A$8:$AM$97,39,0)</f>
        <v>0.29000000000000004</v>
      </c>
      <c r="T43" s="17">
        <f t="shared" si="0"/>
        <v>0.24000000000000002</v>
      </c>
      <c r="U43" s="17">
        <f t="shared" si="4"/>
        <v>0.16</v>
      </c>
      <c r="V43" s="17">
        <f t="shared" si="4"/>
        <v>0.03</v>
      </c>
      <c r="W43" s="17">
        <f t="shared" si="4"/>
        <v>6.0000000000000005E-2</v>
      </c>
      <c r="X43" s="17">
        <f t="shared" si="4"/>
        <v>0.18000000000000002</v>
      </c>
      <c r="Y43" s="17"/>
      <c r="Z43" s="17">
        <f t="shared" si="5"/>
        <v>0.03</v>
      </c>
      <c r="AA43" s="17">
        <v>0</v>
      </c>
      <c r="AB43" s="17">
        <f t="shared" si="6"/>
        <v>0.21000000000000002</v>
      </c>
      <c r="AC43" s="17">
        <f t="shared" si="1"/>
        <v>1.2800000000000002</v>
      </c>
      <c r="AD43">
        <f t="shared" si="7"/>
        <v>0.43000000000000005</v>
      </c>
      <c r="AE43">
        <f t="shared" si="8"/>
        <v>0.53</v>
      </c>
      <c r="AF43">
        <f t="shared" si="9"/>
        <v>0.03</v>
      </c>
      <c r="AG43">
        <f t="shared" si="10"/>
        <v>0.9900000000000001</v>
      </c>
    </row>
    <row r="44" spans="1:33">
      <c r="A44" s="17" t="str">
        <f t="shared" si="2"/>
        <v>020801</v>
      </c>
      <c r="B44" s="17" t="s">
        <v>103</v>
      </c>
      <c r="C44" s="17" t="s">
        <v>33</v>
      </c>
      <c r="D44" s="17" t="s">
        <v>33</v>
      </c>
      <c r="E44" s="17" t="s">
        <v>99</v>
      </c>
      <c r="F44" s="17" t="s">
        <v>95</v>
      </c>
      <c r="G44" s="17" t="s">
        <v>96</v>
      </c>
      <c r="H44" s="17" t="s">
        <v>47</v>
      </c>
      <c r="I44" s="17" t="s">
        <v>33</v>
      </c>
      <c r="J44" s="17">
        <v>100</v>
      </c>
      <c r="K44" s="17">
        <v>30466</v>
      </c>
      <c r="L44" s="17">
        <v>60</v>
      </c>
      <c r="M44" s="17">
        <f>VLOOKUP($L44,搬送L.T算出シート!$B$8:$L$18,11,0)</f>
        <v>24.545454545454547</v>
      </c>
      <c r="N44" s="17" t="s">
        <v>39</v>
      </c>
      <c r="O44" s="17">
        <v>1</v>
      </c>
      <c r="P44" s="17">
        <v>2</v>
      </c>
      <c r="Q44" s="17">
        <v>3.64</v>
      </c>
      <c r="R44" s="17">
        <f t="shared" si="3"/>
        <v>0.08</v>
      </c>
      <c r="S44" s="17">
        <f>VLOOKUP($A44,不等ピッチ係数算出!$A$8:$AM$97,39,0)</f>
        <v>0.29000000000000004</v>
      </c>
      <c r="T44" s="17">
        <f t="shared" si="0"/>
        <v>0.24000000000000002</v>
      </c>
      <c r="U44" s="17">
        <f t="shared" si="4"/>
        <v>0.16</v>
      </c>
      <c r="V44" s="17">
        <f t="shared" si="4"/>
        <v>0.03</v>
      </c>
      <c r="W44" s="17">
        <f t="shared" si="4"/>
        <v>6.0000000000000005E-2</v>
      </c>
      <c r="X44" s="17">
        <f t="shared" si="4"/>
        <v>0.18000000000000002</v>
      </c>
      <c r="Y44" s="17"/>
      <c r="Z44" s="17">
        <f t="shared" si="5"/>
        <v>0.03</v>
      </c>
      <c r="AA44" s="17">
        <v>0</v>
      </c>
      <c r="AB44" s="17">
        <f t="shared" si="6"/>
        <v>0.21000000000000002</v>
      </c>
      <c r="AC44" s="17">
        <f t="shared" si="1"/>
        <v>1.2800000000000002</v>
      </c>
      <c r="AD44">
        <f t="shared" si="7"/>
        <v>0.43000000000000005</v>
      </c>
      <c r="AE44">
        <f t="shared" si="8"/>
        <v>0.53</v>
      </c>
      <c r="AF44">
        <f t="shared" si="9"/>
        <v>0.03</v>
      </c>
      <c r="AG44">
        <f t="shared" si="10"/>
        <v>0.9900000000000001</v>
      </c>
    </row>
    <row r="45" spans="1:33">
      <c r="A45" s="17" t="str">
        <f t="shared" si="2"/>
        <v>020801</v>
      </c>
      <c r="B45" s="17" t="s">
        <v>104</v>
      </c>
      <c r="C45" s="17" t="s">
        <v>33</v>
      </c>
      <c r="D45" s="17" t="s">
        <v>53</v>
      </c>
      <c r="E45" s="17" t="s">
        <v>99</v>
      </c>
      <c r="F45" s="17" t="s">
        <v>95</v>
      </c>
      <c r="G45" s="17" t="s">
        <v>96</v>
      </c>
      <c r="H45" s="17" t="s">
        <v>47</v>
      </c>
      <c r="I45" s="17" t="s">
        <v>33</v>
      </c>
      <c r="J45" s="17">
        <v>50</v>
      </c>
      <c r="K45" s="17">
        <v>30467</v>
      </c>
      <c r="L45" s="17">
        <v>60</v>
      </c>
      <c r="M45" s="17">
        <f>VLOOKUP($L45,搬送L.T算出シート!$B$8:$L$18,11,0)</f>
        <v>24.545454545454547</v>
      </c>
      <c r="N45" s="17" t="s">
        <v>39</v>
      </c>
      <c r="O45" s="17">
        <v>1</v>
      </c>
      <c r="P45" s="17">
        <v>2</v>
      </c>
      <c r="Q45" s="17">
        <v>3.64</v>
      </c>
      <c r="R45" s="17">
        <f t="shared" si="3"/>
        <v>0.08</v>
      </c>
      <c r="S45" s="17">
        <f>VLOOKUP($A45,不等ピッチ係数算出!$A$8:$AM$97,39,0)</f>
        <v>0.29000000000000004</v>
      </c>
      <c r="T45" s="17">
        <f t="shared" si="0"/>
        <v>0.24000000000000002</v>
      </c>
      <c r="U45" s="17">
        <f t="shared" si="4"/>
        <v>0.16</v>
      </c>
      <c r="V45" s="17">
        <f t="shared" si="4"/>
        <v>0.03</v>
      </c>
      <c r="W45" s="17">
        <f t="shared" si="4"/>
        <v>6.0000000000000005E-2</v>
      </c>
      <c r="X45" s="17">
        <f t="shared" si="4"/>
        <v>0.18000000000000002</v>
      </c>
      <c r="Y45" s="17"/>
      <c r="Z45" s="17">
        <f t="shared" si="5"/>
        <v>0.03</v>
      </c>
      <c r="AA45" s="17">
        <v>0</v>
      </c>
      <c r="AB45" s="17">
        <f t="shared" si="6"/>
        <v>0.21000000000000002</v>
      </c>
      <c r="AC45" s="17">
        <f t="shared" si="1"/>
        <v>1.2800000000000002</v>
      </c>
      <c r="AD45">
        <f t="shared" si="7"/>
        <v>0.43000000000000005</v>
      </c>
      <c r="AE45">
        <f t="shared" si="8"/>
        <v>0.53</v>
      </c>
      <c r="AF45">
        <f t="shared" si="9"/>
        <v>0.03</v>
      </c>
      <c r="AG45">
        <f t="shared" si="10"/>
        <v>0.9900000000000001</v>
      </c>
    </row>
    <row r="46" spans="1:33">
      <c r="A46" s="17" t="str">
        <f t="shared" si="2"/>
        <v>020801</v>
      </c>
      <c r="B46" s="17" t="s">
        <v>105</v>
      </c>
      <c r="C46" s="17" t="s">
        <v>33</v>
      </c>
      <c r="D46" s="17" t="s">
        <v>53</v>
      </c>
      <c r="E46" s="17" t="s">
        <v>99</v>
      </c>
      <c r="F46" s="17" t="s">
        <v>95</v>
      </c>
      <c r="G46" s="17" t="s">
        <v>96</v>
      </c>
      <c r="H46" s="17" t="s">
        <v>47</v>
      </c>
      <c r="I46" s="17" t="s">
        <v>33</v>
      </c>
      <c r="J46" s="17">
        <v>100</v>
      </c>
      <c r="K46" s="17">
        <v>10461</v>
      </c>
      <c r="L46" s="17">
        <v>60</v>
      </c>
      <c r="M46" s="17">
        <f>VLOOKUP($L46,搬送L.T算出シート!$B$8:$L$18,11,0)</f>
        <v>24.545454545454547</v>
      </c>
      <c r="N46" s="17" t="s">
        <v>39</v>
      </c>
      <c r="O46" s="17">
        <v>1</v>
      </c>
      <c r="P46" s="17">
        <v>2</v>
      </c>
      <c r="Q46" s="17">
        <v>3.64</v>
      </c>
      <c r="R46" s="17">
        <f t="shared" si="3"/>
        <v>0.08</v>
      </c>
      <c r="S46" s="17">
        <f>VLOOKUP($A46,不等ピッチ係数算出!$A$8:$AM$97,39,0)</f>
        <v>0.29000000000000004</v>
      </c>
      <c r="T46" s="17">
        <f t="shared" si="0"/>
        <v>0.24000000000000002</v>
      </c>
      <c r="U46" s="17">
        <f t="shared" si="4"/>
        <v>0.16</v>
      </c>
      <c r="V46" s="17">
        <f t="shared" si="4"/>
        <v>0.03</v>
      </c>
      <c r="W46" s="17">
        <f t="shared" si="4"/>
        <v>6.0000000000000005E-2</v>
      </c>
      <c r="X46" s="17">
        <f t="shared" si="4"/>
        <v>0.18000000000000002</v>
      </c>
      <c r="Y46" s="17"/>
      <c r="Z46" s="17">
        <f t="shared" si="5"/>
        <v>0.03</v>
      </c>
      <c r="AA46" s="17">
        <v>0</v>
      </c>
      <c r="AB46" s="17">
        <f t="shared" si="6"/>
        <v>0.21000000000000002</v>
      </c>
      <c r="AC46" s="17">
        <f t="shared" si="1"/>
        <v>1.2800000000000002</v>
      </c>
      <c r="AD46">
        <f t="shared" si="7"/>
        <v>0.43000000000000005</v>
      </c>
      <c r="AE46">
        <f t="shared" si="8"/>
        <v>0.53</v>
      </c>
      <c r="AF46">
        <f t="shared" si="9"/>
        <v>0.03</v>
      </c>
      <c r="AG46">
        <f t="shared" si="10"/>
        <v>0.9900000000000001</v>
      </c>
    </row>
    <row r="47" spans="1:33">
      <c r="A47" s="17" t="str">
        <f t="shared" si="2"/>
        <v>020801</v>
      </c>
      <c r="B47" s="17" t="s">
        <v>106</v>
      </c>
      <c r="C47" s="17" t="s">
        <v>33</v>
      </c>
      <c r="D47" s="17" t="s">
        <v>56</v>
      </c>
      <c r="E47" s="17" t="s">
        <v>99</v>
      </c>
      <c r="F47" s="17" t="s">
        <v>95</v>
      </c>
      <c r="G47" s="17" t="s">
        <v>96</v>
      </c>
      <c r="H47" s="17" t="s">
        <v>47</v>
      </c>
      <c r="I47" s="17" t="s">
        <v>33</v>
      </c>
      <c r="J47" s="17">
        <v>400</v>
      </c>
      <c r="K47" s="17">
        <v>30457</v>
      </c>
      <c r="L47" s="17">
        <v>60</v>
      </c>
      <c r="M47" s="17">
        <f>VLOOKUP($L47,搬送L.T算出シート!$B$8:$L$18,11,0)</f>
        <v>24.545454545454547</v>
      </c>
      <c r="N47" s="17" t="s">
        <v>39</v>
      </c>
      <c r="O47" s="17">
        <v>1</v>
      </c>
      <c r="P47" s="17">
        <v>2</v>
      </c>
      <c r="Q47" s="17">
        <v>3.64</v>
      </c>
      <c r="R47" s="17">
        <f t="shared" si="3"/>
        <v>0.08</v>
      </c>
      <c r="S47" s="17">
        <f>VLOOKUP($A47,不等ピッチ係数算出!$A$8:$AM$97,39,0)</f>
        <v>0.29000000000000004</v>
      </c>
      <c r="T47" s="17">
        <f t="shared" si="0"/>
        <v>0.24000000000000002</v>
      </c>
      <c r="U47" s="17">
        <f t="shared" si="4"/>
        <v>0.16</v>
      </c>
      <c r="V47" s="17">
        <f t="shared" si="4"/>
        <v>0.03</v>
      </c>
      <c r="W47" s="17">
        <f t="shared" si="4"/>
        <v>6.0000000000000005E-2</v>
      </c>
      <c r="X47" s="17">
        <f t="shared" si="4"/>
        <v>0.18000000000000002</v>
      </c>
      <c r="Y47" s="17"/>
      <c r="Z47" s="17">
        <f t="shared" si="5"/>
        <v>0.03</v>
      </c>
      <c r="AA47" s="17">
        <v>0</v>
      </c>
      <c r="AB47" s="17">
        <f t="shared" si="6"/>
        <v>0.21000000000000002</v>
      </c>
      <c r="AC47" s="17">
        <f t="shared" si="1"/>
        <v>1.2800000000000002</v>
      </c>
      <c r="AD47">
        <f t="shared" si="7"/>
        <v>0.43000000000000005</v>
      </c>
      <c r="AE47">
        <f t="shared" si="8"/>
        <v>0.53</v>
      </c>
      <c r="AF47">
        <f t="shared" si="9"/>
        <v>0.03</v>
      </c>
      <c r="AG47">
        <f t="shared" si="10"/>
        <v>0.9900000000000001</v>
      </c>
    </row>
    <row r="48" spans="1:33">
      <c r="A48" s="17" t="str">
        <f t="shared" si="2"/>
        <v>022601</v>
      </c>
      <c r="B48" s="17" t="s">
        <v>107</v>
      </c>
      <c r="C48" s="17" t="s">
        <v>33</v>
      </c>
      <c r="D48" s="17" t="s">
        <v>43</v>
      </c>
      <c r="E48" s="17" t="s">
        <v>108</v>
      </c>
      <c r="F48" s="17" t="s">
        <v>109</v>
      </c>
      <c r="G48" s="17" t="s">
        <v>110</v>
      </c>
      <c r="H48" s="17" t="s">
        <v>47</v>
      </c>
      <c r="I48" s="17" t="s">
        <v>33</v>
      </c>
      <c r="J48" s="17">
        <v>2000</v>
      </c>
      <c r="K48" s="17">
        <v>20442</v>
      </c>
      <c r="L48" s="17">
        <v>53</v>
      </c>
      <c r="M48" s="17">
        <f>VLOOKUP($L48,搬送L.T算出シート!$B$8:$L$18,11,0)</f>
        <v>24.545454545454547</v>
      </c>
      <c r="N48" s="17" t="s">
        <v>39</v>
      </c>
      <c r="O48" s="17">
        <v>1</v>
      </c>
      <c r="P48" s="17">
        <v>1</v>
      </c>
      <c r="Q48" s="17">
        <v>1.96</v>
      </c>
      <c r="R48" s="17">
        <f t="shared" si="3"/>
        <v>0.08</v>
      </c>
      <c r="S48" s="17">
        <f>VLOOKUP($A48,不等ピッチ係数算出!$A$8:$AM$97,39,0)</f>
        <v>0</v>
      </c>
      <c r="T48" s="17">
        <f t="shared" si="0"/>
        <v>0.3</v>
      </c>
      <c r="U48" s="17">
        <f t="shared" si="4"/>
        <v>0.16</v>
      </c>
      <c r="V48" s="17">
        <f t="shared" si="4"/>
        <v>0.03</v>
      </c>
      <c r="W48" s="17">
        <f t="shared" si="4"/>
        <v>6.0000000000000005E-2</v>
      </c>
      <c r="X48" s="17">
        <f t="shared" si="4"/>
        <v>0.18000000000000002</v>
      </c>
      <c r="Y48" s="17"/>
      <c r="Z48" s="17">
        <f t="shared" si="5"/>
        <v>0.03</v>
      </c>
      <c r="AA48" s="17">
        <v>0</v>
      </c>
      <c r="AB48" s="17">
        <f t="shared" si="6"/>
        <v>0.21000000000000002</v>
      </c>
      <c r="AC48" s="17">
        <f t="shared" si="1"/>
        <v>1.0500000000000003</v>
      </c>
      <c r="AD48">
        <f t="shared" si="7"/>
        <v>0.43000000000000005</v>
      </c>
      <c r="AE48">
        <f t="shared" si="8"/>
        <v>0.3</v>
      </c>
      <c r="AF48">
        <f t="shared" si="9"/>
        <v>0.03</v>
      </c>
      <c r="AG48">
        <f t="shared" si="10"/>
        <v>0.76</v>
      </c>
    </row>
    <row r="49" spans="1:33">
      <c r="A49" s="17" t="str">
        <f t="shared" si="2"/>
        <v>081001</v>
      </c>
      <c r="B49" s="17" t="s">
        <v>111</v>
      </c>
      <c r="C49" s="17" t="s">
        <v>33</v>
      </c>
      <c r="D49" s="17" t="s">
        <v>33</v>
      </c>
      <c r="E49" s="17" t="s">
        <v>112</v>
      </c>
      <c r="F49" s="17" t="s">
        <v>113</v>
      </c>
      <c r="G49" s="17" t="s">
        <v>114</v>
      </c>
      <c r="H49" s="17" t="s">
        <v>47</v>
      </c>
      <c r="I49" s="17" t="s">
        <v>33</v>
      </c>
      <c r="J49" s="17">
        <v>150</v>
      </c>
      <c r="K49" s="17">
        <v>30122</v>
      </c>
      <c r="L49" s="17">
        <v>52</v>
      </c>
      <c r="M49" s="17">
        <f>VLOOKUP($L49,搬送L.T算出シート!$B$8:$L$18,11,0)</f>
        <v>24.545454545454547</v>
      </c>
      <c r="N49" s="17" t="s">
        <v>39</v>
      </c>
      <c r="O49" s="17">
        <v>1</v>
      </c>
      <c r="P49" s="17">
        <v>1</v>
      </c>
      <c r="Q49" s="17">
        <v>1.97</v>
      </c>
      <c r="R49" s="17">
        <f t="shared" si="3"/>
        <v>0.08</v>
      </c>
      <c r="S49" s="17">
        <f>VLOOKUP($A49,不等ピッチ係数算出!$A$8:$AM$97,39,0)</f>
        <v>0</v>
      </c>
      <c r="T49" s="17">
        <f t="shared" si="0"/>
        <v>0.3</v>
      </c>
      <c r="U49" s="17">
        <f t="shared" si="4"/>
        <v>0.16</v>
      </c>
      <c r="V49" s="17">
        <f t="shared" si="4"/>
        <v>0.03</v>
      </c>
      <c r="W49" s="17">
        <f t="shared" si="4"/>
        <v>6.0000000000000005E-2</v>
      </c>
      <c r="X49" s="17">
        <f t="shared" si="4"/>
        <v>0.18000000000000002</v>
      </c>
      <c r="Y49" s="17"/>
      <c r="Z49" s="17">
        <f t="shared" si="5"/>
        <v>0.03</v>
      </c>
      <c r="AA49" s="17">
        <v>0</v>
      </c>
      <c r="AB49" s="17">
        <f t="shared" si="6"/>
        <v>0.21000000000000002</v>
      </c>
      <c r="AC49" s="17">
        <f t="shared" si="1"/>
        <v>1.0500000000000003</v>
      </c>
      <c r="AD49">
        <f t="shared" si="7"/>
        <v>0.43000000000000005</v>
      </c>
      <c r="AE49">
        <f t="shared" si="8"/>
        <v>0.3</v>
      </c>
      <c r="AF49">
        <f t="shared" si="9"/>
        <v>0.03</v>
      </c>
      <c r="AG49">
        <f t="shared" si="10"/>
        <v>0.76</v>
      </c>
    </row>
    <row r="50" spans="1:33">
      <c r="A50" s="17" t="str">
        <f t="shared" si="2"/>
        <v>081601</v>
      </c>
      <c r="B50" s="17" t="s">
        <v>115</v>
      </c>
      <c r="C50" s="17" t="s">
        <v>33</v>
      </c>
      <c r="D50" s="17" t="s">
        <v>53</v>
      </c>
      <c r="E50" s="17" t="s">
        <v>116</v>
      </c>
      <c r="F50" s="17" t="s">
        <v>117</v>
      </c>
      <c r="G50" s="17" t="s">
        <v>118</v>
      </c>
      <c r="H50" s="17" t="s">
        <v>47</v>
      </c>
      <c r="I50" s="17" t="s">
        <v>33</v>
      </c>
      <c r="J50" s="17">
        <v>100</v>
      </c>
      <c r="K50" s="17">
        <v>20469</v>
      </c>
      <c r="L50" s="17">
        <v>54</v>
      </c>
      <c r="M50" s="17">
        <f>VLOOKUP($L50,搬送L.T算出シート!$B$8:$L$18,11,0)</f>
        <v>24.545454545454547</v>
      </c>
      <c r="N50" s="17" t="s">
        <v>39</v>
      </c>
      <c r="O50" s="17">
        <v>1</v>
      </c>
      <c r="P50" s="17">
        <v>1</v>
      </c>
      <c r="Q50" s="17">
        <v>1.39</v>
      </c>
      <c r="R50" s="17">
        <f t="shared" si="3"/>
        <v>0.08</v>
      </c>
      <c r="S50" s="17">
        <f>VLOOKUP($A50,不等ピッチ係数算出!$A$8:$AM$97,39,0)</f>
        <v>0</v>
      </c>
      <c r="T50" s="17">
        <f t="shared" si="0"/>
        <v>0.24000000000000002</v>
      </c>
      <c r="U50" s="17">
        <f t="shared" si="4"/>
        <v>0.16</v>
      </c>
      <c r="V50" s="17">
        <f t="shared" si="4"/>
        <v>0.03</v>
      </c>
      <c r="W50" s="17">
        <f t="shared" si="4"/>
        <v>6.0000000000000005E-2</v>
      </c>
      <c r="X50" s="17">
        <f t="shared" si="4"/>
        <v>0.18000000000000002</v>
      </c>
      <c r="Y50" s="17"/>
      <c r="Z50" s="17">
        <f t="shared" si="5"/>
        <v>0.03</v>
      </c>
      <c r="AA50" s="17">
        <v>0</v>
      </c>
      <c r="AB50" s="17">
        <f t="shared" si="6"/>
        <v>0.21000000000000002</v>
      </c>
      <c r="AC50" s="17">
        <f t="shared" si="1"/>
        <v>0.99000000000000021</v>
      </c>
      <c r="AD50">
        <f t="shared" si="7"/>
        <v>0.43000000000000005</v>
      </c>
      <c r="AE50">
        <f t="shared" si="8"/>
        <v>0.24000000000000002</v>
      </c>
      <c r="AF50">
        <f t="shared" si="9"/>
        <v>0.03</v>
      </c>
      <c r="AG50">
        <f t="shared" si="10"/>
        <v>0.70000000000000007</v>
      </c>
    </row>
    <row r="51" spans="1:33">
      <c r="A51" s="17" t="str">
        <f t="shared" si="2"/>
        <v>083101</v>
      </c>
      <c r="B51" s="17" t="s">
        <v>119</v>
      </c>
      <c r="C51" s="17" t="s">
        <v>33</v>
      </c>
      <c r="D51" s="17" t="s">
        <v>33</v>
      </c>
      <c r="E51" s="17" t="s">
        <v>120</v>
      </c>
      <c r="F51" s="17" t="s">
        <v>121</v>
      </c>
      <c r="G51" s="17" t="s">
        <v>122</v>
      </c>
      <c r="H51" s="17" t="s">
        <v>47</v>
      </c>
      <c r="I51" s="17" t="s">
        <v>123</v>
      </c>
      <c r="J51" s="17">
        <v>90</v>
      </c>
      <c r="K51" s="17">
        <v>40443</v>
      </c>
      <c r="L51" s="17">
        <v>54</v>
      </c>
      <c r="M51" s="17">
        <f>VLOOKUP($L51,搬送L.T算出シート!$B$8:$L$18,11,0)</f>
        <v>24.545454545454547</v>
      </c>
      <c r="N51" s="17" t="s">
        <v>39</v>
      </c>
      <c r="O51" s="17">
        <v>1</v>
      </c>
      <c r="P51" s="17">
        <v>1</v>
      </c>
      <c r="Q51" s="17">
        <v>2.29</v>
      </c>
      <c r="R51" s="17">
        <f t="shared" si="3"/>
        <v>0.08</v>
      </c>
      <c r="S51" s="17">
        <f>VLOOKUP($A51,不等ピッチ係数算出!$A$8:$AM$97,39,0)</f>
        <v>0</v>
      </c>
      <c r="T51" s="17">
        <f t="shared" si="0"/>
        <v>0.33</v>
      </c>
      <c r="U51" s="17">
        <f t="shared" si="4"/>
        <v>0.16</v>
      </c>
      <c r="V51" s="17">
        <f t="shared" si="4"/>
        <v>0.03</v>
      </c>
      <c r="W51" s="17">
        <f t="shared" si="4"/>
        <v>6.0000000000000005E-2</v>
      </c>
      <c r="X51" s="17">
        <f t="shared" si="4"/>
        <v>0.18000000000000002</v>
      </c>
      <c r="Y51" s="17"/>
      <c r="Z51" s="17">
        <f t="shared" si="5"/>
        <v>0.03</v>
      </c>
      <c r="AA51" s="17">
        <v>0</v>
      </c>
      <c r="AB51" s="17">
        <f t="shared" si="6"/>
        <v>0.21000000000000002</v>
      </c>
      <c r="AC51" s="17">
        <f t="shared" si="1"/>
        <v>1.0800000000000003</v>
      </c>
      <c r="AD51">
        <f t="shared" si="7"/>
        <v>0.43000000000000005</v>
      </c>
      <c r="AE51">
        <f t="shared" si="8"/>
        <v>0.33</v>
      </c>
      <c r="AF51">
        <f t="shared" si="9"/>
        <v>0.03</v>
      </c>
      <c r="AG51">
        <f t="shared" si="10"/>
        <v>0.79</v>
      </c>
    </row>
    <row r="52" spans="1:33">
      <c r="A52" s="17" t="str">
        <f t="shared" si="2"/>
        <v>083401</v>
      </c>
      <c r="B52" s="17" t="s">
        <v>124</v>
      </c>
      <c r="C52" s="17" t="s">
        <v>33</v>
      </c>
      <c r="D52" s="17" t="s">
        <v>33</v>
      </c>
      <c r="E52" s="17" t="s">
        <v>125</v>
      </c>
      <c r="F52" s="17" t="s">
        <v>126</v>
      </c>
      <c r="G52" s="17" t="s">
        <v>127</v>
      </c>
      <c r="H52" s="17" t="s">
        <v>47</v>
      </c>
      <c r="I52" s="17" t="s">
        <v>33</v>
      </c>
      <c r="J52" s="17">
        <v>46</v>
      </c>
      <c r="K52" s="17">
        <v>10456</v>
      </c>
      <c r="L52" s="17">
        <v>54</v>
      </c>
      <c r="M52" s="17">
        <f>VLOOKUP($L52,搬送L.T算出シート!$B$8:$L$18,11,0)</f>
        <v>24.545454545454547</v>
      </c>
      <c r="N52" s="17" t="s">
        <v>39</v>
      </c>
      <c r="O52" s="17">
        <v>1</v>
      </c>
      <c r="P52" s="17">
        <v>2</v>
      </c>
      <c r="Q52" s="17">
        <v>5</v>
      </c>
      <c r="R52" s="17">
        <f t="shared" si="3"/>
        <v>0.08</v>
      </c>
      <c r="S52" s="17">
        <f>VLOOKUP($A52,不等ピッチ係数算出!$A$8:$AM$97,39,0)</f>
        <v>0.05</v>
      </c>
      <c r="T52" s="17">
        <f t="shared" si="0"/>
        <v>0.3</v>
      </c>
      <c r="U52" s="17">
        <f t="shared" si="4"/>
        <v>0.16</v>
      </c>
      <c r="V52" s="17">
        <f t="shared" si="4"/>
        <v>0.03</v>
      </c>
      <c r="W52" s="17">
        <f t="shared" si="4"/>
        <v>6.0000000000000005E-2</v>
      </c>
      <c r="X52" s="17">
        <f t="shared" si="4"/>
        <v>0.18000000000000002</v>
      </c>
      <c r="Y52" s="17"/>
      <c r="Z52" s="17">
        <f t="shared" si="5"/>
        <v>0.03</v>
      </c>
      <c r="AA52" s="17">
        <v>0</v>
      </c>
      <c r="AB52" s="17">
        <f t="shared" si="6"/>
        <v>0.21000000000000002</v>
      </c>
      <c r="AC52" s="17">
        <f t="shared" si="1"/>
        <v>1.1000000000000001</v>
      </c>
      <c r="AD52">
        <f t="shared" si="7"/>
        <v>0.43000000000000005</v>
      </c>
      <c r="AE52">
        <f t="shared" si="8"/>
        <v>0.35</v>
      </c>
      <c r="AF52">
        <f t="shared" si="9"/>
        <v>0.03</v>
      </c>
      <c r="AG52">
        <f t="shared" si="10"/>
        <v>0.81</v>
      </c>
    </row>
    <row r="53" spans="1:33">
      <c r="A53" s="17" t="str">
        <f t="shared" si="2"/>
        <v>093001</v>
      </c>
      <c r="B53" s="17" t="s">
        <v>128</v>
      </c>
      <c r="C53" s="17" t="s">
        <v>33</v>
      </c>
      <c r="D53" s="17" t="s">
        <v>53</v>
      </c>
      <c r="E53" s="17" t="s">
        <v>129</v>
      </c>
      <c r="F53" s="17" t="s">
        <v>130</v>
      </c>
      <c r="G53" s="17" t="s">
        <v>131</v>
      </c>
      <c r="H53" s="17" t="s">
        <v>47</v>
      </c>
      <c r="I53" s="17" t="s">
        <v>89</v>
      </c>
      <c r="J53" s="17">
        <v>2</v>
      </c>
      <c r="K53" s="17">
        <v>60123</v>
      </c>
      <c r="L53" s="17">
        <v>51</v>
      </c>
      <c r="M53" s="17">
        <f>VLOOKUP($L53,搬送L.T算出シート!$B$8:$L$18,11,0)</f>
        <v>8.1818181818181817</v>
      </c>
      <c r="N53" s="17" t="s">
        <v>39</v>
      </c>
      <c r="O53" s="17">
        <v>1</v>
      </c>
      <c r="P53" s="17">
        <v>4</v>
      </c>
      <c r="Q53" s="17">
        <v>4</v>
      </c>
      <c r="R53" s="17">
        <f t="shared" si="3"/>
        <v>0.08</v>
      </c>
      <c r="S53" s="17">
        <f>VLOOKUP($A53,不等ピッチ係数算出!$A$8:$AM$97,39,0)</f>
        <v>0.05</v>
      </c>
      <c r="T53" s="17">
        <f t="shared" si="0"/>
        <v>0.13</v>
      </c>
      <c r="U53" s="17">
        <f t="shared" si="4"/>
        <v>0.16</v>
      </c>
      <c r="V53" s="17">
        <f t="shared" si="4"/>
        <v>0.03</v>
      </c>
      <c r="W53" s="17">
        <f t="shared" si="4"/>
        <v>6.0000000000000005E-2</v>
      </c>
      <c r="X53" s="17">
        <f t="shared" si="4"/>
        <v>0.18000000000000002</v>
      </c>
      <c r="Y53" s="17"/>
      <c r="Z53" s="17">
        <f t="shared" si="5"/>
        <v>0.01</v>
      </c>
      <c r="AA53" s="17">
        <v>0</v>
      </c>
      <c r="AB53" s="17">
        <f t="shared" si="6"/>
        <v>0.21000000000000002</v>
      </c>
      <c r="AC53" s="17">
        <f t="shared" si="1"/>
        <v>0.91000000000000014</v>
      </c>
      <c r="AD53">
        <f t="shared" si="7"/>
        <v>0.43000000000000005</v>
      </c>
      <c r="AE53">
        <f t="shared" si="8"/>
        <v>0.18</v>
      </c>
      <c r="AF53">
        <f t="shared" si="9"/>
        <v>0.01</v>
      </c>
      <c r="AG53">
        <f t="shared" si="10"/>
        <v>0.62000000000000011</v>
      </c>
    </row>
    <row r="54" spans="1:33">
      <c r="A54" s="17" t="str">
        <f t="shared" si="2"/>
        <v>093001</v>
      </c>
      <c r="B54" s="17" t="s">
        <v>132</v>
      </c>
      <c r="C54" s="17" t="s">
        <v>33</v>
      </c>
      <c r="D54" s="17" t="s">
        <v>33</v>
      </c>
      <c r="E54" s="17" t="s">
        <v>129</v>
      </c>
      <c r="F54" s="17" t="s">
        <v>130</v>
      </c>
      <c r="G54" s="17" t="s">
        <v>131</v>
      </c>
      <c r="H54" s="17" t="s">
        <v>47</v>
      </c>
      <c r="I54" s="17" t="s">
        <v>89</v>
      </c>
      <c r="J54" s="17">
        <v>2</v>
      </c>
      <c r="K54" s="17">
        <v>60124</v>
      </c>
      <c r="L54" s="17">
        <v>51</v>
      </c>
      <c r="M54" s="17">
        <f>VLOOKUP($L54,搬送L.T算出シート!$B$8:$L$18,11,0)</f>
        <v>8.1818181818181817</v>
      </c>
      <c r="N54" s="17" t="s">
        <v>39</v>
      </c>
      <c r="O54" s="17">
        <v>1</v>
      </c>
      <c r="P54" s="17">
        <v>4</v>
      </c>
      <c r="Q54" s="17">
        <v>4</v>
      </c>
      <c r="R54" s="17">
        <f t="shared" si="3"/>
        <v>0.08</v>
      </c>
      <c r="S54" s="17">
        <f>VLOOKUP($A54,不等ピッチ係数算出!$A$8:$AM$97,39,0)</f>
        <v>0.05</v>
      </c>
      <c r="T54" s="17">
        <f t="shared" si="0"/>
        <v>0.13</v>
      </c>
      <c r="U54" s="17">
        <f t="shared" si="4"/>
        <v>0.16</v>
      </c>
      <c r="V54" s="17">
        <f t="shared" si="4"/>
        <v>0.03</v>
      </c>
      <c r="W54" s="17">
        <f t="shared" si="4"/>
        <v>6.0000000000000005E-2</v>
      </c>
      <c r="X54" s="17">
        <f t="shared" si="4"/>
        <v>0.18000000000000002</v>
      </c>
      <c r="Y54" s="17"/>
      <c r="Z54" s="17">
        <f t="shared" si="5"/>
        <v>0.01</v>
      </c>
      <c r="AA54" s="17">
        <v>0</v>
      </c>
      <c r="AB54" s="17">
        <f t="shared" si="6"/>
        <v>0.21000000000000002</v>
      </c>
      <c r="AC54" s="17">
        <f t="shared" si="1"/>
        <v>0.91000000000000014</v>
      </c>
      <c r="AD54">
        <f t="shared" si="7"/>
        <v>0.43000000000000005</v>
      </c>
      <c r="AE54">
        <f t="shared" si="8"/>
        <v>0.18</v>
      </c>
      <c r="AF54">
        <f t="shared" si="9"/>
        <v>0.01</v>
      </c>
      <c r="AG54">
        <f t="shared" si="10"/>
        <v>0.62000000000000011</v>
      </c>
    </row>
    <row r="55" spans="1:33">
      <c r="A55" s="17" t="str">
        <f t="shared" si="2"/>
        <v>101401</v>
      </c>
      <c r="B55" s="17" t="s">
        <v>133</v>
      </c>
      <c r="C55" s="17" t="s">
        <v>33</v>
      </c>
      <c r="D55" s="17" t="s">
        <v>53</v>
      </c>
      <c r="E55" s="17" t="s">
        <v>134</v>
      </c>
      <c r="F55" s="17" t="s">
        <v>135</v>
      </c>
      <c r="G55" s="17" t="s">
        <v>136</v>
      </c>
      <c r="H55" s="17" t="s">
        <v>47</v>
      </c>
      <c r="I55" s="17" t="s">
        <v>137</v>
      </c>
      <c r="J55" s="17">
        <v>1000</v>
      </c>
      <c r="K55" s="17">
        <v>10127</v>
      </c>
      <c r="L55" s="17">
        <v>52</v>
      </c>
      <c r="M55" s="17">
        <f>VLOOKUP($L55,搬送L.T算出シート!$B$8:$L$18,11,0)</f>
        <v>24.545454545454547</v>
      </c>
      <c r="N55" s="17" t="s">
        <v>39</v>
      </c>
      <c r="O55" s="17">
        <v>1</v>
      </c>
      <c r="P55" s="17">
        <v>2</v>
      </c>
      <c r="Q55" s="17">
        <v>3.8</v>
      </c>
      <c r="R55" s="17">
        <f t="shared" si="3"/>
        <v>0.08</v>
      </c>
      <c r="S55" s="17">
        <f>VLOOKUP($A55,不等ピッチ係数算出!$A$8:$AM$97,39,0)</f>
        <v>0.12</v>
      </c>
      <c r="T55" s="17">
        <f t="shared" si="0"/>
        <v>0.24</v>
      </c>
      <c r="U55" s="17">
        <f t="shared" si="4"/>
        <v>0.16</v>
      </c>
      <c r="V55" s="17">
        <f t="shared" si="4"/>
        <v>0.03</v>
      </c>
      <c r="W55" s="17">
        <f t="shared" si="4"/>
        <v>6.0000000000000005E-2</v>
      </c>
      <c r="X55" s="17">
        <f t="shared" si="4"/>
        <v>0.18000000000000002</v>
      </c>
      <c r="Y55" s="17"/>
      <c r="Z55" s="17">
        <f t="shared" si="5"/>
        <v>0.03</v>
      </c>
      <c r="AA55" s="17">
        <v>0</v>
      </c>
      <c r="AB55" s="17">
        <f t="shared" si="6"/>
        <v>0.21000000000000002</v>
      </c>
      <c r="AC55" s="17">
        <f t="shared" si="1"/>
        <v>1.1100000000000001</v>
      </c>
      <c r="AD55">
        <f t="shared" si="7"/>
        <v>0.43000000000000005</v>
      </c>
      <c r="AE55">
        <f t="shared" si="8"/>
        <v>0.36</v>
      </c>
      <c r="AF55">
        <f t="shared" si="9"/>
        <v>0.03</v>
      </c>
      <c r="AG55">
        <f t="shared" si="10"/>
        <v>0.82000000000000006</v>
      </c>
    </row>
    <row r="56" spans="1:33">
      <c r="A56" s="17" t="str">
        <f t="shared" si="2"/>
        <v>101401</v>
      </c>
      <c r="B56" s="17" t="s">
        <v>138</v>
      </c>
      <c r="C56" s="17" t="s">
        <v>33</v>
      </c>
      <c r="D56" s="17" t="s">
        <v>33</v>
      </c>
      <c r="E56" s="17" t="s">
        <v>139</v>
      </c>
      <c r="F56" s="17" t="s">
        <v>135</v>
      </c>
      <c r="G56" s="17" t="s">
        <v>136</v>
      </c>
      <c r="H56" s="17" t="s">
        <v>47</v>
      </c>
      <c r="I56" s="17" t="s">
        <v>137</v>
      </c>
      <c r="J56" s="17">
        <v>100</v>
      </c>
      <c r="K56" s="17">
        <v>10126</v>
      </c>
      <c r="L56" s="17">
        <v>54</v>
      </c>
      <c r="M56" s="17">
        <f>VLOOKUP($L56,搬送L.T算出シート!$B$8:$L$18,11,0)</f>
        <v>24.545454545454547</v>
      </c>
      <c r="N56" s="17" t="s">
        <v>39</v>
      </c>
      <c r="O56" s="17">
        <v>1</v>
      </c>
      <c r="P56" s="17">
        <v>2</v>
      </c>
      <c r="Q56" s="17">
        <v>3.8</v>
      </c>
      <c r="R56" s="17">
        <f t="shared" si="3"/>
        <v>0.08</v>
      </c>
      <c r="S56" s="17">
        <f>VLOOKUP($A56,不等ピッチ係数算出!$A$8:$AM$97,39,0)</f>
        <v>0.12</v>
      </c>
      <c r="T56" s="17">
        <f t="shared" si="0"/>
        <v>0.24</v>
      </c>
      <c r="U56" s="17">
        <f t="shared" si="4"/>
        <v>0.16</v>
      </c>
      <c r="V56" s="17">
        <f t="shared" si="4"/>
        <v>0.03</v>
      </c>
      <c r="W56" s="17">
        <f t="shared" si="4"/>
        <v>6.0000000000000005E-2</v>
      </c>
      <c r="X56" s="17">
        <f t="shared" si="4"/>
        <v>0.18000000000000002</v>
      </c>
      <c r="Y56" s="17"/>
      <c r="Z56" s="17">
        <f t="shared" si="5"/>
        <v>0.03</v>
      </c>
      <c r="AA56" s="17">
        <v>0</v>
      </c>
      <c r="AB56" s="17">
        <f t="shared" si="6"/>
        <v>0.21000000000000002</v>
      </c>
      <c r="AC56" s="17">
        <f t="shared" si="1"/>
        <v>1.1100000000000001</v>
      </c>
      <c r="AD56">
        <f t="shared" si="7"/>
        <v>0.43000000000000005</v>
      </c>
      <c r="AE56">
        <f t="shared" si="8"/>
        <v>0.36</v>
      </c>
      <c r="AF56">
        <f t="shared" si="9"/>
        <v>0.03</v>
      </c>
      <c r="AG56">
        <f t="shared" si="10"/>
        <v>0.82000000000000006</v>
      </c>
    </row>
    <row r="57" spans="1:33">
      <c r="A57" s="17" t="str">
        <f t="shared" si="2"/>
        <v>101401</v>
      </c>
      <c r="B57" s="17" t="s">
        <v>140</v>
      </c>
      <c r="C57" s="17" t="s">
        <v>33</v>
      </c>
      <c r="D57" s="17" t="s">
        <v>53</v>
      </c>
      <c r="E57" s="17" t="s">
        <v>134</v>
      </c>
      <c r="F57" s="17" t="s">
        <v>135</v>
      </c>
      <c r="G57" s="17" t="s">
        <v>136</v>
      </c>
      <c r="H57" s="17" t="s">
        <v>47</v>
      </c>
      <c r="I57" s="17" t="s">
        <v>137</v>
      </c>
      <c r="J57" s="17">
        <v>200</v>
      </c>
      <c r="K57" s="17">
        <v>10125</v>
      </c>
      <c r="L57" s="17">
        <v>52</v>
      </c>
      <c r="M57" s="17">
        <f>VLOOKUP($L57,搬送L.T算出シート!$B$8:$L$18,11,0)</f>
        <v>24.545454545454547</v>
      </c>
      <c r="N57" s="17" t="s">
        <v>39</v>
      </c>
      <c r="O57" s="17">
        <v>1</v>
      </c>
      <c r="P57" s="17">
        <v>2</v>
      </c>
      <c r="Q57" s="17">
        <v>3.8</v>
      </c>
      <c r="R57" s="17">
        <f t="shared" si="3"/>
        <v>0.08</v>
      </c>
      <c r="S57" s="17">
        <f>VLOOKUP($A57,不等ピッチ係数算出!$A$8:$AM$97,39,0)</f>
        <v>0.12</v>
      </c>
      <c r="T57" s="17">
        <f t="shared" si="0"/>
        <v>0.24</v>
      </c>
      <c r="U57" s="17">
        <f t="shared" si="4"/>
        <v>0.16</v>
      </c>
      <c r="V57" s="17">
        <f t="shared" si="4"/>
        <v>0.03</v>
      </c>
      <c r="W57" s="17">
        <f t="shared" si="4"/>
        <v>6.0000000000000005E-2</v>
      </c>
      <c r="X57" s="17">
        <f t="shared" si="4"/>
        <v>0.18000000000000002</v>
      </c>
      <c r="Y57" s="17"/>
      <c r="Z57" s="17">
        <f t="shared" si="5"/>
        <v>0.03</v>
      </c>
      <c r="AA57" s="17">
        <v>0</v>
      </c>
      <c r="AB57" s="17">
        <f t="shared" si="6"/>
        <v>0.21000000000000002</v>
      </c>
      <c r="AC57" s="17">
        <f t="shared" si="1"/>
        <v>1.1100000000000001</v>
      </c>
      <c r="AD57">
        <f t="shared" si="7"/>
        <v>0.43000000000000005</v>
      </c>
      <c r="AE57">
        <f t="shared" si="8"/>
        <v>0.36</v>
      </c>
      <c r="AF57">
        <f t="shared" si="9"/>
        <v>0.03</v>
      </c>
      <c r="AG57">
        <f t="shared" si="10"/>
        <v>0.82000000000000006</v>
      </c>
    </row>
    <row r="58" spans="1:33">
      <c r="A58" s="17" t="str">
        <f t="shared" si="2"/>
        <v>104204</v>
      </c>
      <c r="B58" s="17" t="s">
        <v>141</v>
      </c>
      <c r="C58" s="17" t="s">
        <v>33</v>
      </c>
      <c r="D58" s="17" t="s">
        <v>53</v>
      </c>
      <c r="E58" s="17" t="s">
        <v>142</v>
      </c>
      <c r="F58" s="17" t="s">
        <v>143</v>
      </c>
      <c r="G58" s="17" t="s">
        <v>144</v>
      </c>
      <c r="H58" s="17" t="s">
        <v>145</v>
      </c>
      <c r="I58" s="17" t="s">
        <v>146</v>
      </c>
      <c r="J58" s="17">
        <v>4</v>
      </c>
      <c r="K58" s="17">
        <v>30439</v>
      </c>
      <c r="L58" s="17">
        <v>59</v>
      </c>
      <c r="M58" s="17">
        <f>VLOOKUP($L58,搬送L.T算出シート!$B$8:$L$18,11,0)</f>
        <v>24.545454545454547</v>
      </c>
      <c r="N58" s="17" t="s">
        <v>39</v>
      </c>
      <c r="O58" s="17">
        <v>1</v>
      </c>
      <c r="P58" s="17">
        <v>2</v>
      </c>
      <c r="Q58" s="17">
        <v>3.92</v>
      </c>
      <c r="R58" s="17">
        <f t="shared" si="3"/>
        <v>0.08</v>
      </c>
      <c r="S58" s="17">
        <f>VLOOKUP($A58,不等ピッチ係数算出!$A$8:$AM$97,39,0)</f>
        <v>0.23</v>
      </c>
      <c r="T58" s="17">
        <f t="shared" si="0"/>
        <v>0.25</v>
      </c>
      <c r="U58" s="17">
        <f t="shared" si="4"/>
        <v>0.16</v>
      </c>
      <c r="V58" s="17">
        <f t="shared" si="4"/>
        <v>0.03</v>
      </c>
      <c r="W58" s="17">
        <f t="shared" si="4"/>
        <v>6.0000000000000005E-2</v>
      </c>
      <c r="X58" s="17">
        <f t="shared" si="4"/>
        <v>0.18000000000000002</v>
      </c>
      <c r="Y58" s="17"/>
      <c r="Z58" s="17">
        <f t="shared" si="5"/>
        <v>0.03</v>
      </c>
      <c r="AA58" s="17">
        <v>0</v>
      </c>
      <c r="AB58" s="17">
        <f t="shared" si="6"/>
        <v>0.21000000000000002</v>
      </c>
      <c r="AC58" s="17">
        <f t="shared" si="1"/>
        <v>1.2300000000000002</v>
      </c>
      <c r="AD58">
        <f t="shared" si="7"/>
        <v>0.43000000000000005</v>
      </c>
      <c r="AE58">
        <f t="shared" si="8"/>
        <v>0.48</v>
      </c>
      <c r="AF58">
        <f t="shared" si="9"/>
        <v>0.03</v>
      </c>
      <c r="AG58">
        <f t="shared" si="10"/>
        <v>0.94000000000000006</v>
      </c>
    </row>
    <row r="59" spans="1:33">
      <c r="A59" s="17" t="str">
        <f t="shared" si="2"/>
        <v>104204</v>
      </c>
      <c r="B59" s="17" t="s">
        <v>147</v>
      </c>
      <c r="C59" s="17" t="s">
        <v>33</v>
      </c>
      <c r="D59" s="17" t="s">
        <v>53</v>
      </c>
      <c r="E59" s="17" t="s">
        <v>142</v>
      </c>
      <c r="F59" s="17" t="s">
        <v>143</v>
      </c>
      <c r="G59" s="17" t="s">
        <v>144</v>
      </c>
      <c r="H59" s="17" t="s">
        <v>145</v>
      </c>
      <c r="I59" s="17" t="s">
        <v>146</v>
      </c>
      <c r="J59" s="17">
        <v>4</v>
      </c>
      <c r="K59" s="17">
        <v>30440</v>
      </c>
      <c r="L59" s="17">
        <v>59</v>
      </c>
      <c r="M59" s="17">
        <f>VLOOKUP($L59,搬送L.T算出シート!$B$8:$L$18,11,0)</f>
        <v>24.545454545454547</v>
      </c>
      <c r="N59" s="17" t="s">
        <v>39</v>
      </c>
      <c r="O59" s="17">
        <v>1</v>
      </c>
      <c r="P59" s="17">
        <v>2</v>
      </c>
      <c r="Q59" s="17">
        <v>3.92</v>
      </c>
      <c r="R59" s="17">
        <f t="shared" si="3"/>
        <v>0.08</v>
      </c>
      <c r="S59" s="17">
        <f>VLOOKUP($A59,不等ピッチ係数算出!$A$8:$AM$97,39,0)</f>
        <v>0.23</v>
      </c>
      <c r="T59" s="17">
        <f t="shared" si="0"/>
        <v>0.25</v>
      </c>
      <c r="U59" s="17">
        <f t="shared" si="4"/>
        <v>0.16</v>
      </c>
      <c r="V59" s="17">
        <f t="shared" si="4"/>
        <v>0.03</v>
      </c>
      <c r="W59" s="17">
        <f t="shared" si="4"/>
        <v>6.0000000000000005E-2</v>
      </c>
      <c r="X59" s="17">
        <f t="shared" si="4"/>
        <v>0.18000000000000002</v>
      </c>
      <c r="Y59" s="17"/>
      <c r="Z59" s="17">
        <f t="shared" si="5"/>
        <v>0.03</v>
      </c>
      <c r="AA59" s="17">
        <v>0</v>
      </c>
      <c r="AB59" s="17">
        <f t="shared" si="6"/>
        <v>0.21000000000000002</v>
      </c>
      <c r="AC59" s="17">
        <f t="shared" si="1"/>
        <v>1.2300000000000002</v>
      </c>
      <c r="AD59">
        <f t="shared" si="7"/>
        <v>0.43000000000000005</v>
      </c>
      <c r="AE59">
        <f t="shared" si="8"/>
        <v>0.48</v>
      </c>
      <c r="AF59">
        <f t="shared" si="9"/>
        <v>0.03</v>
      </c>
      <c r="AG59">
        <f t="shared" si="10"/>
        <v>0.94000000000000006</v>
      </c>
    </row>
    <row r="60" spans="1:33">
      <c r="A60" s="17" t="str">
        <f t="shared" si="2"/>
        <v>181402</v>
      </c>
      <c r="B60" s="17" t="s">
        <v>148</v>
      </c>
      <c r="C60" s="17" t="s">
        <v>33</v>
      </c>
      <c r="D60" s="17" t="s">
        <v>33</v>
      </c>
      <c r="E60" s="17" t="s">
        <v>149</v>
      </c>
      <c r="F60" s="17" t="s">
        <v>150</v>
      </c>
      <c r="G60" s="17" t="s">
        <v>151</v>
      </c>
      <c r="H60" s="17" t="s">
        <v>152</v>
      </c>
      <c r="I60" s="17" t="s">
        <v>153</v>
      </c>
      <c r="J60" s="17">
        <v>60</v>
      </c>
      <c r="K60" s="17">
        <v>40128</v>
      </c>
      <c r="L60" s="17">
        <v>51</v>
      </c>
      <c r="M60" s="17">
        <f>VLOOKUP($L60,搬送L.T算出シート!$B$8:$L$18,11,0)</f>
        <v>8.1818181818181817</v>
      </c>
      <c r="N60" s="17" t="s">
        <v>39</v>
      </c>
      <c r="O60" s="17">
        <v>1</v>
      </c>
      <c r="P60" s="17">
        <v>1</v>
      </c>
      <c r="Q60" s="17">
        <v>1.9</v>
      </c>
      <c r="R60" s="17">
        <f t="shared" si="3"/>
        <v>0.08</v>
      </c>
      <c r="S60" s="17">
        <f>VLOOKUP($A60,不等ピッチ係数算出!$A$8:$AM$97,39,0)</f>
        <v>0</v>
      </c>
      <c r="T60" s="17">
        <f t="shared" si="0"/>
        <v>0.28999999999999998</v>
      </c>
      <c r="U60" s="17">
        <f t="shared" si="4"/>
        <v>0.16</v>
      </c>
      <c r="V60" s="17">
        <f t="shared" si="4"/>
        <v>0.03</v>
      </c>
      <c r="W60" s="17">
        <f t="shared" si="4"/>
        <v>6.0000000000000005E-2</v>
      </c>
      <c r="X60" s="17">
        <f t="shared" si="4"/>
        <v>0.18000000000000002</v>
      </c>
      <c r="Y60" s="17"/>
      <c r="Z60" s="17">
        <f t="shared" si="5"/>
        <v>0.01</v>
      </c>
      <c r="AA60" s="17">
        <v>0</v>
      </c>
      <c r="AB60" s="17">
        <f t="shared" si="6"/>
        <v>0.21000000000000002</v>
      </c>
      <c r="AC60" s="17">
        <f t="shared" si="1"/>
        <v>1.0200000000000002</v>
      </c>
      <c r="AD60">
        <f t="shared" si="7"/>
        <v>0.43000000000000005</v>
      </c>
      <c r="AE60">
        <f t="shared" si="8"/>
        <v>0.28999999999999998</v>
      </c>
      <c r="AF60">
        <f t="shared" si="9"/>
        <v>0.01</v>
      </c>
      <c r="AG60">
        <f t="shared" si="10"/>
        <v>0.73</v>
      </c>
    </row>
    <row r="61" spans="1:33">
      <c r="A61" s="17" t="str">
        <f t="shared" si="2"/>
        <v>181402</v>
      </c>
      <c r="B61" s="17" t="s">
        <v>154</v>
      </c>
      <c r="C61" s="17" t="s">
        <v>33</v>
      </c>
      <c r="D61" s="17" t="s">
        <v>33</v>
      </c>
      <c r="E61" s="17" t="s">
        <v>155</v>
      </c>
      <c r="F61" s="17" t="s">
        <v>150</v>
      </c>
      <c r="G61" s="17" t="s">
        <v>151</v>
      </c>
      <c r="H61" s="17" t="s">
        <v>152</v>
      </c>
      <c r="I61" s="17" t="s">
        <v>153</v>
      </c>
      <c r="J61" s="17">
        <v>80</v>
      </c>
      <c r="K61" s="17">
        <v>40130</v>
      </c>
      <c r="L61" s="17">
        <v>51</v>
      </c>
      <c r="M61" s="17">
        <f>VLOOKUP($L61,搬送L.T算出シート!$B$8:$L$18,11,0)</f>
        <v>8.1818181818181817</v>
      </c>
      <c r="N61" s="17" t="s">
        <v>39</v>
      </c>
      <c r="O61" s="17">
        <v>1</v>
      </c>
      <c r="P61" s="17">
        <v>1</v>
      </c>
      <c r="Q61" s="17">
        <v>1.9</v>
      </c>
      <c r="R61" s="17">
        <f t="shared" si="3"/>
        <v>0.08</v>
      </c>
      <c r="S61" s="17">
        <f>VLOOKUP($A61,不等ピッチ係数算出!$A$8:$AM$97,39,0)</f>
        <v>0</v>
      </c>
      <c r="T61" s="17">
        <f t="shared" si="0"/>
        <v>0.28999999999999998</v>
      </c>
      <c r="U61" s="17">
        <f t="shared" si="4"/>
        <v>0.16</v>
      </c>
      <c r="V61" s="17">
        <f t="shared" si="4"/>
        <v>0.03</v>
      </c>
      <c r="W61" s="17">
        <f t="shared" si="4"/>
        <v>6.0000000000000005E-2</v>
      </c>
      <c r="X61" s="17">
        <f t="shared" si="4"/>
        <v>0.18000000000000002</v>
      </c>
      <c r="Y61" s="17"/>
      <c r="Z61" s="17">
        <f t="shared" si="5"/>
        <v>0.01</v>
      </c>
      <c r="AA61" s="17">
        <v>0</v>
      </c>
      <c r="AB61" s="17">
        <f t="shared" si="6"/>
        <v>0.21000000000000002</v>
      </c>
      <c r="AC61" s="17">
        <f t="shared" si="1"/>
        <v>1.0200000000000002</v>
      </c>
      <c r="AD61">
        <f t="shared" si="7"/>
        <v>0.43000000000000005</v>
      </c>
      <c r="AE61">
        <f t="shared" si="8"/>
        <v>0.28999999999999998</v>
      </c>
      <c r="AF61">
        <f t="shared" si="9"/>
        <v>0.01</v>
      </c>
      <c r="AG61">
        <f t="shared" si="10"/>
        <v>0.73</v>
      </c>
    </row>
    <row r="62" spans="1:33">
      <c r="A62" s="17" t="str">
        <f t="shared" si="2"/>
        <v>181402</v>
      </c>
      <c r="B62" s="17" t="s">
        <v>156</v>
      </c>
      <c r="C62" s="17" t="s">
        <v>33</v>
      </c>
      <c r="D62" s="17" t="s">
        <v>33</v>
      </c>
      <c r="E62" s="17" t="s">
        <v>149</v>
      </c>
      <c r="F62" s="17" t="s">
        <v>150</v>
      </c>
      <c r="G62" s="17" t="s">
        <v>151</v>
      </c>
      <c r="H62" s="17" t="s">
        <v>152</v>
      </c>
      <c r="I62" s="17" t="s">
        <v>153</v>
      </c>
      <c r="J62" s="17">
        <v>72</v>
      </c>
      <c r="K62" s="17">
        <v>40134</v>
      </c>
      <c r="L62" s="17">
        <v>51</v>
      </c>
      <c r="M62" s="17">
        <f>VLOOKUP($L62,搬送L.T算出シート!$B$8:$L$18,11,0)</f>
        <v>8.1818181818181817</v>
      </c>
      <c r="N62" s="17" t="s">
        <v>39</v>
      </c>
      <c r="O62" s="17">
        <v>1</v>
      </c>
      <c r="P62" s="17">
        <v>1</v>
      </c>
      <c r="Q62" s="17">
        <v>1.9</v>
      </c>
      <c r="R62" s="17">
        <f t="shared" si="3"/>
        <v>0.08</v>
      </c>
      <c r="S62" s="17">
        <f>VLOOKUP($A62,不等ピッチ係数算出!$A$8:$AM$97,39,0)</f>
        <v>0</v>
      </c>
      <c r="T62" s="17">
        <f t="shared" si="0"/>
        <v>0.28999999999999998</v>
      </c>
      <c r="U62" s="17">
        <f t="shared" si="4"/>
        <v>0.16</v>
      </c>
      <c r="V62" s="17">
        <f t="shared" si="4"/>
        <v>0.03</v>
      </c>
      <c r="W62" s="17">
        <f t="shared" si="4"/>
        <v>6.0000000000000005E-2</v>
      </c>
      <c r="X62" s="17">
        <f t="shared" si="4"/>
        <v>0.18000000000000002</v>
      </c>
      <c r="Y62" s="17"/>
      <c r="Z62" s="17">
        <f t="shared" si="5"/>
        <v>0.01</v>
      </c>
      <c r="AA62" s="17">
        <v>0</v>
      </c>
      <c r="AB62" s="17">
        <f t="shared" si="6"/>
        <v>0.21000000000000002</v>
      </c>
      <c r="AC62" s="17">
        <f t="shared" si="1"/>
        <v>1.0200000000000002</v>
      </c>
      <c r="AD62">
        <f t="shared" si="7"/>
        <v>0.43000000000000005</v>
      </c>
      <c r="AE62">
        <f t="shared" si="8"/>
        <v>0.28999999999999998</v>
      </c>
      <c r="AF62">
        <f t="shared" si="9"/>
        <v>0.01</v>
      </c>
      <c r="AG62">
        <f t="shared" si="10"/>
        <v>0.73</v>
      </c>
    </row>
    <row r="63" spans="1:33">
      <c r="A63" s="17" t="str">
        <f t="shared" si="2"/>
        <v>181402</v>
      </c>
      <c r="B63" s="17" t="s">
        <v>157</v>
      </c>
      <c r="C63" s="17" t="s">
        <v>33</v>
      </c>
      <c r="D63" s="17" t="s">
        <v>33</v>
      </c>
      <c r="E63" s="17" t="s">
        <v>155</v>
      </c>
      <c r="F63" s="17" t="s">
        <v>150</v>
      </c>
      <c r="G63" s="17" t="s">
        <v>151</v>
      </c>
      <c r="H63" s="17" t="s">
        <v>152</v>
      </c>
      <c r="I63" s="17" t="s">
        <v>153</v>
      </c>
      <c r="J63" s="17">
        <v>100</v>
      </c>
      <c r="K63" s="17">
        <v>40132</v>
      </c>
      <c r="L63" s="17">
        <v>51</v>
      </c>
      <c r="M63" s="17">
        <f>VLOOKUP($L63,搬送L.T算出シート!$B$8:$L$18,11,0)</f>
        <v>8.1818181818181817</v>
      </c>
      <c r="N63" s="17" t="s">
        <v>39</v>
      </c>
      <c r="O63" s="17">
        <v>1</v>
      </c>
      <c r="P63" s="17">
        <v>1</v>
      </c>
      <c r="Q63" s="17">
        <v>1.9</v>
      </c>
      <c r="R63" s="17">
        <f t="shared" si="3"/>
        <v>0.08</v>
      </c>
      <c r="S63" s="17">
        <f>VLOOKUP($A63,不等ピッチ係数算出!$A$8:$AM$97,39,0)</f>
        <v>0</v>
      </c>
      <c r="T63" s="17">
        <f t="shared" si="0"/>
        <v>0.28999999999999998</v>
      </c>
      <c r="U63" s="17">
        <f t="shared" si="4"/>
        <v>0.16</v>
      </c>
      <c r="V63" s="17">
        <f t="shared" si="4"/>
        <v>0.03</v>
      </c>
      <c r="W63" s="17">
        <f t="shared" si="4"/>
        <v>6.0000000000000005E-2</v>
      </c>
      <c r="X63" s="17">
        <f t="shared" si="4"/>
        <v>0.18000000000000002</v>
      </c>
      <c r="Y63" s="17"/>
      <c r="Z63" s="17">
        <f t="shared" si="5"/>
        <v>0.01</v>
      </c>
      <c r="AA63" s="17">
        <v>0</v>
      </c>
      <c r="AB63" s="17">
        <f t="shared" si="6"/>
        <v>0.21000000000000002</v>
      </c>
      <c r="AC63" s="17">
        <f t="shared" si="1"/>
        <v>1.0200000000000002</v>
      </c>
      <c r="AD63">
        <f t="shared" si="7"/>
        <v>0.43000000000000005</v>
      </c>
      <c r="AE63">
        <f t="shared" si="8"/>
        <v>0.28999999999999998</v>
      </c>
      <c r="AF63">
        <f t="shared" si="9"/>
        <v>0.01</v>
      </c>
      <c r="AG63">
        <f t="shared" si="10"/>
        <v>0.73</v>
      </c>
    </row>
    <row r="64" spans="1:33">
      <c r="A64" s="17" t="str">
        <f t="shared" si="2"/>
        <v>181402</v>
      </c>
      <c r="B64" s="17" t="s">
        <v>158</v>
      </c>
      <c r="C64" s="17" t="s">
        <v>33</v>
      </c>
      <c r="D64" s="17" t="s">
        <v>33</v>
      </c>
      <c r="E64" s="17" t="s">
        <v>149</v>
      </c>
      <c r="F64" s="17" t="s">
        <v>150</v>
      </c>
      <c r="G64" s="17" t="s">
        <v>151</v>
      </c>
      <c r="H64" s="17" t="s">
        <v>152</v>
      </c>
      <c r="I64" s="17" t="s">
        <v>153</v>
      </c>
      <c r="J64" s="17">
        <v>38</v>
      </c>
      <c r="K64" s="17">
        <v>40138</v>
      </c>
      <c r="L64" s="17">
        <v>51</v>
      </c>
      <c r="M64" s="17">
        <f>VLOOKUP($L64,搬送L.T算出シート!$B$8:$L$18,11,0)</f>
        <v>8.1818181818181817</v>
      </c>
      <c r="N64" s="17" t="s">
        <v>39</v>
      </c>
      <c r="O64" s="17">
        <v>1</v>
      </c>
      <c r="P64" s="17">
        <v>1</v>
      </c>
      <c r="Q64" s="17">
        <v>1.9</v>
      </c>
      <c r="R64" s="17">
        <f t="shared" si="3"/>
        <v>0.08</v>
      </c>
      <c r="S64" s="17">
        <f>VLOOKUP($A64,不等ピッチ係数算出!$A$8:$AM$97,39,0)</f>
        <v>0</v>
      </c>
      <c r="T64" s="17">
        <f t="shared" si="0"/>
        <v>0.28999999999999998</v>
      </c>
      <c r="U64" s="17">
        <f t="shared" si="4"/>
        <v>0.16</v>
      </c>
      <c r="V64" s="17">
        <f t="shared" si="4"/>
        <v>0.03</v>
      </c>
      <c r="W64" s="17">
        <f t="shared" si="4"/>
        <v>6.0000000000000005E-2</v>
      </c>
      <c r="X64" s="17">
        <f t="shared" si="4"/>
        <v>0.18000000000000002</v>
      </c>
      <c r="Y64" s="17"/>
      <c r="Z64" s="17">
        <f t="shared" si="5"/>
        <v>0.01</v>
      </c>
      <c r="AA64" s="17">
        <v>0</v>
      </c>
      <c r="AB64" s="17">
        <f t="shared" si="6"/>
        <v>0.21000000000000002</v>
      </c>
      <c r="AC64" s="17">
        <f t="shared" si="1"/>
        <v>1.0200000000000002</v>
      </c>
      <c r="AD64">
        <f t="shared" si="7"/>
        <v>0.43000000000000005</v>
      </c>
      <c r="AE64">
        <f t="shared" si="8"/>
        <v>0.28999999999999998</v>
      </c>
      <c r="AF64">
        <f t="shared" si="9"/>
        <v>0.01</v>
      </c>
      <c r="AG64">
        <f t="shared" si="10"/>
        <v>0.73</v>
      </c>
    </row>
    <row r="65" spans="1:33">
      <c r="A65" s="17" t="str">
        <f t="shared" si="2"/>
        <v>181402</v>
      </c>
      <c r="B65" s="17" t="s">
        <v>159</v>
      </c>
      <c r="C65" s="17" t="s">
        <v>33</v>
      </c>
      <c r="D65" s="17" t="s">
        <v>33</v>
      </c>
      <c r="E65" s="17" t="s">
        <v>155</v>
      </c>
      <c r="F65" s="17" t="s">
        <v>150</v>
      </c>
      <c r="G65" s="17" t="s">
        <v>151</v>
      </c>
      <c r="H65" s="17" t="s">
        <v>152</v>
      </c>
      <c r="I65" s="17" t="s">
        <v>153</v>
      </c>
      <c r="J65" s="17">
        <v>72</v>
      </c>
      <c r="K65" s="17">
        <v>40136</v>
      </c>
      <c r="L65" s="17">
        <v>51</v>
      </c>
      <c r="M65" s="17">
        <f>VLOOKUP($L65,搬送L.T算出シート!$B$8:$L$18,11,0)</f>
        <v>8.1818181818181817</v>
      </c>
      <c r="N65" s="17" t="s">
        <v>39</v>
      </c>
      <c r="O65" s="17">
        <v>1</v>
      </c>
      <c r="P65" s="17">
        <v>1</v>
      </c>
      <c r="Q65" s="17">
        <v>1.9</v>
      </c>
      <c r="R65" s="17">
        <f t="shared" si="3"/>
        <v>0.08</v>
      </c>
      <c r="S65" s="17">
        <f>VLOOKUP($A65,不等ピッチ係数算出!$A$8:$AM$97,39,0)</f>
        <v>0</v>
      </c>
      <c r="T65" s="17">
        <f t="shared" si="0"/>
        <v>0.28999999999999998</v>
      </c>
      <c r="U65" s="17">
        <f t="shared" si="4"/>
        <v>0.16</v>
      </c>
      <c r="V65" s="17">
        <f t="shared" si="4"/>
        <v>0.03</v>
      </c>
      <c r="W65" s="17">
        <f t="shared" si="4"/>
        <v>6.0000000000000005E-2</v>
      </c>
      <c r="X65" s="17">
        <f t="shared" si="4"/>
        <v>0.18000000000000002</v>
      </c>
      <c r="Y65" s="17"/>
      <c r="Z65" s="17">
        <f t="shared" si="5"/>
        <v>0.01</v>
      </c>
      <c r="AA65" s="17">
        <v>0</v>
      </c>
      <c r="AB65" s="17">
        <f t="shared" si="6"/>
        <v>0.21000000000000002</v>
      </c>
      <c r="AC65" s="17">
        <f t="shared" si="1"/>
        <v>1.0200000000000002</v>
      </c>
      <c r="AD65">
        <f t="shared" si="7"/>
        <v>0.43000000000000005</v>
      </c>
      <c r="AE65">
        <f t="shared" si="8"/>
        <v>0.28999999999999998</v>
      </c>
      <c r="AF65">
        <f t="shared" si="9"/>
        <v>0.01</v>
      </c>
      <c r="AG65">
        <f t="shared" si="10"/>
        <v>0.73</v>
      </c>
    </row>
    <row r="66" spans="1:33">
      <c r="A66" s="17" t="str">
        <f t="shared" si="2"/>
        <v>181402</v>
      </c>
      <c r="B66" s="17" t="s">
        <v>160</v>
      </c>
      <c r="C66" s="17" t="s">
        <v>33</v>
      </c>
      <c r="D66" s="17" t="s">
        <v>33</v>
      </c>
      <c r="E66" s="17" t="s">
        <v>149</v>
      </c>
      <c r="F66" s="17" t="s">
        <v>150</v>
      </c>
      <c r="G66" s="17" t="s">
        <v>151</v>
      </c>
      <c r="H66" s="17" t="s">
        <v>152</v>
      </c>
      <c r="I66" s="17" t="s">
        <v>153</v>
      </c>
      <c r="J66" s="17">
        <v>60</v>
      </c>
      <c r="K66" s="17">
        <v>40135</v>
      </c>
      <c r="L66" s="17">
        <v>51</v>
      </c>
      <c r="M66" s="17">
        <f>VLOOKUP($L66,搬送L.T算出シート!$B$8:$L$18,11,0)</f>
        <v>8.1818181818181817</v>
      </c>
      <c r="N66" s="17" t="s">
        <v>39</v>
      </c>
      <c r="O66" s="17">
        <v>1</v>
      </c>
      <c r="P66" s="17">
        <v>1</v>
      </c>
      <c r="Q66" s="17">
        <v>1.9</v>
      </c>
      <c r="R66" s="17">
        <f t="shared" si="3"/>
        <v>0.08</v>
      </c>
      <c r="S66" s="17">
        <f>VLOOKUP($A66,不等ピッチ係数算出!$A$8:$AM$97,39,0)</f>
        <v>0</v>
      </c>
      <c r="T66" s="17">
        <f t="shared" si="0"/>
        <v>0.28999999999999998</v>
      </c>
      <c r="U66" s="17">
        <f t="shared" si="4"/>
        <v>0.16</v>
      </c>
      <c r="V66" s="17">
        <f t="shared" si="4"/>
        <v>0.03</v>
      </c>
      <c r="W66" s="17">
        <f t="shared" si="4"/>
        <v>6.0000000000000005E-2</v>
      </c>
      <c r="X66" s="17">
        <f t="shared" si="4"/>
        <v>0.18000000000000002</v>
      </c>
      <c r="Y66" s="17"/>
      <c r="Z66" s="17">
        <f t="shared" si="5"/>
        <v>0.01</v>
      </c>
      <c r="AA66" s="17">
        <v>0</v>
      </c>
      <c r="AB66" s="17">
        <f t="shared" si="6"/>
        <v>0.21000000000000002</v>
      </c>
      <c r="AC66" s="17">
        <f t="shared" si="1"/>
        <v>1.0200000000000002</v>
      </c>
      <c r="AD66">
        <f t="shared" si="7"/>
        <v>0.43000000000000005</v>
      </c>
      <c r="AE66">
        <f t="shared" si="8"/>
        <v>0.28999999999999998</v>
      </c>
      <c r="AF66">
        <f t="shared" si="9"/>
        <v>0.01</v>
      </c>
      <c r="AG66">
        <f t="shared" si="10"/>
        <v>0.73</v>
      </c>
    </row>
    <row r="67" spans="1:33">
      <c r="A67" s="17" t="str">
        <f t="shared" si="2"/>
        <v>181402</v>
      </c>
      <c r="B67" s="17" t="s">
        <v>161</v>
      </c>
      <c r="C67" s="17" t="s">
        <v>33</v>
      </c>
      <c r="D67" s="17" t="s">
        <v>33</v>
      </c>
      <c r="E67" s="17" t="s">
        <v>155</v>
      </c>
      <c r="F67" s="17" t="s">
        <v>150</v>
      </c>
      <c r="G67" s="17" t="s">
        <v>151</v>
      </c>
      <c r="H67" s="17" t="s">
        <v>152</v>
      </c>
      <c r="I67" s="17" t="s">
        <v>153</v>
      </c>
      <c r="J67" s="17">
        <v>63</v>
      </c>
      <c r="K67" s="17">
        <v>40133</v>
      </c>
      <c r="L67" s="17">
        <v>51</v>
      </c>
      <c r="M67" s="17">
        <f>VLOOKUP($L67,搬送L.T算出シート!$B$8:$L$18,11,0)</f>
        <v>8.1818181818181817</v>
      </c>
      <c r="N67" s="17" t="s">
        <v>39</v>
      </c>
      <c r="O67" s="17">
        <v>1</v>
      </c>
      <c r="P67" s="17">
        <v>1</v>
      </c>
      <c r="Q67" s="17">
        <v>1.9</v>
      </c>
      <c r="R67" s="17">
        <f t="shared" si="3"/>
        <v>0.08</v>
      </c>
      <c r="S67" s="17">
        <f>VLOOKUP($A67,不等ピッチ係数算出!$A$8:$AM$97,39,0)</f>
        <v>0</v>
      </c>
      <c r="T67" s="17">
        <f t="shared" si="0"/>
        <v>0.28999999999999998</v>
      </c>
      <c r="U67" s="17">
        <f t="shared" si="4"/>
        <v>0.16</v>
      </c>
      <c r="V67" s="17">
        <f t="shared" si="4"/>
        <v>0.03</v>
      </c>
      <c r="W67" s="17">
        <f t="shared" si="4"/>
        <v>6.0000000000000005E-2</v>
      </c>
      <c r="X67" s="17">
        <f t="shared" si="4"/>
        <v>0.18000000000000002</v>
      </c>
      <c r="Y67" s="17"/>
      <c r="Z67" s="17">
        <f t="shared" si="5"/>
        <v>0.01</v>
      </c>
      <c r="AA67" s="17">
        <v>0</v>
      </c>
      <c r="AB67" s="17">
        <f t="shared" si="6"/>
        <v>0.21000000000000002</v>
      </c>
      <c r="AC67" s="17">
        <f t="shared" si="1"/>
        <v>1.0200000000000002</v>
      </c>
      <c r="AD67">
        <f t="shared" si="7"/>
        <v>0.43000000000000005</v>
      </c>
      <c r="AE67">
        <f t="shared" si="8"/>
        <v>0.28999999999999998</v>
      </c>
      <c r="AF67">
        <f t="shared" si="9"/>
        <v>0.01</v>
      </c>
      <c r="AG67">
        <f t="shared" si="10"/>
        <v>0.73</v>
      </c>
    </row>
    <row r="68" spans="1:33">
      <c r="A68" s="17" t="str">
        <f t="shared" si="2"/>
        <v>181402</v>
      </c>
      <c r="B68" s="17" t="s">
        <v>162</v>
      </c>
      <c r="C68" s="17" t="s">
        <v>33</v>
      </c>
      <c r="D68" s="17" t="s">
        <v>33</v>
      </c>
      <c r="E68" s="17" t="s">
        <v>149</v>
      </c>
      <c r="F68" s="17" t="s">
        <v>150</v>
      </c>
      <c r="G68" s="17" t="s">
        <v>151</v>
      </c>
      <c r="H68" s="17" t="s">
        <v>152</v>
      </c>
      <c r="I68" s="17" t="s">
        <v>153</v>
      </c>
      <c r="J68" s="17">
        <v>45</v>
      </c>
      <c r="K68" s="17">
        <v>40129</v>
      </c>
      <c r="L68" s="17">
        <v>51</v>
      </c>
      <c r="M68" s="17">
        <f>VLOOKUP($L68,搬送L.T算出シート!$B$8:$L$18,11,0)</f>
        <v>8.1818181818181817</v>
      </c>
      <c r="N68" s="17" t="s">
        <v>39</v>
      </c>
      <c r="O68" s="17">
        <v>1</v>
      </c>
      <c r="P68" s="17">
        <v>1</v>
      </c>
      <c r="Q68" s="17">
        <v>1.9</v>
      </c>
      <c r="R68" s="17">
        <f t="shared" si="3"/>
        <v>0.08</v>
      </c>
      <c r="S68" s="17">
        <f>VLOOKUP($A68,不等ピッチ係数算出!$A$8:$AM$97,39,0)</f>
        <v>0</v>
      </c>
      <c r="T68" s="17">
        <f t="shared" ref="T68:T131" si="11">ROUNDUP((($O68*($Q68+1))/$P68)*$T$3,2)</f>
        <v>0.28999999999999998</v>
      </c>
      <c r="U68" s="17">
        <f t="shared" si="4"/>
        <v>0.16</v>
      </c>
      <c r="V68" s="17">
        <f t="shared" si="4"/>
        <v>0.03</v>
      </c>
      <c r="W68" s="17">
        <f t="shared" si="4"/>
        <v>6.0000000000000005E-2</v>
      </c>
      <c r="X68" s="17">
        <f t="shared" si="4"/>
        <v>0.18000000000000002</v>
      </c>
      <c r="Y68" s="17"/>
      <c r="Z68" s="17">
        <f t="shared" si="5"/>
        <v>0.01</v>
      </c>
      <c r="AA68" s="17">
        <v>0</v>
      </c>
      <c r="AB68" s="17">
        <f t="shared" si="6"/>
        <v>0.21000000000000002</v>
      </c>
      <c r="AC68" s="17">
        <f t="shared" si="1"/>
        <v>1.0200000000000002</v>
      </c>
      <c r="AD68">
        <f t="shared" si="7"/>
        <v>0.43000000000000005</v>
      </c>
      <c r="AE68">
        <f t="shared" si="8"/>
        <v>0.28999999999999998</v>
      </c>
      <c r="AF68">
        <f t="shared" si="9"/>
        <v>0.01</v>
      </c>
      <c r="AG68">
        <f t="shared" si="10"/>
        <v>0.73</v>
      </c>
    </row>
    <row r="69" spans="1:33">
      <c r="A69" s="17" t="str">
        <f t="shared" ref="A69:A131" si="12">F69&amp;H69</f>
        <v>181402</v>
      </c>
      <c r="B69" s="17" t="s">
        <v>163</v>
      </c>
      <c r="C69" s="17" t="s">
        <v>33</v>
      </c>
      <c r="D69" s="17" t="s">
        <v>33</v>
      </c>
      <c r="E69" s="17" t="s">
        <v>155</v>
      </c>
      <c r="F69" s="17" t="s">
        <v>150</v>
      </c>
      <c r="G69" s="17" t="s">
        <v>151</v>
      </c>
      <c r="H69" s="17" t="s">
        <v>152</v>
      </c>
      <c r="I69" s="17" t="s">
        <v>153</v>
      </c>
      <c r="J69" s="17">
        <v>36</v>
      </c>
      <c r="K69" s="17">
        <v>40131</v>
      </c>
      <c r="L69" s="17">
        <v>51</v>
      </c>
      <c r="M69" s="17">
        <f>VLOOKUP($L69,搬送L.T算出シート!$B$8:$L$18,11,0)</f>
        <v>8.1818181818181817</v>
      </c>
      <c r="N69" s="17" t="s">
        <v>39</v>
      </c>
      <c r="O69" s="17">
        <v>1</v>
      </c>
      <c r="P69" s="17">
        <v>1</v>
      </c>
      <c r="Q69" s="17">
        <v>1.9</v>
      </c>
      <c r="R69" s="17">
        <f t="shared" ref="R69:R131" si="13">ROUNDUP(R$3/$S$1,2)</f>
        <v>0.08</v>
      </c>
      <c r="S69" s="17">
        <f>VLOOKUP($A69,不等ピッチ係数算出!$A$8:$AM$97,39,0)</f>
        <v>0</v>
      </c>
      <c r="T69" s="17">
        <f t="shared" si="11"/>
        <v>0.28999999999999998</v>
      </c>
      <c r="U69" s="17">
        <f t="shared" ref="U69:X132" si="14">ROUNDUP(U$3/$S$1,2)</f>
        <v>0.16</v>
      </c>
      <c r="V69" s="17">
        <f t="shared" si="14"/>
        <v>0.03</v>
      </c>
      <c r="W69" s="17">
        <f t="shared" si="14"/>
        <v>6.0000000000000005E-2</v>
      </c>
      <c r="X69" s="17">
        <f t="shared" si="14"/>
        <v>0.18000000000000002</v>
      </c>
      <c r="Y69" s="17"/>
      <c r="Z69" s="17">
        <f t="shared" si="5"/>
        <v>0.01</v>
      </c>
      <c r="AA69" s="17">
        <v>0</v>
      </c>
      <c r="AB69" s="17">
        <f t="shared" si="6"/>
        <v>0.21000000000000002</v>
      </c>
      <c r="AC69" s="17">
        <f t="shared" ref="AC69:AC132" si="15">SUM(R69:AB69)</f>
        <v>1.0200000000000002</v>
      </c>
      <c r="AD69">
        <f t="shared" si="7"/>
        <v>0.43000000000000005</v>
      </c>
      <c r="AE69">
        <f t="shared" si="8"/>
        <v>0.28999999999999998</v>
      </c>
      <c r="AF69">
        <f t="shared" si="9"/>
        <v>0.01</v>
      </c>
      <c r="AG69">
        <f t="shared" si="10"/>
        <v>0.73</v>
      </c>
    </row>
    <row r="70" spans="1:33">
      <c r="A70" s="17" t="str">
        <f t="shared" si="12"/>
        <v>181402</v>
      </c>
      <c r="B70" s="17" t="s">
        <v>164</v>
      </c>
      <c r="C70" s="17" t="s">
        <v>33</v>
      </c>
      <c r="D70" s="17" t="s">
        <v>33</v>
      </c>
      <c r="E70" s="17" t="s">
        <v>149</v>
      </c>
      <c r="F70" s="17" t="s">
        <v>150</v>
      </c>
      <c r="G70" s="17" t="s">
        <v>151</v>
      </c>
      <c r="H70" s="17" t="s">
        <v>152</v>
      </c>
      <c r="I70" s="17" t="s">
        <v>153</v>
      </c>
      <c r="J70" s="17">
        <v>36</v>
      </c>
      <c r="K70" s="17">
        <v>40139</v>
      </c>
      <c r="L70" s="17">
        <v>51</v>
      </c>
      <c r="M70" s="17">
        <f>VLOOKUP($L70,搬送L.T算出シート!$B$8:$L$18,11,0)</f>
        <v>8.1818181818181817</v>
      </c>
      <c r="N70" s="17" t="s">
        <v>39</v>
      </c>
      <c r="O70" s="17">
        <v>1</v>
      </c>
      <c r="P70" s="17">
        <v>1</v>
      </c>
      <c r="Q70" s="17">
        <v>1.9</v>
      </c>
      <c r="R70" s="17">
        <f t="shared" si="13"/>
        <v>0.08</v>
      </c>
      <c r="S70" s="17">
        <f>VLOOKUP($A70,不等ピッチ係数算出!$A$8:$AM$97,39,0)</f>
        <v>0</v>
      </c>
      <c r="T70" s="17">
        <f t="shared" si="11"/>
        <v>0.28999999999999998</v>
      </c>
      <c r="U70" s="17">
        <f t="shared" si="14"/>
        <v>0.16</v>
      </c>
      <c r="V70" s="17">
        <f t="shared" si="14"/>
        <v>0.03</v>
      </c>
      <c r="W70" s="17">
        <f t="shared" si="14"/>
        <v>6.0000000000000005E-2</v>
      </c>
      <c r="X70" s="17">
        <f t="shared" si="14"/>
        <v>0.18000000000000002</v>
      </c>
      <c r="Y70" s="17"/>
      <c r="Z70" s="17">
        <f t="shared" ref="Z70:Z133" si="16">ROUNDUP($M70/$S$1,2)</f>
        <v>0.01</v>
      </c>
      <c r="AA70" s="17">
        <v>0</v>
      </c>
      <c r="AB70" s="17">
        <f t="shared" ref="AB70:AB133" si="17">ROUNDUP(AB$3/$S$1,2)</f>
        <v>0.21000000000000002</v>
      </c>
      <c r="AC70" s="17">
        <f t="shared" si="15"/>
        <v>1.0200000000000002</v>
      </c>
      <c r="AD70">
        <f t="shared" ref="AD70:AD133" si="18">SUM(U70:X70)</f>
        <v>0.43000000000000005</v>
      </c>
      <c r="AE70">
        <f t="shared" ref="AE70:AE133" si="19">SUM(S70:T70)</f>
        <v>0.28999999999999998</v>
      </c>
      <c r="AF70">
        <f t="shared" ref="AF70:AF133" si="20">SUM(Y70:Z70)</f>
        <v>0.01</v>
      </c>
      <c r="AG70">
        <f t="shared" ref="AG70:AG133" si="21">AD70+AE70+AF70</f>
        <v>0.73</v>
      </c>
    </row>
    <row r="71" spans="1:33">
      <c r="A71" s="17" t="str">
        <f t="shared" si="12"/>
        <v>181402</v>
      </c>
      <c r="B71" s="17" t="s">
        <v>165</v>
      </c>
      <c r="C71" s="17" t="s">
        <v>33</v>
      </c>
      <c r="D71" s="17" t="s">
        <v>33</v>
      </c>
      <c r="E71" s="17" t="s">
        <v>155</v>
      </c>
      <c r="F71" s="17" t="s">
        <v>150</v>
      </c>
      <c r="G71" s="17" t="s">
        <v>151</v>
      </c>
      <c r="H71" s="17" t="s">
        <v>152</v>
      </c>
      <c r="I71" s="17" t="s">
        <v>153</v>
      </c>
      <c r="J71" s="17">
        <v>36</v>
      </c>
      <c r="K71" s="17">
        <v>40137</v>
      </c>
      <c r="L71" s="17">
        <v>51</v>
      </c>
      <c r="M71" s="17">
        <f>VLOOKUP($L71,搬送L.T算出シート!$B$8:$L$18,11,0)</f>
        <v>8.1818181818181817</v>
      </c>
      <c r="N71" s="17" t="s">
        <v>39</v>
      </c>
      <c r="O71" s="17">
        <v>1</v>
      </c>
      <c r="P71" s="17">
        <v>1</v>
      </c>
      <c r="Q71" s="17">
        <v>1.9</v>
      </c>
      <c r="R71" s="17">
        <f t="shared" si="13"/>
        <v>0.08</v>
      </c>
      <c r="S71" s="17">
        <f>VLOOKUP($A71,不等ピッチ係数算出!$A$8:$AM$97,39,0)</f>
        <v>0</v>
      </c>
      <c r="T71" s="17">
        <f t="shared" si="11"/>
        <v>0.28999999999999998</v>
      </c>
      <c r="U71" s="17">
        <f t="shared" si="14"/>
        <v>0.16</v>
      </c>
      <c r="V71" s="17">
        <f t="shared" si="14"/>
        <v>0.03</v>
      </c>
      <c r="W71" s="17">
        <f t="shared" si="14"/>
        <v>6.0000000000000005E-2</v>
      </c>
      <c r="X71" s="17">
        <f t="shared" si="14"/>
        <v>0.18000000000000002</v>
      </c>
      <c r="Y71" s="17"/>
      <c r="Z71" s="17">
        <f t="shared" si="16"/>
        <v>0.01</v>
      </c>
      <c r="AA71" s="17">
        <v>0</v>
      </c>
      <c r="AB71" s="17">
        <f t="shared" si="17"/>
        <v>0.21000000000000002</v>
      </c>
      <c r="AC71" s="17">
        <f t="shared" si="15"/>
        <v>1.0200000000000002</v>
      </c>
      <c r="AD71">
        <f t="shared" si="18"/>
        <v>0.43000000000000005</v>
      </c>
      <c r="AE71">
        <f t="shared" si="19"/>
        <v>0.28999999999999998</v>
      </c>
      <c r="AF71">
        <f t="shared" si="20"/>
        <v>0.01</v>
      </c>
      <c r="AG71">
        <f t="shared" si="21"/>
        <v>0.73</v>
      </c>
    </row>
    <row r="72" spans="1:33">
      <c r="A72" s="17" t="str">
        <f t="shared" si="12"/>
        <v>182101</v>
      </c>
      <c r="B72" s="17" t="s">
        <v>166</v>
      </c>
      <c r="C72" s="17" t="s">
        <v>33</v>
      </c>
      <c r="D72" s="17" t="s">
        <v>33</v>
      </c>
      <c r="E72" s="17" t="s">
        <v>167</v>
      </c>
      <c r="F72" s="17" t="s">
        <v>168</v>
      </c>
      <c r="G72" s="17" t="s">
        <v>169</v>
      </c>
      <c r="H72" s="17" t="s">
        <v>47</v>
      </c>
      <c r="I72" s="17" t="s">
        <v>33</v>
      </c>
      <c r="J72" s="17">
        <v>504</v>
      </c>
      <c r="K72" s="17">
        <v>20444</v>
      </c>
      <c r="L72" s="17">
        <v>52</v>
      </c>
      <c r="M72" s="17">
        <f>VLOOKUP($L72,搬送L.T算出シート!$B$8:$L$18,11,0)</f>
        <v>24.545454545454547</v>
      </c>
      <c r="N72" s="17" t="s">
        <v>39</v>
      </c>
      <c r="O72" s="17">
        <v>1</v>
      </c>
      <c r="P72" s="17">
        <v>1</v>
      </c>
      <c r="Q72" s="17">
        <v>1.97</v>
      </c>
      <c r="R72" s="17">
        <f t="shared" si="13"/>
        <v>0.08</v>
      </c>
      <c r="S72" s="17">
        <f>VLOOKUP($A72,不等ピッチ係数算出!$A$8:$AM$97,39,0)</f>
        <v>0</v>
      </c>
      <c r="T72" s="17">
        <f t="shared" si="11"/>
        <v>0.3</v>
      </c>
      <c r="U72" s="17">
        <f t="shared" si="14"/>
        <v>0.16</v>
      </c>
      <c r="V72" s="17">
        <f t="shared" si="14"/>
        <v>0.03</v>
      </c>
      <c r="W72" s="17">
        <f t="shared" si="14"/>
        <v>6.0000000000000005E-2</v>
      </c>
      <c r="X72" s="17">
        <f t="shared" si="14"/>
        <v>0.18000000000000002</v>
      </c>
      <c r="Y72" s="17"/>
      <c r="Z72" s="17">
        <f t="shared" si="16"/>
        <v>0.03</v>
      </c>
      <c r="AA72" s="17">
        <v>0</v>
      </c>
      <c r="AB72" s="17">
        <f t="shared" si="17"/>
        <v>0.21000000000000002</v>
      </c>
      <c r="AC72" s="17">
        <f t="shared" si="15"/>
        <v>1.0500000000000003</v>
      </c>
      <c r="AD72">
        <f t="shared" si="18"/>
        <v>0.43000000000000005</v>
      </c>
      <c r="AE72">
        <f t="shared" si="19"/>
        <v>0.3</v>
      </c>
      <c r="AF72">
        <f t="shared" si="20"/>
        <v>0.03</v>
      </c>
      <c r="AG72">
        <f t="shared" si="21"/>
        <v>0.76</v>
      </c>
    </row>
    <row r="73" spans="1:33">
      <c r="A73" s="17" t="str">
        <f t="shared" si="12"/>
        <v>201703</v>
      </c>
      <c r="B73" s="17" t="s">
        <v>170</v>
      </c>
      <c r="C73" s="17" t="s">
        <v>33</v>
      </c>
      <c r="D73" s="17" t="s">
        <v>33</v>
      </c>
      <c r="E73" s="17" t="s">
        <v>171</v>
      </c>
      <c r="F73" s="17" t="s">
        <v>172</v>
      </c>
      <c r="G73" s="17" t="s">
        <v>173</v>
      </c>
      <c r="H73" s="17" t="s">
        <v>174</v>
      </c>
      <c r="I73" s="17" t="s">
        <v>175</v>
      </c>
      <c r="J73" s="17">
        <v>8</v>
      </c>
      <c r="K73" s="17">
        <v>50495</v>
      </c>
      <c r="L73" s="17">
        <v>60</v>
      </c>
      <c r="M73" s="17">
        <f>VLOOKUP($L73,搬送L.T算出シート!$B$8:$L$18,11,0)</f>
        <v>24.545454545454547</v>
      </c>
      <c r="N73" s="17" t="s">
        <v>39</v>
      </c>
      <c r="O73" s="17">
        <v>1</v>
      </c>
      <c r="P73" s="17">
        <v>2</v>
      </c>
      <c r="Q73" s="17">
        <v>1.82</v>
      </c>
      <c r="R73" s="17">
        <f t="shared" si="13"/>
        <v>0.08</v>
      </c>
      <c r="S73" s="17">
        <f>VLOOKUP($A73,不等ピッチ係数算出!$A$8:$AM$97,39,0)</f>
        <v>0.05</v>
      </c>
      <c r="T73" s="17">
        <f t="shared" si="11"/>
        <v>0.15000000000000002</v>
      </c>
      <c r="U73" s="17">
        <f t="shared" si="14"/>
        <v>0.16</v>
      </c>
      <c r="V73" s="17">
        <f t="shared" si="14"/>
        <v>0.03</v>
      </c>
      <c r="W73" s="17">
        <f t="shared" si="14"/>
        <v>6.0000000000000005E-2</v>
      </c>
      <c r="X73" s="17">
        <f t="shared" si="14"/>
        <v>0.18000000000000002</v>
      </c>
      <c r="Y73" s="17"/>
      <c r="Z73" s="17">
        <f t="shared" si="16"/>
        <v>0.03</v>
      </c>
      <c r="AA73" s="17">
        <v>0</v>
      </c>
      <c r="AB73" s="17">
        <f t="shared" si="17"/>
        <v>0.21000000000000002</v>
      </c>
      <c r="AC73" s="17">
        <f t="shared" si="15"/>
        <v>0.95000000000000018</v>
      </c>
      <c r="AD73">
        <f t="shared" si="18"/>
        <v>0.43000000000000005</v>
      </c>
      <c r="AE73">
        <f t="shared" si="19"/>
        <v>0.2</v>
      </c>
      <c r="AF73">
        <f t="shared" si="20"/>
        <v>0.03</v>
      </c>
      <c r="AG73">
        <f t="shared" si="21"/>
        <v>0.66000000000000014</v>
      </c>
    </row>
    <row r="74" spans="1:33">
      <c r="A74" s="17" t="str">
        <f t="shared" si="12"/>
        <v>201703</v>
      </c>
      <c r="B74" s="17" t="s">
        <v>176</v>
      </c>
      <c r="C74" s="17" t="s">
        <v>33</v>
      </c>
      <c r="D74" s="17" t="s">
        <v>33</v>
      </c>
      <c r="E74" s="17" t="s">
        <v>171</v>
      </c>
      <c r="F74" s="17" t="s">
        <v>172</v>
      </c>
      <c r="G74" s="17" t="s">
        <v>173</v>
      </c>
      <c r="H74" s="17" t="s">
        <v>174</v>
      </c>
      <c r="I74" s="17" t="s">
        <v>175</v>
      </c>
      <c r="J74" s="17">
        <v>8</v>
      </c>
      <c r="K74" s="17">
        <v>50446</v>
      </c>
      <c r="L74" s="17">
        <v>60</v>
      </c>
      <c r="M74" s="17">
        <f>VLOOKUP($L74,搬送L.T算出シート!$B$8:$L$18,11,0)</f>
        <v>24.545454545454547</v>
      </c>
      <c r="N74" s="17" t="s">
        <v>39</v>
      </c>
      <c r="O74" s="17">
        <v>1</v>
      </c>
      <c r="P74" s="17">
        <v>2</v>
      </c>
      <c r="Q74" s="17">
        <v>1.82</v>
      </c>
      <c r="R74" s="17">
        <f t="shared" si="13"/>
        <v>0.08</v>
      </c>
      <c r="S74" s="17">
        <f>VLOOKUP($A74,不等ピッチ係数算出!$A$8:$AM$97,39,0)</f>
        <v>0.05</v>
      </c>
      <c r="T74" s="17">
        <f t="shared" si="11"/>
        <v>0.15000000000000002</v>
      </c>
      <c r="U74" s="17">
        <f t="shared" si="14"/>
        <v>0.16</v>
      </c>
      <c r="V74" s="17">
        <f t="shared" si="14"/>
        <v>0.03</v>
      </c>
      <c r="W74" s="17">
        <f t="shared" si="14"/>
        <v>6.0000000000000005E-2</v>
      </c>
      <c r="X74" s="17">
        <f t="shared" si="14"/>
        <v>0.18000000000000002</v>
      </c>
      <c r="Y74" s="17"/>
      <c r="Z74" s="17">
        <f t="shared" si="16"/>
        <v>0.03</v>
      </c>
      <c r="AA74" s="17">
        <v>0</v>
      </c>
      <c r="AB74" s="17">
        <f t="shared" si="17"/>
        <v>0.21000000000000002</v>
      </c>
      <c r="AC74" s="17">
        <f t="shared" si="15"/>
        <v>0.95000000000000018</v>
      </c>
      <c r="AD74">
        <f t="shared" si="18"/>
        <v>0.43000000000000005</v>
      </c>
      <c r="AE74">
        <f t="shared" si="19"/>
        <v>0.2</v>
      </c>
      <c r="AF74">
        <f t="shared" si="20"/>
        <v>0.03</v>
      </c>
      <c r="AG74">
        <f t="shared" si="21"/>
        <v>0.66000000000000014</v>
      </c>
    </row>
    <row r="75" spans="1:33">
      <c r="A75" s="17" t="str">
        <f t="shared" si="12"/>
        <v>202001</v>
      </c>
      <c r="B75" s="17" t="s">
        <v>177</v>
      </c>
      <c r="C75" s="17" t="s">
        <v>33</v>
      </c>
      <c r="D75" s="17" t="s">
        <v>33</v>
      </c>
      <c r="E75" s="17" t="s">
        <v>178</v>
      </c>
      <c r="F75" s="17" t="s">
        <v>179</v>
      </c>
      <c r="G75" s="17" t="s">
        <v>180</v>
      </c>
      <c r="H75" s="17" t="s">
        <v>47</v>
      </c>
      <c r="I75" s="17" t="s">
        <v>89</v>
      </c>
      <c r="J75" s="17">
        <v>200</v>
      </c>
      <c r="K75" s="17">
        <v>20434</v>
      </c>
      <c r="L75" s="17">
        <v>52</v>
      </c>
      <c r="M75" s="17">
        <f>VLOOKUP($L75,搬送L.T算出シート!$B$8:$L$18,11,0)</f>
        <v>24.545454545454547</v>
      </c>
      <c r="N75" s="17" t="s">
        <v>39</v>
      </c>
      <c r="O75" s="17">
        <v>1</v>
      </c>
      <c r="P75" s="17">
        <v>1</v>
      </c>
      <c r="Q75" s="17">
        <v>1.78</v>
      </c>
      <c r="R75" s="17">
        <f t="shared" si="13"/>
        <v>0.08</v>
      </c>
      <c r="S75" s="17">
        <f>VLOOKUP($A75,不等ピッチ係数算出!$A$8:$AM$97,39,0)</f>
        <v>0</v>
      </c>
      <c r="T75" s="17">
        <f t="shared" si="11"/>
        <v>0.28000000000000003</v>
      </c>
      <c r="U75" s="17">
        <f t="shared" si="14"/>
        <v>0.16</v>
      </c>
      <c r="V75" s="17">
        <f t="shared" si="14"/>
        <v>0.03</v>
      </c>
      <c r="W75" s="17">
        <f t="shared" si="14"/>
        <v>6.0000000000000005E-2</v>
      </c>
      <c r="X75" s="17">
        <f t="shared" si="14"/>
        <v>0.18000000000000002</v>
      </c>
      <c r="Y75" s="17"/>
      <c r="Z75" s="17">
        <f t="shared" si="16"/>
        <v>0.03</v>
      </c>
      <c r="AA75" s="17">
        <v>0</v>
      </c>
      <c r="AB75" s="17">
        <f t="shared" si="17"/>
        <v>0.21000000000000002</v>
      </c>
      <c r="AC75" s="17">
        <f t="shared" si="15"/>
        <v>1.0300000000000002</v>
      </c>
      <c r="AD75">
        <f t="shared" si="18"/>
        <v>0.43000000000000005</v>
      </c>
      <c r="AE75">
        <f t="shared" si="19"/>
        <v>0.28000000000000003</v>
      </c>
      <c r="AF75">
        <f t="shared" si="20"/>
        <v>0.03</v>
      </c>
      <c r="AG75">
        <f t="shared" si="21"/>
        <v>0.7400000000000001</v>
      </c>
    </row>
    <row r="76" spans="1:33">
      <c r="A76" s="17" t="str">
        <f t="shared" si="12"/>
        <v>202001</v>
      </c>
      <c r="B76" s="17" t="s">
        <v>181</v>
      </c>
      <c r="C76" s="17" t="s">
        <v>33</v>
      </c>
      <c r="D76" s="17" t="s">
        <v>53</v>
      </c>
      <c r="E76" s="17" t="s">
        <v>182</v>
      </c>
      <c r="F76" s="17" t="s">
        <v>179</v>
      </c>
      <c r="G76" s="17" t="s">
        <v>180</v>
      </c>
      <c r="H76" s="17" t="s">
        <v>47</v>
      </c>
      <c r="I76" s="17" t="s">
        <v>89</v>
      </c>
      <c r="J76" s="17">
        <v>300</v>
      </c>
      <c r="K76" s="17">
        <v>10433</v>
      </c>
      <c r="L76" s="17">
        <v>54</v>
      </c>
      <c r="M76" s="17">
        <f>VLOOKUP($L76,搬送L.T算出シート!$B$8:$L$18,11,0)</f>
        <v>24.545454545454547</v>
      </c>
      <c r="N76" s="17" t="s">
        <v>39</v>
      </c>
      <c r="O76" s="17">
        <v>1</v>
      </c>
      <c r="P76" s="17">
        <v>1</v>
      </c>
      <c r="Q76" s="17">
        <v>1.78</v>
      </c>
      <c r="R76" s="17">
        <f t="shared" si="13"/>
        <v>0.08</v>
      </c>
      <c r="S76" s="17">
        <f>VLOOKUP($A76,不等ピッチ係数算出!$A$8:$AM$97,39,0)</f>
        <v>0</v>
      </c>
      <c r="T76" s="17">
        <f t="shared" si="11"/>
        <v>0.28000000000000003</v>
      </c>
      <c r="U76" s="17">
        <f t="shared" si="14"/>
        <v>0.16</v>
      </c>
      <c r="V76" s="17">
        <f t="shared" si="14"/>
        <v>0.03</v>
      </c>
      <c r="W76" s="17">
        <f t="shared" si="14"/>
        <v>6.0000000000000005E-2</v>
      </c>
      <c r="X76" s="17">
        <f t="shared" si="14"/>
        <v>0.18000000000000002</v>
      </c>
      <c r="Y76" s="17"/>
      <c r="Z76" s="17">
        <f t="shared" si="16"/>
        <v>0.03</v>
      </c>
      <c r="AA76" s="17">
        <v>0</v>
      </c>
      <c r="AB76" s="17">
        <f t="shared" si="17"/>
        <v>0.21000000000000002</v>
      </c>
      <c r="AC76" s="17">
        <f t="shared" si="15"/>
        <v>1.0300000000000002</v>
      </c>
      <c r="AD76">
        <f t="shared" si="18"/>
        <v>0.43000000000000005</v>
      </c>
      <c r="AE76">
        <f t="shared" si="19"/>
        <v>0.28000000000000003</v>
      </c>
      <c r="AF76">
        <f t="shared" si="20"/>
        <v>0.03</v>
      </c>
      <c r="AG76">
        <f t="shared" si="21"/>
        <v>0.7400000000000001</v>
      </c>
    </row>
    <row r="77" spans="1:33">
      <c r="A77" s="17" t="str">
        <f t="shared" si="12"/>
        <v>202001</v>
      </c>
      <c r="B77" s="17" t="s">
        <v>183</v>
      </c>
      <c r="C77" s="17" t="s">
        <v>33</v>
      </c>
      <c r="D77" s="17" t="s">
        <v>53</v>
      </c>
      <c r="E77" s="17" t="s">
        <v>182</v>
      </c>
      <c r="F77" s="17" t="s">
        <v>179</v>
      </c>
      <c r="G77" s="17" t="s">
        <v>180</v>
      </c>
      <c r="H77" s="17" t="s">
        <v>47</v>
      </c>
      <c r="I77" s="17" t="s">
        <v>89</v>
      </c>
      <c r="J77" s="17">
        <v>1000</v>
      </c>
      <c r="K77" s="17">
        <v>10429</v>
      </c>
      <c r="L77" s="17">
        <v>54</v>
      </c>
      <c r="M77" s="17">
        <f>VLOOKUP($L77,搬送L.T算出シート!$B$8:$L$18,11,0)</f>
        <v>24.545454545454547</v>
      </c>
      <c r="N77" s="17" t="s">
        <v>39</v>
      </c>
      <c r="O77" s="17">
        <v>1</v>
      </c>
      <c r="P77" s="17">
        <v>1</v>
      </c>
      <c r="Q77" s="17">
        <v>1.78</v>
      </c>
      <c r="R77" s="17">
        <f t="shared" si="13"/>
        <v>0.08</v>
      </c>
      <c r="S77" s="17">
        <f>VLOOKUP($A77,不等ピッチ係数算出!$A$8:$AM$97,39,0)</f>
        <v>0</v>
      </c>
      <c r="T77" s="17">
        <f t="shared" si="11"/>
        <v>0.28000000000000003</v>
      </c>
      <c r="U77" s="17">
        <f t="shared" si="14"/>
        <v>0.16</v>
      </c>
      <c r="V77" s="17">
        <f t="shared" si="14"/>
        <v>0.03</v>
      </c>
      <c r="W77" s="17">
        <f t="shared" si="14"/>
        <v>6.0000000000000005E-2</v>
      </c>
      <c r="X77" s="17">
        <f t="shared" si="14"/>
        <v>0.18000000000000002</v>
      </c>
      <c r="Y77" s="17"/>
      <c r="Z77" s="17">
        <f t="shared" si="16"/>
        <v>0.03</v>
      </c>
      <c r="AA77" s="17">
        <v>0</v>
      </c>
      <c r="AB77" s="17">
        <f t="shared" si="17"/>
        <v>0.21000000000000002</v>
      </c>
      <c r="AC77" s="17">
        <f t="shared" si="15"/>
        <v>1.0300000000000002</v>
      </c>
      <c r="AD77">
        <f t="shared" si="18"/>
        <v>0.43000000000000005</v>
      </c>
      <c r="AE77">
        <f t="shared" si="19"/>
        <v>0.28000000000000003</v>
      </c>
      <c r="AF77">
        <f t="shared" si="20"/>
        <v>0.03</v>
      </c>
      <c r="AG77">
        <f t="shared" si="21"/>
        <v>0.7400000000000001</v>
      </c>
    </row>
    <row r="78" spans="1:33">
      <c r="A78" s="17" t="str">
        <f t="shared" si="12"/>
        <v>202001</v>
      </c>
      <c r="B78" s="17" t="s">
        <v>184</v>
      </c>
      <c r="C78" s="17" t="s">
        <v>33</v>
      </c>
      <c r="D78" s="17" t="s">
        <v>53</v>
      </c>
      <c r="E78" s="17" t="s">
        <v>185</v>
      </c>
      <c r="F78" s="17" t="s">
        <v>179</v>
      </c>
      <c r="G78" s="17" t="s">
        <v>180</v>
      </c>
      <c r="H78" s="17" t="s">
        <v>47</v>
      </c>
      <c r="I78" s="17" t="s">
        <v>89</v>
      </c>
      <c r="J78" s="17">
        <v>40</v>
      </c>
      <c r="K78" s="17">
        <v>20432</v>
      </c>
      <c r="L78" s="17">
        <v>54</v>
      </c>
      <c r="M78" s="17">
        <f>VLOOKUP($L78,搬送L.T算出シート!$B$8:$L$18,11,0)</f>
        <v>24.545454545454547</v>
      </c>
      <c r="N78" s="17" t="s">
        <v>39</v>
      </c>
      <c r="O78" s="17">
        <v>1</v>
      </c>
      <c r="P78" s="17">
        <v>1</v>
      </c>
      <c r="Q78" s="17">
        <v>1.78</v>
      </c>
      <c r="R78" s="17">
        <f t="shared" si="13"/>
        <v>0.08</v>
      </c>
      <c r="S78" s="17">
        <f>VLOOKUP($A78,不等ピッチ係数算出!$A$8:$AM$97,39,0)</f>
        <v>0</v>
      </c>
      <c r="T78" s="17">
        <f t="shared" si="11"/>
        <v>0.28000000000000003</v>
      </c>
      <c r="U78" s="17">
        <f t="shared" si="14"/>
        <v>0.16</v>
      </c>
      <c r="V78" s="17">
        <f t="shared" si="14"/>
        <v>0.03</v>
      </c>
      <c r="W78" s="17">
        <f t="shared" si="14"/>
        <v>6.0000000000000005E-2</v>
      </c>
      <c r="X78" s="17">
        <f t="shared" si="14"/>
        <v>0.18000000000000002</v>
      </c>
      <c r="Y78" s="17"/>
      <c r="Z78" s="17">
        <f t="shared" si="16"/>
        <v>0.03</v>
      </c>
      <c r="AA78" s="17">
        <v>0</v>
      </c>
      <c r="AB78" s="17">
        <f t="shared" si="17"/>
        <v>0.21000000000000002</v>
      </c>
      <c r="AC78" s="17">
        <f t="shared" si="15"/>
        <v>1.0300000000000002</v>
      </c>
      <c r="AD78">
        <f t="shared" si="18"/>
        <v>0.43000000000000005</v>
      </c>
      <c r="AE78">
        <f t="shared" si="19"/>
        <v>0.28000000000000003</v>
      </c>
      <c r="AF78">
        <f t="shared" si="20"/>
        <v>0.03</v>
      </c>
      <c r="AG78">
        <f t="shared" si="21"/>
        <v>0.7400000000000001</v>
      </c>
    </row>
    <row r="79" spans="1:33">
      <c r="A79" s="17" t="str">
        <f t="shared" si="12"/>
        <v>202001</v>
      </c>
      <c r="B79" s="17" t="s">
        <v>186</v>
      </c>
      <c r="C79" s="17" t="s">
        <v>33</v>
      </c>
      <c r="D79" s="17" t="s">
        <v>56</v>
      </c>
      <c r="E79" s="17" t="s">
        <v>187</v>
      </c>
      <c r="F79" s="17" t="s">
        <v>179</v>
      </c>
      <c r="G79" s="17" t="s">
        <v>180</v>
      </c>
      <c r="H79" s="17" t="s">
        <v>47</v>
      </c>
      <c r="I79" s="17" t="s">
        <v>89</v>
      </c>
      <c r="J79" s="17">
        <v>300</v>
      </c>
      <c r="K79" s="17">
        <v>10430</v>
      </c>
      <c r="L79" s="17">
        <v>53</v>
      </c>
      <c r="M79" s="17">
        <f>VLOOKUP($L79,搬送L.T算出シート!$B$8:$L$18,11,0)</f>
        <v>24.545454545454547</v>
      </c>
      <c r="N79" s="17" t="s">
        <v>39</v>
      </c>
      <c r="O79" s="17">
        <v>1</v>
      </c>
      <c r="P79" s="17">
        <v>1</v>
      </c>
      <c r="Q79" s="17">
        <v>1.78</v>
      </c>
      <c r="R79" s="17">
        <f t="shared" si="13"/>
        <v>0.08</v>
      </c>
      <c r="S79" s="17">
        <f>VLOOKUP($A79,不等ピッチ係数算出!$A$8:$AM$97,39,0)</f>
        <v>0</v>
      </c>
      <c r="T79" s="17">
        <f t="shared" si="11"/>
        <v>0.28000000000000003</v>
      </c>
      <c r="U79" s="17">
        <f t="shared" si="14"/>
        <v>0.16</v>
      </c>
      <c r="V79" s="17">
        <f t="shared" si="14"/>
        <v>0.03</v>
      </c>
      <c r="W79" s="17">
        <f t="shared" si="14"/>
        <v>6.0000000000000005E-2</v>
      </c>
      <c r="X79" s="17">
        <f t="shared" si="14"/>
        <v>0.18000000000000002</v>
      </c>
      <c r="Y79" s="17"/>
      <c r="Z79" s="17">
        <f t="shared" si="16"/>
        <v>0.03</v>
      </c>
      <c r="AA79" s="17">
        <v>0</v>
      </c>
      <c r="AB79" s="17">
        <f t="shared" si="17"/>
        <v>0.21000000000000002</v>
      </c>
      <c r="AC79" s="17">
        <f t="shared" si="15"/>
        <v>1.0300000000000002</v>
      </c>
      <c r="AD79">
        <f t="shared" si="18"/>
        <v>0.43000000000000005</v>
      </c>
      <c r="AE79">
        <f t="shared" si="19"/>
        <v>0.28000000000000003</v>
      </c>
      <c r="AF79">
        <f t="shared" si="20"/>
        <v>0.03</v>
      </c>
      <c r="AG79">
        <f t="shared" si="21"/>
        <v>0.7400000000000001</v>
      </c>
    </row>
    <row r="80" spans="1:33">
      <c r="A80" s="17" t="str">
        <f t="shared" si="12"/>
        <v>202001</v>
      </c>
      <c r="B80" s="17" t="s">
        <v>188</v>
      </c>
      <c r="C80" s="17" t="s">
        <v>33</v>
      </c>
      <c r="D80" s="17" t="s">
        <v>56</v>
      </c>
      <c r="E80" s="17" t="s">
        <v>189</v>
      </c>
      <c r="F80" s="17" t="s">
        <v>179</v>
      </c>
      <c r="G80" s="17" t="s">
        <v>180</v>
      </c>
      <c r="H80" s="17" t="s">
        <v>47</v>
      </c>
      <c r="I80" s="17" t="s">
        <v>89</v>
      </c>
      <c r="J80" s="17">
        <v>5000</v>
      </c>
      <c r="K80" s="17">
        <v>10435</v>
      </c>
      <c r="L80" s="17">
        <v>53</v>
      </c>
      <c r="M80" s="17">
        <f>VLOOKUP($L80,搬送L.T算出シート!$B$8:$L$18,11,0)</f>
        <v>24.545454545454547</v>
      </c>
      <c r="N80" s="17" t="s">
        <v>39</v>
      </c>
      <c r="O80" s="17">
        <v>1</v>
      </c>
      <c r="P80" s="17">
        <v>1</v>
      </c>
      <c r="Q80" s="17">
        <v>1.78</v>
      </c>
      <c r="R80" s="17">
        <f t="shared" si="13"/>
        <v>0.08</v>
      </c>
      <c r="S80" s="17">
        <f>VLOOKUP($A80,不等ピッチ係数算出!$A$8:$AM$97,39,0)</f>
        <v>0</v>
      </c>
      <c r="T80" s="17">
        <f t="shared" si="11"/>
        <v>0.28000000000000003</v>
      </c>
      <c r="U80" s="17">
        <f t="shared" si="14"/>
        <v>0.16</v>
      </c>
      <c r="V80" s="17">
        <f t="shared" si="14"/>
        <v>0.03</v>
      </c>
      <c r="W80" s="17">
        <f t="shared" si="14"/>
        <v>6.0000000000000005E-2</v>
      </c>
      <c r="X80" s="17">
        <f t="shared" si="14"/>
        <v>0.18000000000000002</v>
      </c>
      <c r="Y80" s="17"/>
      <c r="Z80" s="17">
        <f t="shared" si="16"/>
        <v>0.03</v>
      </c>
      <c r="AA80" s="17">
        <v>0</v>
      </c>
      <c r="AB80" s="17">
        <f t="shared" si="17"/>
        <v>0.21000000000000002</v>
      </c>
      <c r="AC80" s="17">
        <f t="shared" si="15"/>
        <v>1.0300000000000002</v>
      </c>
      <c r="AD80">
        <f t="shared" si="18"/>
        <v>0.43000000000000005</v>
      </c>
      <c r="AE80">
        <f t="shared" si="19"/>
        <v>0.28000000000000003</v>
      </c>
      <c r="AF80">
        <f t="shared" si="20"/>
        <v>0.03</v>
      </c>
      <c r="AG80">
        <f t="shared" si="21"/>
        <v>0.7400000000000001</v>
      </c>
    </row>
    <row r="81" spans="1:33">
      <c r="A81" s="17" t="str">
        <f t="shared" si="12"/>
        <v>202001</v>
      </c>
      <c r="B81" s="17" t="s">
        <v>190</v>
      </c>
      <c r="C81" s="17" t="s">
        <v>33</v>
      </c>
      <c r="D81" s="17" t="s">
        <v>53</v>
      </c>
      <c r="E81" s="17" t="s">
        <v>191</v>
      </c>
      <c r="F81" s="17" t="s">
        <v>179</v>
      </c>
      <c r="G81" s="17" t="s">
        <v>180</v>
      </c>
      <c r="H81" s="17" t="s">
        <v>47</v>
      </c>
      <c r="I81" s="17" t="s">
        <v>89</v>
      </c>
      <c r="J81" s="17">
        <v>1000</v>
      </c>
      <c r="K81" s="17">
        <v>10436</v>
      </c>
      <c r="L81" s="17">
        <v>54</v>
      </c>
      <c r="M81" s="17">
        <f>VLOOKUP($L81,搬送L.T算出シート!$B$8:$L$18,11,0)</f>
        <v>24.545454545454547</v>
      </c>
      <c r="N81" s="17" t="s">
        <v>39</v>
      </c>
      <c r="O81" s="17">
        <v>1</v>
      </c>
      <c r="P81" s="17">
        <v>1</v>
      </c>
      <c r="Q81" s="17">
        <v>1.78</v>
      </c>
      <c r="R81" s="17">
        <f t="shared" si="13"/>
        <v>0.08</v>
      </c>
      <c r="S81" s="17">
        <f>VLOOKUP($A81,不等ピッチ係数算出!$A$8:$AM$97,39,0)</f>
        <v>0</v>
      </c>
      <c r="T81" s="17">
        <f t="shared" si="11"/>
        <v>0.28000000000000003</v>
      </c>
      <c r="U81" s="17">
        <f t="shared" si="14"/>
        <v>0.16</v>
      </c>
      <c r="V81" s="17">
        <f t="shared" si="14"/>
        <v>0.03</v>
      </c>
      <c r="W81" s="17">
        <f t="shared" si="14"/>
        <v>6.0000000000000005E-2</v>
      </c>
      <c r="X81" s="17">
        <f t="shared" si="14"/>
        <v>0.18000000000000002</v>
      </c>
      <c r="Y81" s="17"/>
      <c r="Z81" s="17">
        <f t="shared" si="16"/>
        <v>0.03</v>
      </c>
      <c r="AA81" s="17">
        <v>0</v>
      </c>
      <c r="AB81" s="17">
        <f t="shared" si="17"/>
        <v>0.21000000000000002</v>
      </c>
      <c r="AC81" s="17">
        <f t="shared" si="15"/>
        <v>1.0300000000000002</v>
      </c>
      <c r="AD81">
        <f t="shared" si="18"/>
        <v>0.43000000000000005</v>
      </c>
      <c r="AE81">
        <f t="shared" si="19"/>
        <v>0.28000000000000003</v>
      </c>
      <c r="AF81">
        <f t="shared" si="20"/>
        <v>0.03</v>
      </c>
      <c r="AG81">
        <f t="shared" si="21"/>
        <v>0.7400000000000001</v>
      </c>
    </row>
    <row r="82" spans="1:33">
      <c r="A82" s="17" t="str">
        <f t="shared" si="12"/>
        <v>202001</v>
      </c>
      <c r="B82" s="17" t="s">
        <v>192</v>
      </c>
      <c r="C82" s="17" t="s">
        <v>33</v>
      </c>
      <c r="D82" s="17" t="s">
        <v>53</v>
      </c>
      <c r="E82" s="17" t="s">
        <v>191</v>
      </c>
      <c r="F82" s="17" t="s">
        <v>179</v>
      </c>
      <c r="G82" s="17" t="s">
        <v>180</v>
      </c>
      <c r="H82" s="17" t="s">
        <v>47</v>
      </c>
      <c r="I82" s="17" t="s">
        <v>89</v>
      </c>
      <c r="J82" s="17">
        <v>2000</v>
      </c>
      <c r="K82" s="17">
        <v>10431</v>
      </c>
      <c r="L82" s="17">
        <v>53</v>
      </c>
      <c r="M82" s="17">
        <f>VLOOKUP($L82,搬送L.T算出シート!$B$8:$L$18,11,0)</f>
        <v>24.545454545454547</v>
      </c>
      <c r="N82" s="17" t="s">
        <v>39</v>
      </c>
      <c r="O82" s="17">
        <v>1</v>
      </c>
      <c r="P82" s="17">
        <v>1</v>
      </c>
      <c r="Q82" s="17">
        <v>1.78</v>
      </c>
      <c r="R82" s="17">
        <f t="shared" si="13"/>
        <v>0.08</v>
      </c>
      <c r="S82" s="17">
        <f>VLOOKUP($A82,不等ピッチ係数算出!$A$8:$AM$97,39,0)</f>
        <v>0</v>
      </c>
      <c r="T82" s="17">
        <f t="shared" si="11"/>
        <v>0.28000000000000003</v>
      </c>
      <c r="U82" s="17">
        <f t="shared" si="14"/>
        <v>0.16</v>
      </c>
      <c r="V82" s="17">
        <f t="shared" si="14"/>
        <v>0.03</v>
      </c>
      <c r="W82" s="17">
        <f t="shared" si="14"/>
        <v>6.0000000000000005E-2</v>
      </c>
      <c r="X82" s="17">
        <f t="shared" si="14"/>
        <v>0.18000000000000002</v>
      </c>
      <c r="Y82" s="17"/>
      <c r="Z82" s="17">
        <f t="shared" si="16"/>
        <v>0.03</v>
      </c>
      <c r="AA82" s="17">
        <v>0</v>
      </c>
      <c r="AB82" s="17">
        <f t="shared" si="17"/>
        <v>0.21000000000000002</v>
      </c>
      <c r="AC82" s="17">
        <f t="shared" si="15"/>
        <v>1.0300000000000002</v>
      </c>
      <c r="AD82">
        <f t="shared" si="18"/>
        <v>0.43000000000000005</v>
      </c>
      <c r="AE82">
        <f t="shared" si="19"/>
        <v>0.28000000000000003</v>
      </c>
      <c r="AF82">
        <f t="shared" si="20"/>
        <v>0.03</v>
      </c>
      <c r="AG82">
        <f t="shared" si="21"/>
        <v>0.7400000000000001</v>
      </c>
    </row>
    <row r="83" spans="1:33">
      <c r="A83" s="17" t="str">
        <f t="shared" si="12"/>
        <v>203601</v>
      </c>
      <c r="B83" s="17" t="s">
        <v>193</v>
      </c>
      <c r="C83" s="17" t="s">
        <v>33</v>
      </c>
      <c r="D83" s="17" t="s">
        <v>53</v>
      </c>
      <c r="E83" s="17" t="s">
        <v>77</v>
      </c>
      <c r="F83" s="17" t="s">
        <v>194</v>
      </c>
      <c r="G83" s="17" t="s">
        <v>195</v>
      </c>
      <c r="H83" s="17" t="s">
        <v>47</v>
      </c>
      <c r="I83" s="17" t="s">
        <v>196</v>
      </c>
      <c r="J83" s="17">
        <v>100</v>
      </c>
      <c r="K83" s="17">
        <v>10447</v>
      </c>
      <c r="L83" s="17">
        <v>52</v>
      </c>
      <c r="M83" s="17">
        <f>VLOOKUP($L83,搬送L.T算出シート!$B$8:$L$18,11,0)</f>
        <v>24.545454545454547</v>
      </c>
      <c r="N83" s="17" t="s">
        <v>39</v>
      </c>
      <c r="O83" s="17">
        <v>1</v>
      </c>
      <c r="P83" s="17">
        <v>1</v>
      </c>
      <c r="Q83" s="17">
        <v>1.74</v>
      </c>
      <c r="R83" s="17">
        <f t="shared" si="13"/>
        <v>0.08</v>
      </c>
      <c r="S83" s="17">
        <f>VLOOKUP($A83,不等ピッチ係数算出!$A$8:$AM$97,39,0)</f>
        <v>0</v>
      </c>
      <c r="T83" s="17">
        <f t="shared" si="11"/>
        <v>0.28000000000000003</v>
      </c>
      <c r="U83" s="17">
        <f t="shared" si="14"/>
        <v>0.16</v>
      </c>
      <c r="V83" s="17">
        <f t="shared" si="14"/>
        <v>0.03</v>
      </c>
      <c r="W83" s="17">
        <f t="shared" si="14"/>
        <v>6.0000000000000005E-2</v>
      </c>
      <c r="X83" s="17">
        <f t="shared" si="14"/>
        <v>0.18000000000000002</v>
      </c>
      <c r="Y83" s="17"/>
      <c r="Z83" s="17">
        <f t="shared" si="16"/>
        <v>0.03</v>
      </c>
      <c r="AA83" s="17">
        <v>0</v>
      </c>
      <c r="AB83" s="17">
        <f t="shared" si="17"/>
        <v>0.21000000000000002</v>
      </c>
      <c r="AC83" s="17">
        <f t="shared" si="15"/>
        <v>1.0300000000000002</v>
      </c>
      <c r="AD83">
        <f t="shared" si="18"/>
        <v>0.43000000000000005</v>
      </c>
      <c r="AE83">
        <f t="shared" si="19"/>
        <v>0.28000000000000003</v>
      </c>
      <c r="AF83">
        <f t="shared" si="20"/>
        <v>0.03</v>
      </c>
      <c r="AG83">
        <f t="shared" si="21"/>
        <v>0.7400000000000001</v>
      </c>
    </row>
    <row r="84" spans="1:33">
      <c r="A84" s="17" t="str">
        <f t="shared" si="12"/>
        <v>203601</v>
      </c>
      <c r="B84" s="17" t="s">
        <v>197</v>
      </c>
      <c r="C84" s="17" t="s">
        <v>33</v>
      </c>
      <c r="D84" s="17" t="s">
        <v>53</v>
      </c>
      <c r="E84" s="17" t="s">
        <v>77</v>
      </c>
      <c r="F84" s="17" t="s">
        <v>194</v>
      </c>
      <c r="G84" s="17" t="s">
        <v>195</v>
      </c>
      <c r="H84" s="17" t="s">
        <v>47</v>
      </c>
      <c r="I84" s="17" t="s">
        <v>196</v>
      </c>
      <c r="J84" s="17">
        <v>100</v>
      </c>
      <c r="K84" s="17">
        <v>10449</v>
      </c>
      <c r="L84" s="17">
        <v>52</v>
      </c>
      <c r="M84" s="17">
        <f>VLOOKUP($L84,搬送L.T算出シート!$B$8:$L$18,11,0)</f>
        <v>24.545454545454547</v>
      </c>
      <c r="N84" s="17" t="s">
        <v>39</v>
      </c>
      <c r="O84" s="17">
        <v>1</v>
      </c>
      <c r="P84" s="17">
        <v>1</v>
      </c>
      <c r="Q84" s="17">
        <v>1.74</v>
      </c>
      <c r="R84" s="17">
        <f t="shared" si="13"/>
        <v>0.08</v>
      </c>
      <c r="S84" s="17">
        <f>VLOOKUP($A84,不等ピッチ係数算出!$A$8:$AM$97,39,0)</f>
        <v>0</v>
      </c>
      <c r="T84" s="17">
        <f t="shared" si="11"/>
        <v>0.28000000000000003</v>
      </c>
      <c r="U84" s="17">
        <f t="shared" si="14"/>
        <v>0.16</v>
      </c>
      <c r="V84" s="17">
        <f t="shared" si="14"/>
        <v>0.03</v>
      </c>
      <c r="W84" s="17">
        <f t="shared" si="14"/>
        <v>6.0000000000000005E-2</v>
      </c>
      <c r="X84" s="17">
        <f t="shared" si="14"/>
        <v>0.18000000000000002</v>
      </c>
      <c r="Y84" s="17"/>
      <c r="Z84" s="17">
        <f t="shared" si="16"/>
        <v>0.03</v>
      </c>
      <c r="AA84" s="17">
        <v>0</v>
      </c>
      <c r="AB84" s="17">
        <f t="shared" si="17"/>
        <v>0.21000000000000002</v>
      </c>
      <c r="AC84" s="17">
        <f t="shared" si="15"/>
        <v>1.0300000000000002</v>
      </c>
      <c r="AD84">
        <f t="shared" si="18"/>
        <v>0.43000000000000005</v>
      </c>
      <c r="AE84">
        <f t="shared" si="19"/>
        <v>0.28000000000000003</v>
      </c>
      <c r="AF84">
        <f t="shared" si="20"/>
        <v>0.03</v>
      </c>
      <c r="AG84">
        <f t="shared" si="21"/>
        <v>0.7400000000000001</v>
      </c>
    </row>
    <row r="85" spans="1:33">
      <c r="A85" s="17" t="str">
        <f t="shared" si="12"/>
        <v>203601</v>
      </c>
      <c r="B85" s="17" t="s">
        <v>198</v>
      </c>
      <c r="C85" s="17" t="s">
        <v>33</v>
      </c>
      <c r="D85" s="17" t="s">
        <v>33</v>
      </c>
      <c r="E85" s="17" t="s">
        <v>187</v>
      </c>
      <c r="F85" s="17" t="s">
        <v>194</v>
      </c>
      <c r="G85" s="17" t="s">
        <v>195</v>
      </c>
      <c r="H85" s="17" t="s">
        <v>47</v>
      </c>
      <c r="I85" s="17" t="s">
        <v>196</v>
      </c>
      <c r="J85" s="17">
        <v>400</v>
      </c>
      <c r="K85" s="17">
        <v>10450</v>
      </c>
      <c r="L85" s="17">
        <v>54</v>
      </c>
      <c r="M85" s="17">
        <f>VLOOKUP($L85,搬送L.T算出シート!$B$8:$L$18,11,0)</f>
        <v>24.545454545454547</v>
      </c>
      <c r="N85" s="17" t="s">
        <v>39</v>
      </c>
      <c r="O85" s="17">
        <v>1</v>
      </c>
      <c r="P85" s="17">
        <v>1</v>
      </c>
      <c r="Q85" s="17">
        <v>1.74</v>
      </c>
      <c r="R85" s="17">
        <f t="shared" si="13"/>
        <v>0.08</v>
      </c>
      <c r="S85" s="17">
        <f>VLOOKUP($A85,不等ピッチ係数算出!$A$8:$AM$97,39,0)</f>
        <v>0</v>
      </c>
      <c r="T85" s="17">
        <f t="shared" si="11"/>
        <v>0.28000000000000003</v>
      </c>
      <c r="U85" s="17">
        <f t="shared" si="14"/>
        <v>0.16</v>
      </c>
      <c r="V85" s="17">
        <f t="shared" si="14"/>
        <v>0.03</v>
      </c>
      <c r="W85" s="17">
        <f t="shared" si="14"/>
        <v>6.0000000000000005E-2</v>
      </c>
      <c r="X85" s="17">
        <f t="shared" si="14"/>
        <v>0.18000000000000002</v>
      </c>
      <c r="Y85" s="17"/>
      <c r="Z85" s="17">
        <f t="shared" si="16"/>
        <v>0.03</v>
      </c>
      <c r="AA85" s="17">
        <v>0</v>
      </c>
      <c r="AB85" s="17">
        <f t="shared" si="17"/>
        <v>0.21000000000000002</v>
      </c>
      <c r="AC85" s="17">
        <f t="shared" si="15"/>
        <v>1.0300000000000002</v>
      </c>
      <c r="AD85">
        <f t="shared" si="18"/>
        <v>0.43000000000000005</v>
      </c>
      <c r="AE85">
        <f t="shared" si="19"/>
        <v>0.28000000000000003</v>
      </c>
      <c r="AF85">
        <f t="shared" si="20"/>
        <v>0.03</v>
      </c>
      <c r="AG85">
        <f t="shared" si="21"/>
        <v>0.7400000000000001</v>
      </c>
    </row>
    <row r="86" spans="1:33">
      <c r="A86" s="17" t="str">
        <f t="shared" si="12"/>
        <v>203601</v>
      </c>
      <c r="B86" s="17" t="s">
        <v>199</v>
      </c>
      <c r="C86" s="17" t="s">
        <v>33</v>
      </c>
      <c r="D86" s="17" t="s">
        <v>53</v>
      </c>
      <c r="E86" s="17" t="s">
        <v>200</v>
      </c>
      <c r="F86" s="17" t="s">
        <v>194</v>
      </c>
      <c r="G86" s="17" t="s">
        <v>195</v>
      </c>
      <c r="H86" s="17" t="s">
        <v>47</v>
      </c>
      <c r="I86" s="17" t="s">
        <v>196</v>
      </c>
      <c r="J86" s="17">
        <v>400</v>
      </c>
      <c r="K86" s="17">
        <v>10448</v>
      </c>
      <c r="L86" s="17">
        <v>52</v>
      </c>
      <c r="M86" s="17">
        <f>VLOOKUP($L86,搬送L.T算出シート!$B$8:$L$18,11,0)</f>
        <v>24.545454545454547</v>
      </c>
      <c r="N86" s="17" t="s">
        <v>39</v>
      </c>
      <c r="O86" s="17">
        <v>1</v>
      </c>
      <c r="P86" s="17">
        <v>1</v>
      </c>
      <c r="Q86" s="17">
        <v>1.74</v>
      </c>
      <c r="R86" s="17">
        <f t="shared" si="13"/>
        <v>0.08</v>
      </c>
      <c r="S86" s="17">
        <f>VLOOKUP($A86,不等ピッチ係数算出!$A$8:$AM$97,39,0)</f>
        <v>0</v>
      </c>
      <c r="T86" s="17">
        <f t="shared" si="11"/>
        <v>0.28000000000000003</v>
      </c>
      <c r="U86" s="17">
        <f t="shared" si="14"/>
        <v>0.16</v>
      </c>
      <c r="V86" s="17">
        <f t="shared" si="14"/>
        <v>0.03</v>
      </c>
      <c r="W86" s="17">
        <f t="shared" si="14"/>
        <v>6.0000000000000005E-2</v>
      </c>
      <c r="X86" s="17">
        <f t="shared" si="14"/>
        <v>0.18000000000000002</v>
      </c>
      <c r="Y86" s="17"/>
      <c r="Z86" s="17">
        <f t="shared" si="16"/>
        <v>0.03</v>
      </c>
      <c r="AA86" s="17">
        <v>0</v>
      </c>
      <c r="AB86" s="17">
        <f t="shared" si="17"/>
        <v>0.21000000000000002</v>
      </c>
      <c r="AC86" s="17">
        <f t="shared" si="15"/>
        <v>1.0300000000000002</v>
      </c>
      <c r="AD86">
        <f t="shared" si="18"/>
        <v>0.43000000000000005</v>
      </c>
      <c r="AE86">
        <f t="shared" si="19"/>
        <v>0.28000000000000003</v>
      </c>
      <c r="AF86">
        <f t="shared" si="20"/>
        <v>0.03</v>
      </c>
      <c r="AG86">
        <f t="shared" si="21"/>
        <v>0.7400000000000001</v>
      </c>
    </row>
    <row r="87" spans="1:33">
      <c r="A87" s="17" t="str">
        <f t="shared" si="12"/>
        <v>203806</v>
      </c>
      <c r="B87" s="17" t="s">
        <v>201</v>
      </c>
      <c r="C87" s="17" t="s">
        <v>33</v>
      </c>
      <c r="D87" s="17" t="s">
        <v>56</v>
      </c>
      <c r="E87" s="17" t="s">
        <v>202</v>
      </c>
      <c r="F87" s="17" t="s">
        <v>203</v>
      </c>
      <c r="G87" s="17" t="s">
        <v>204</v>
      </c>
      <c r="H87" s="17" t="s">
        <v>205</v>
      </c>
      <c r="I87" s="17" t="s">
        <v>206</v>
      </c>
      <c r="J87" s="17">
        <v>4</v>
      </c>
      <c r="K87" s="17">
        <v>40426</v>
      </c>
      <c r="L87" s="17">
        <v>52</v>
      </c>
      <c r="M87" s="17">
        <f>VLOOKUP($L87,搬送L.T算出シート!$B$8:$L$18,11,0)</f>
        <v>24.545454545454547</v>
      </c>
      <c r="N87" s="17" t="s">
        <v>39</v>
      </c>
      <c r="O87" s="17">
        <v>1</v>
      </c>
      <c r="P87" s="17">
        <v>4</v>
      </c>
      <c r="Q87" s="17">
        <v>3.84</v>
      </c>
      <c r="R87" s="17">
        <f t="shared" si="13"/>
        <v>0.08</v>
      </c>
      <c r="S87" s="17">
        <f>VLOOKUP($A87,不等ピッチ係数算出!$A$8:$AM$97,39,0)</f>
        <v>6.9999999999999993E-2</v>
      </c>
      <c r="T87" s="17">
        <f t="shared" si="11"/>
        <v>0.13</v>
      </c>
      <c r="U87" s="17">
        <f t="shared" si="14"/>
        <v>0.16</v>
      </c>
      <c r="V87" s="17">
        <f t="shared" si="14"/>
        <v>0.03</v>
      </c>
      <c r="W87" s="17">
        <f t="shared" si="14"/>
        <v>6.0000000000000005E-2</v>
      </c>
      <c r="X87" s="17">
        <f t="shared" si="14"/>
        <v>0.18000000000000002</v>
      </c>
      <c r="Y87" s="17"/>
      <c r="Z87" s="17">
        <f t="shared" si="16"/>
        <v>0.03</v>
      </c>
      <c r="AA87" s="17">
        <v>0</v>
      </c>
      <c r="AB87" s="17">
        <f t="shared" si="17"/>
        <v>0.21000000000000002</v>
      </c>
      <c r="AC87" s="17">
        <f t="shared" si="15"/>
        <v>0.95000000000000018</v>
      </c>
      <c r="AD87">
        <f t="shared" si="18"/>
        <v>0.43000000000000005</v>
      </c>
      <c r="AE87">
        <f t="shared" si="19"/>
        <v>0.2</v>
      </c>
      <c r="AF87">
        <f t="shared" si="20"/>
        <v>0.03</v>
      </c>
      <c r="AG87">
        <f t="shared" si="21"/>
        <v>0.66000000000000014</v>
      </c>
    </row>
    <row r="88" spans="1:33">
      <c r="A88" s="17" t="str">
        <f t="shared" si="12"/>
        <v>203806</v>
      </c>
      <c r="B88" s="17" t="s">
        <v>207</v>
      </c>
      <c r="C88" s="17" t="s">
        <v>33</v>
      </c>
      <c r="D88" s="17" t="s">
        <v>49</v>
      </c>
      <c r="E88" s="17" t="s">
        <v>202</v>
      </c>
      <c r="F88" s="17" t="s">
        <v>203</v>
      </c>
      <c r="G88" s="17" t="s">
        <v>204</v>
      </c>
      <c r="H88" s="17" t="s">
        <v>205</v>
      </c>
      <c r="I88" s="17" t="s">
        <v>206</v>
      </c>
      <c r="J88" s="17">
        <v>6</v>
      </c>
      <c r="K88" s="17">
        <v>40427</v>
      </c>
      <c r="L88" s="17">
        <v>52</v>
      </c>
      <c r="M88" s="17">
        <f>VLOOKUP($L88,搬送L.T算出シート!$B$8:$L$18,11,0)</f>
        <v>24.545454545454547</v>
      </c>
      <c r="N88" s="17" t="s">
        <v>39</v>
      </c>
      <c r="O88" s="17">
        <v>1</v>
      </c>
      <c r="P88" s="17">
        <v>4</v>
      </c>
      <c r="Q88" s="17">
        <v>3.84</v>
      </c>
      <c r="R88" s="17">
        <f t="shared" si="13"/>
        <v>0.08</v>
      </c>
      <c r="S88" s="17">
        <f>VLOOKUP($A88,不等ピッチ係数算出!$A$8:$AM$97,39,0)</f>
        <v>6.9999999999999993E-2</v>
      </c>
      <c r="T88" s="17">
        <f t="shared" si="11"/>
        <v>0.13</v>
      </c>
      <c r="U88" s="17">
        <f t="shared" si="14"/>
        <v>0.16</v>
      </c>
      <c r="V88" s="17">
        <f t="shared" si="14"/>
        <v>0.03</v>
      </c>
      <c r="W88" s="17">
        <f t="shared" si="14"/>
        <v>6.0000000000000005E-2</v>
      </c>
      <c r="X88" s="17">
        <f t="shared" si="14"/>
        <v>0.18000000000000002</v>
      </c>
      <c r="Y88" s="17"/>
      <c r="Z88" s="17">
        <f t="shared" si="16"/>
        <v>0.03</v>
      </c>
      <c r="AA88" s="17">
        <v>0</v>
      </c>
      <c r="AB88" s="17">
        <f t="shared" si="17"/>
        <v>0.21000000000000002</v>
      </c>
      <c r="AC88" s="17">
        <f t="shared" si="15"/>
        <v>0.95000000000000018</v>
      </c>
      <c r="AD88">
        <f t="shared" si="18"/>
        <v>0.43000000000000005</v>
      </c>
      <c r="AE88">
        <f t="shared" si="19"/>
        <v>0.2</v>
      </c>
      <c r="AF88">
        <f t="shared" si="20"/>
        <v>0.03</v>
      </c>
      <c r="AG88">
        <f t="shared" si="21"/>
        <v>0.66000000000000014</v>
      </c>
    </row>
    <row r="89" spans="1:33">
      <c r="A89" s="36" t="str">
        <f t="shared" si="12"/>
        <v>204101</v>
      </c>
      <c r="B89" s="36" t="s">
        <v>208</v>
      </c>
      <c r="C89" s="36" t="s">
        <v>33</v>
      </c>
      <c r="D89" s="36" t="s">
        <v>49</v>
      </c>
      <c r="E89" s="36" t="s">
        <v>209</v>
      </c>
      <c r="F89" s="36" t="s">
        <v>210</v>
      </c>
      <c r="G89" s="36" t="s">
        <v>211</v>
      </c>
      <c r="H89" s="36" t="s">
        <v>47</v>
      </c>
      <c r="I89" s="36" t="s">
        <v>89</v>
      </c>
      <c r="J89" s="17">
        <v>16</v>
      </c>
      <c r="K89" s="17">
        <v>98004</v>
      </c>
      <c r="L89" s="17">
        <v>57</v>
      </c>
      <c r="M89" s="17">
        <f>VLOOKUP($L89,搬送L.T算出シート!$B$8:$L$18,11,0)</f>
        <v>21.81818181818182</v>
      </c>
      <c r="N89" s="36" t="s">
        <v>39</v>
      </c>
      <c r="O89" s="36">
        <v>1</v>
      </c>
      <c r="P89" s="36">
        <v>4</v>
      </c>
      <c r="Q89" s="36">
        <v>3.56</v>
      </c>
      <c r="R89" s="36">
        <f t="shared" si="13"/>
        <v>0.08</v>
      </c>
      <c r="S89" s="36">
        <f>VLOOKUP($A89,不等ピッチ係数算出!$A$8:$AM$97,39,0)</f>
        <v>0.16</v>
      </c>
      <c r="T89" s="36">
        <f t="shared" si="11"/>
        <v>0.12</v>
      </c>
      <c r="U89" s="36"/>
      <c r="V89" s="36"/>
      <c r="W89" s="36">
        <f t="shared" si="14"/>
        <v>6.0000000000000005E-2</v>
      </c>
      <c r="X89" s="36">
        <f t="shared" si="14"/>
        <v>0.18000000000000002</v>
      </c>
      <c r="Y89" s="36"/>
      <c r="Z89" s="36">
        <f t="shared" si="16"/>
        <v>0.02</v>
      </c>
      <c r="AA89" s="36">
        <v>0</v>
      </c>
      <c r="AB89" s="36">
        <f t="shared" si="17"/>
        <v>0.21000000000000002</v>
      </c>
      <c r="AC89" s="36">
        <f t="shared" si="15"/>
        <v>0.83000000000000007</v>
      </c>
      <c r="AD89">
        <f t="shared" si="18"/>
        <v>0.24000000000000002</v>
      </c>
      <c r="AE89">
        <f t="shared" si="19"/>
        <v>0.28000000000000003</v>
      </c>
      <c r="AF89">
        <f t="shared" si="20"/>
        <v>0.02</v>
      </c>
      <c r="AG89">
        <f t="shared" si="21"/>
        <v>0.54</v>
      </c>
    </row>
    <row r="90" spans="1:33">
      <c r="A90" s="36" t="str">
        <f t="shared" si="12"/>
        <v>204101</v>
      </c>
      <c r="B90" s="36" t="s">
        <v>212</v>
      </c>
      <c r="C90" s="36" t="s">
        <v>33</v>
      </c>
      <c r="D90" s="36" t="s">
        <v>56</v>
      </c>
      <c r="E90" s="36" t="s">
        <v>209</v>
      </c>
      <c r="F90" s="36" t="s">
        <v>210</v>
      </c>
      <c r="G90" s="36" t="s">
        <v>211</v>
      </c>
      <c r="H90" s="36" t="s">
        <v>47</v>
      </c>
      <c r="I90" s="36" t="s">
        <v>89</v>
      </c>
      <c r="J90" s="17">
        <v>20</v>
      </c>
      <c r="K90" s="17">
        <v>98006</v>
      </c>
      <c r="L90" s="17">
        <v>58</v>
      </c>
      <c r="M90" s="17">
        <f>VLOOKUP($L90,搬送L.T算出シート!$B$8:$L$18,11,0)</f>
        <v>27.272727272727273</v>
      </c>
      <c r="N90" s="36" t="s">
        <v>39</v>
      </c>
      <c r="O90" s="36">
        <v>1</v>
      </c>
      <c r="P90" s="36">
        <v>4</v>
      </c>
      <c r="Q90" s="36">
        <v>3.56</v>
      </c>
      <c r="R90" s="36">
        <f t="shared" si="13"/>
        <v>0.08</v>
      </c>
      <c r="S90" s="36">
        <f>VLOOKUP($A90,不等ピッチ係数算出!$A$8:$AM$97,39,0)</f>
        <v>0.16</v>
      </c>
      <c r="T90" s="36">
        <f t="shared" si="11"/>
        <v>0.12</v>
      </c>
      <c r="U90" s="36"/>
      <c r="V90" s="36"/>
      <c r="W90" s="36">
        <f t="shared" si="14"/>
        <v>6.0000000000000005E-2</v>
      </c>
      <c r="X90" s="36">
        <f t="shared" si="14"/>
        <v>0.18000000000000002</v>
      </c>
      <c r="Y90" s="36"/>
      <c r="Z90" s="36">
        <f t="shared" si="16"/>
        <v>0.03</v>
      </c>
      <c r="AA90" s="36">
        <v>0</v>
      </c>
      <c r="AB90" s="36">
        <f t="shared" si="17"/>
        <v>0.21000000000000002</v>
      </c>
      <c r="AC90" s="36">
        <f t="shared" si="15"/>
        <v>0.84000000000000008</v>
      </c>
      <c r="AD90">
        <f t="shared" si="18"/>
        <v>0.24000000000000002</v>
      </c>
      <c r="AE90">
        <f t="shared" si="19"/>
        <v>0.28000000000000003</v>
      </c>
      <c r="AF90">
        <f t="shared" si="20"/>
        <v>0.03</v>
      </c>
      <c r="AG90">
        <f t="shared" si="21"/>
        <v>0.55000000000000004</v>
      </c>
    </row>
    <row r="91" spans="1:33">
      <c r="A91" s="36" t="str">
        <f t="shared" si="12"/>
        <v>204101</v>
      </c>
      <c r="B91" s="36" t="s">
        <v>213</v>
      </c>
      <c r="C91" s="36" t="s">
        <v>33</v>
      </c>
      <c r="D91" s="36" t="s">
        <v>56</v>
      </c>
      <c r="E91" s="36" t="s">
        <v>214</v>
      </c>
      <c r="F91" s="36" t="s">
        <v>210</v>
      </c>
      <c r="G91" s="36" t="s">
        <v>211</v>
      </c>
      <c r="H91" s="36" t="s">
        <v>47</v>
      </c>
      <c r="I91" s="36" t="s">
        <v>89</v>
      </c>
      <c r="J91" s="17">
        <v>16</v>
      </c>
      <c r="K91" s="17">
        <v>98003</v>
      </c>
      <c r="L91" s="17">
        <v>55</v>
      </c>
      <c r="M91" s="17">
        <f>VLOOKUP($L91,搬送L.T算出シート!$B$8:$L$18,11,0)</f>
        <v>21.81818181818182</v>
      </c>
      <c r="N91" s="36" t="s">
        <v>39</v>
      </c>
      <c r="O91" s="36">
        <v>1</v>
      </c>
      <c r="P91" s="36">
        <v>4</v>
      </c>
      <c r="Q91" s="36">
        <v>3.56</v>
      </c>
      <c r="R91" s="36">
        <f t="shared" si="13"/>
        <v>0.08</v>
      </c>
      <c r="S91" s="36">
        <f>VLOOKUP($A91,不等ピッチ係数算出!$A$8:$AM$97,39,0)</f>
        <v>0.16</v>
      </c>
      <c r="T91" s="36">
        <f t="shared" si="11"/>
        <v>0.12</v>
      </c>
      <c r="U91" s="36"/>
      <c r="V91" s="36"/>
      <c r="W91" s="36">
        <f t="shared" si="14"/>
        <v>6.0000000000000005E-2</v>
      </c>
      <c r="X91" s="36">
        <f t="shared" si="14"/>
        <v>0.18000000000000002</v>
      </c>
      <c r="Y91" s="36"/>
      <c r="Z91" s="36">
        <f t="shared" si="16"/>
        <v>0.02</v>
      </c>
      <c r="AA91" s="36">
        <v>0</v>
      </c>
      <c r="AB91" s="36">
        <f t="shared" si="17"/>
        <v>0.21000000000000002</v>
      </c>
      <c r="AC91" s="36">
        <f t="shared" si="15"/>
        <v>0.83000000000000007</v>
      </c>
      <c r="AD91">
        <f t="shared" si="18"/>
        <v>0.24000000000000002</v>
      </c>
      <c r="AE91">
        <f t="shared" si="19"/>
        <v>0.28000000000000003</v>
      </c>
      <c r="AF91">
        <f t="shared" si="20"/>
        <v>0.02</v>
      </c>
      <c r="AG91">
        <f t="shared" si="21"/>
        <v>0.54</v>
      </c>
    </row>
    <row r="92" spans="1:33">
      <c r="A92" s="36" t="str">
        <f t="shared" si="12"/>
        <v>204101</v>
      </c>
      <c r="B92" s="36" t="s">
        <v>215</v>
      </c>
      <c r="C92" s="36" t="s">
        <v>33</v>
      </c>
      <c r="D92" s="36" t="s">
        <v>53</v>
      </c>
      <c r="E92" s="36" t="s">
        <v>214</v>
      </c>
      <c r="F92" s="36" t="s">
        <v>210</v>
      </c>
      <c r="G92" s="36" t="s">
        <v>211</v>
      </c>
      <c r="H92" s="36" t="s">
        <v>47</v>
      </c>
      <c r="I92" s="36" t="s">
        <v>89</v>
      </c>
      <c r="J92" s="17">
        <v>20</v>
      </c>
      <c r="K92" s="17">
        <v>98005</v>
      </c>
      <c r="L92" s="17">
        <v>56</v>
      </c>
      <c r="M92" s="17">
        <f>VLOOKUP($L92,搬送L.T算出シート!$B$8:$L$18,11,0)</f>
        <v>27.272727272727273</v>
      </c>
      <c r="N92" s="36" t="s">
        <v>39</v>
      </c>
      <c r="O92" s="36">
        <v>1</v>
      </c>
      <c r="P92" s="36">
        <v>4</v>
      </c>
      <c r="Q92" s="36">
        <v>3.56</v>
      </c>
      <c r="R92" s="36">
        <f t="shared" si="13"/>
        <v>0.08</v>
      </c>
      <c r="S92" s="36">
        <f>VLOOKUP($A92,不等ピッチ係数算出!$A$8:$AM$97,39,0)</f>
        <v>0.16</v>
      </c>
      <c r="T92" s="36">
        <f t="shared" si="11"/>
        <v>0.12</v>
      </c>
      <c r="U92" s="36"/>
      <c r="V92" s="36"/>
      <c r="W92" s="36">
        <f t="shared" si="14"/>
        <v>6.0000000000000005E-2</v>
      </c>
      <c r="X92" s="36">
        <f t="shared" si="14"/>
        <v>0.18000000000000002</v>
      </c>
      <c r="Y92" s="36"/>
      <c r="Z92" s="36">
        <f t="shared" si="16"/>
        <v>0.03</v>
      </c>
      <c r="AA92" s="36">
        <v>0</v>
      </c>
      <c r="AB92" s="36">
        <f t="shared" si="17"/>
        <v>0.21000000000000002</v>
      </c>
      <c r="AC92" s="36">
        <f t="shared" si="15"/>
        <v>0.84000000000000008</v>
      </c>
      <c r="AD92">
        <f t="shared" si="18"/>
        <v>0.24000000000000002</v>
      </c>
      <c r="AE92">
        <f t="shared" si="19"/>
        <v>0.28000000000000003</v>
      </c>
      <c r="AF92">
        <f t="shared" si="20"/>
        <v>0.03</v>
      </c>
      <c r="AG92">
        <f t="shared" si="21"/>
        <v>0.55000000000000004</v>
      </c>
    </row>
    <row r="93" spans="1:33">
      <c r="A93" s="36" t="str">
        <f t="shared" si="12"/>
        <v>224201</v>
      </c>
      <c r="B93" s="36" t="s">
        <v>216</v>
      </c>
      <c r="C93" s="36" t="s">
        <v>33</v>
      </c>
      <c r="D93" s="36" t="s">
        <v>33</v>
      </c>
      <c r="E93" s="36" t="s">
        <v>91</v>
      </c>
      <c r="F93" s="36" t="s">
        <v>217</v>
      </c>
      <c r="G93" s="36" t="s">
        <v>218</v>
      </c>
      <c r="H93" s="36" t="s">
        <v>47</v>
      </c>
      <c r="I93" s="36" t="s">
        <v>219</v>
      </c>
      <c r="J93" s="17">
        <v>400</v>
      </c>
      <c r="K93" s="17">
        <v>20459</v>
      </c>
      <c r="L93" s="17">
        <v>60</v>
      </c>
      <c r="M93" s="17">
        <f>VLOOKUP($L93,搬送L.T算出シート!$B$8:$L$18,11,0)</f>
        <v>24.545454545454547</v>
      </c>
      <c r="N93" s="36" t="s">
        <v>39</v>
      </c>
      <c r="O93" s="36">
        <v>1</v>
      </c>
      <c r="P93" s="36">
        <v>1</v>
      </c>
      <c r="Q93" s="36">
        <v>3.25</v>
      </c>
      <c r="R93" s="36">
        <f t="shared" si="13"/>
        <v>0.08</v>
      </c>
      <c r="S93" s="36">
        <f>VLOOKUP($A93,不等ピッチ係数算出!$A$8:$AM$97,39,0)</f>
        <v>0</v>
      </c>
      <c r="T93" s="36">
        <f t="shared" si="11"/>
        <v>0.43</v>
      </c>
      <c r="U93" s="36"/>
      <c r="V93" s="36"/>
      <c r="W93" s="36">
        <f t="shared" si="14"/>
        <v>6.0000000000000005E-2</v>
      </c>
      <c r="X93" s="36">
        <f t="shared" si="14"/>
        <v>0.18000000000000002</v>
      </c>
      <c r="Y93" s="36"/>
      <c r="Z93" s="36">
        <f t="shared" si="16"/>
        <v>0.03</v>
      </c>
      <c r="AA93" s="36">
        <v>0</v>
      </c>
      <c r="AB93" s="36">
        <f t="shared" si="17"/>
        <v>0.21000000000000002</v>
      </c>
      <c r="AC93" s="36">
        <f t="shared" si="15"/>
        <v>0.99000000000000021</v>
      </c>
      <c r="AD93">
        <f t="shared" si="18"/>
        <v>0.24000000000000002</v>
      </c>
      <c r="AE93">
        <f t="shared" si="19"/>
        <v>0.43</v>
      </c>
      <c r="AF93">
        <f t="shared" si="20"/>
        <v>0.03</v>
      </c>
      <c r="AG93">
        <f t="shared" si="21"/>
        <v>0.70000000000000007</v>
      </c>
    </row>
    <row r="94" spans="1:33">
      <c r="A94" s="17" t="str">
        <f t="shared" si="12"/>
        <v>240801</v>
      </c>
      <c r="B94" s="17" t="s">
        <v>220</v>
      </c>
      <c r="C94" s="17" t="s">
        <v>33</v>
      </c>
      <c r="D94" s="17" t="s">
        <v>53</v>
      </c>
      <c r="E94" s="17" t="s">
        <v>44</v>
      </c>
      <c r="F94" s="17" t="s">
        <v>221</v>
      </c>
      <c r="G94" s="17" t="s">
        <v>222</v>
      </c>
      <c r="H94" s="17" t="s">
        <v>47</v>
      </c>
      <c r="I94" s="17" t="s">
        <v>33</v>
      </c>
      <c r="J94" s="17">
        <v>300</v>
      </c>
      <c r="K94" s="17">
        <v>20363</v>
      </c>
      <c r="L94" s="17">
        <v>52</v>
      </c>
      <c r="M94" s="17">
        <f>VLOOKUP($L94,搬送L.T算出シート!$B$8:$L$18,11,0)</f>
        <v>24.545454545454547</v>
      </c>
      <c r="N94" s="17" t="s">
        <v>39</v>
      </c>
      <c r="O94" s="17">
        <v>1</v>
      </c>
      <c r="P94" s="17">
        <v>2</v>
      </c>
      <c r="Q94" s="17">
        <v>1.06</v>
      </c>
      <c r="R94" s="17">
        <f t="shared" si="13"/>
        <v>0.08</v>
      </c>
      <c r="S94" s="17">
        <f>VLOOKUP($A94,不等ピッチ係数算出!$A$8:$AM$97,39,0)</f>
        <v>0.12</v>
      </c>
      <c r="T94" s="17">
        <f t="shared" si="11"/>
        <v>0.11</v>
      </c>
      <c r="U94" s="17">
        <f t="shared" si="14"/>
        <v>0.16</v>
      </c>
      <c r="V94" s="17">
        <f t="shared" si="14"/>
        <v>0.03</v>
      </c>
      <c r="W94" s="17">
        <f t="shared" si="14"/>
        <v>6.0000000000000005E-2</v>
      </c>
      <c r="X94" s="17">
        <f t="shared" si="14"/>
        <v>0.18000000000000002</v>
      </c>
      <c r="Y94" s="17"/>
      <c r="Z94" s="17">
        <f t="shared" si="16"/>
        <v>0.03</v>
      </c>
      <c r="AA94" s="17">
        <v>0</v>
      </c>
      <c r="AB94" s="17">
        <f t="shared" si="17"/>
        <v>0.21000000000000002</v>
      </c>
      <c r="AC94" s="17">
        <f t="shared" si="15"/>
        <v>0.9800000000000002</v>
      </c>
      <c r="AD94">
        <f t="shared" si="18"/>
        <v>0.43000000000000005</v>
      </c>
      <c r="AE94">
        <f t="shared" si="19"/>
        <v>0.22999999999999998</v>
      </c>
      <c r="AF94">
        <f t="shared" si="20"/>
        <v>0.03</v>
      </c>
      <c r="AG94">
        <f t="shared" si="21"/>
        <v>0.69000000000000006</v>
      </c>
    </row>
    <row r="95" spans="1:33">
      <c r="A95" s="17" t="str">
        <f t="shared" si="12"/>
        <v>240801</v>
      </c>
      <c r="B95" s="17">
        <v>9011606048</v>
      </c>
      <c r="C95" s="17" t="s">
        <v>33</v>
      </c>
      <c r="D95" s="17" t="s">
        <v>223</v>
      </c>
      <c r="E95" s="17" t="s">
        <v>224</v>
      </c>
      <c r="F95" s="17" t="s">
        <v>221</v>
      </c>
      <c r="G95" s="17" t="s">
        <v>222</v>
      </c>
      <c r="H95" s="17" t="s">
        <v>47</v>
      </c>
      <c r="I95" s="17" t="s">
        <v>33</v>
      </c>
      <c r="J95" s="17">
        <v>3000</v>
      </c>
      <c r="K95" s="17">
        <v>20361</v>
      </c>
      <c r="L95" s="17">
        <v>60</v>
      </c>
      <c r="M95" s="17">
        <f>VLOOKUP($L95,搬送L.T算出シート!$B$8:$L$18,11,0)</f>
        <v>24.545454545454547</v>
      </c>
      <c r="N95" s="17" t="s">
        <v>39</v>
      </c>
      <c r="O95" s="17">
        <v>1</v>
      </c>
      <c r="P95" s="17">
        <v>2</v>
      </c>
      <c r="Q95" s="17">
        <v>1.06</v>
      </c>
      <c r="R95" s="17">
        <f t="shared" si="13"/>
        <v>0.08</v>
      </c>
      <c r="S95" s="17">
        <f>VLOOKUP($A95,不等ピッチ係数算出!$A$8:$AM$97,39,0)</f>
        <v>0.12</v>
      </c>
      <c r="T95" s="17">
        <f t="shared" si="11"/>
        <v>0.11</v>
      </c>
      <c r="U95" s="17">
        <f t="shared" si="14"/>
        <v>0.16</v>
      </c>
      <c r="V95" s="17">
        <f t="shared" si="14"/>
        <v>0.03</v>
      </c>
      <c r="W95" s="17">
        <f t="shared" si="14"/>
        <v>6.0000000000000005E-2</v>
      </c>
      <c r="X95" s="17">
        <f t="shared" si="14"/>
        <v>0.18000000000000002</v>
      </c>
      <c r="Y95" s="17"/>
      <c r="Z95" s="17">
        <f t="shared" si="16"/>
        <v>0.03</v>
      </c>
      <c r="AA95" s="17">
        <v>0</v>
      </c>
      <c r="AB95" s="17">
        <f t="shared" si="17"/>
        <v>0.21000000000000002</v>
      </c>
      <c r="AC95" s="17">
        <f t="shared" si="15"/>
        <v>0.9800000000000002</v>
      </c>
      <c r="AD95">
        <f t="shared" si="18"/>
        <v>0.43000000000000005</v>
      </c>
      <c r="AE95">
        <f t="shared" si="19"/>
        <v>0.22999999999999998</v>
      </c>
      <c r="AF95">
        <f t="shared" si="20"/>
        <v>0.03</v>
      </c>
      <c r="AG95">
        <f t="shared" si="21"/>
        <v>0.69000000000000006</v>
      </c>
    </row>
    <row r="96" spans="1:33">
      <c r="A96" s="17" t="str">
        <f t="shared" si="12"/>
        <v>240801</v>
      </c>
      <c r="B96" s="17" t="s">
        <v>225</v>
      </c>
      <c r="C96" s="17" t="s">
        <v>33</v>
      </c>
      <c r="D96" s="17" t="s">
        <v>33</v>
      </c>
      <c r="E96" s="17" t="s">
        <v>44</v>
      </c>
      <c r="F96" s="17" t="s">
        <v>221</v>
      </c>
      <c r="G96" s="17" t="s">
        <v>222</v>
      </c>
      <c r="H96" s="17" t="s">
        <v>47</v>
      </c>
      <c r="I96" s="17" t="s">
        <v>33</v>
      </c>
      <c r="J96" s="17">
        <v>1000</v>
      </c>
      <c r="K96" s="17">
        <v>20362</v>
      </c>
      <c r="L96" s="17">
        <v>52</v>
      </c>
      <c r="M96" s="17">
        <f>VLOOKUP($L96,搬送L.T算出シート!$B$8:$L$18,11,0)</f>
        <v>24.545454545454547</v>
      </c>
      <c r="N96" s="17" t="s">
        <v>39</v>
      </c>
      <c r="O96" s="17">
        <v>1</v>
      </c>
      <c r="P96" s="17">
        <v>2</v>
      </c>
      <c r="Q96" s="17">
        <v>1.06</v>
      </c>
      <c r="R96" s="17">
        <f t="shared" si="13"/>
        <v>0.08</v>
      </c>
      <c r="S96" s="17">
        <f>VLOOKUP($A96,不等ピッチ係数算出!$A$8:$AM$97,39,0)</f>
        <v>0.12</v>
      </c>
      <c r="T96" s="17">
        <f t="shared" si="11"/>
        <v>0.11</v>
      </c>
      <c r="U96" s="17">
        <f t="shared" si="14"/>
        <v>0.16</v>
      </c>
      <c r="V96" s="17">
        <f t="shared" si="14"/>
        <v>0.03</v>
      </c>
      <c r="W96" s="17">
        <f t="shared" si="14"/>
        <v>6.0000000000000005E-2</v>
      </c>
      <c r="X96" s="17">
        <f t="shared" si="14"/>
        <v>0.18000000000000002</v>
      </c>
      <c r="Y96" s="17"/>
      <c r="Z96" s="17">
        <f t="shared" si="16"/>
        <v>0.03</v>
      </c>
      <c r="AA96" s="17">
        <v>0</v>
      </c>
      <c r="AB96" s="17">
        <f t="shared" si="17"/>
        <v>0.21000000000000002</v>
      </c>
      <c r="AC96" s="17">
        <f t="shared" si="15"/>
        <v>0.9800000000000002</v>
      </c>
      <c r="AD96">
        <f t="shared" si="18"/>
        <v>0.43000000000000005</v>
      </c>
      <c r="AE96">
        <f t="shared" si="19"/>
        <v>0.22999999999999998</v>
      </c>
      <c r="AF96">
        <f t="shared" si="20"/>
        <v>0.03</v>
      </c>
      <c r="AG96">
        <f t="shared" si="21"/>
        <v>0.69000000000000006</v>
      </c>
    </row>
    <row r="97" spans="1:33">
      <c r="A97" s="17" t="str">
        <f t="shared" si="12"/>
        <v>240801</v>
      </c>
      <c r="B97" s="17" t="s">
        <v>226</v>
      </c>
      <c r="C97" s="17" t="s">
        <v>33</v>
      </c>
      <c r="D97" s="17" t="s">
        <v>33</v>
      </c>
      <c r="E97" s="17" t="s">
        <v>44</v>
      </c>
      <c r="F97" s="17" t="s">
        <v>221</v>
      </c>
      <c r="G97" s="17" t="s">
        <v>222</v>
      </c>
      <c r="H97" s="17" t="s">
        <v>47</v>
      </c>
      <c r="I97" s="17" t="s">
        <v>33</v>
      </c>
      <c r="J97" s="17">
        <v>1000</v>
      </c>
      <c r="K97" s="17">
        <v>20370</v>
      </c>
      <c r="L97" s="17">
        <v>52</v>
      </c>
      <c r="M97" s="17">
        <f>VLOOKUP($L97,搬送L.T算出シート!$B$8:$L$18,11,0)</f>
        <v>24.545454545454547</v>
      </c>
      <c r="N97" s="17" t="s">
        <v>39</v>
      </c>
      <c r="O97" s="17">
        <v>1</v>
      </c>
      <c r="P97" s="17">
        <v>2</v>
      </c>
      <c r="Q97" s="17">
        <v>1.06</v>
      </c>
      <c r="R97" s="17">
        <f t="shared" si="13"/>
        <v>0.08</v>
      </c>
      <c r="S97" s="17">
        <f>VLOOKUP($A97,不等ピッチ係数算出!$A$8:$AM$97,39,0)</f>
        <v>0.12</v>
      </c>
      <c r="T97" s="17">
        <f t="shared" si="11"/>
        <v>0.11</v>
      </c>
      <c r="U97" s="17">
        <f t="shared" si="14"/>
        <v>0.16</v>
      </c>
      <c r="V97" s="17">
        <f t="shared" si="14"/>
        <v>0.03</v>
      </c>
      <c r="W97" s="17">
        <f t="shared" si="14"/>
        <v>6.0000000000000005E-2</v>
      </c>
      <c r="X97" s="17">
        <f t="shared" si="14"/>
        <v>0.18000000000000002</v>
      </c>
      <c r="Y97" s="17"/>
      <c r="Z97" s="17">
        <f t="shared" si="16"/>
        <v>0.03</v>
      </c>
      <c r="AA97" s="17">
        <v>0</v>
      </c>
      <c r="AB97" s="17">
        <f t="shared" si="17"/>
        <v>0.21000000000000002</v>
      </c>
      <c r="AC97" s="17">
        <f t="shared" si="15"/>
        <v>0.9800000000000002</v>
      </c>
      <c r="AD97">
        <f t="shared" si="18"/>
        <v>0.43000000000000005</v>
      </c>
      <c r="AE97">
        <f t="shared" si="19"/>
        <v>0.22999999999999998</v>
      </c>
      <c r="AF97">
        <f t="shared" si="20"/>
        <v>0.03</v>
      </c>
      <c r="AG97">
        <f t="shared" si="21"/>
        <v>0.69000000000000006</v>
      </c>
    </row>
    <row r="98" spans="1:33">
      <c r="A98" s="17" t="str">
        <f t="shared" si="12"/>
        <v>240801</v>
      </c>
      <c r="B98" s="17">
        <v>9034118090</v>
      </c>
      <c r="C98" s="17" t="s">
        <v>33</v>
      </c>
      <c r="D98" s="17" t="s">
        <v>33</v>
      </c>
      <c r="E98" s="17" t="s">
        <v>44</v>
      </c>
      <c r="F98" s="17" t="s">
        <v>221</v>
      </c>
      <c r="G98" s="17" t="s">
        <v>222</v>
      </c>
      <c r="H98" s="17" t="s">
        <v>47</v>
      </c>
      <c r="I98" s="17" t="s">
        <v>33</v>
      </c>
      <c r="J98" s="17">
        <v>300</v>
      </c>
      <c r="K98" s="17">
        <v>20364</v>
      </c>
      <c r="L98" s="17">
        <v>54</v>
      </c>
      <c r="M98" s="17">
        <f>VLOOKUP($L98,搬送L.T算出シート!$B$8:$L$18,11,0)</f>
        <v>24.545454545454547</v>
      </c>
      <c r="N98" s="17" t="s">
        <v>39</v>
      </c>
      <c r="O98" s="17">
        <v>1</v>
      </c>
      <c r="P98" s="17">
        <v>2</v>
      </c>
      <c r="Q98" s="17">
        <v>1.06</v>
      </c>
      <c r="R98" s="17">
        <f t="shared" si="13"/>
        <v>0.08</v>
      </c>
      <c r="S98" s="17">
        <f>VLOOKUP($A98,不等ピッチ係数算出!$A$8:$AM$97,39,0)</f>
        <v>0.12</v>
      </c>
      <c r="T98" s="17">
        <f t="shared" si="11"/>
        <v>0.11</v>
      </c>
      <c r="U98" s="17">
        <f t="shared" si="14"/>
        <v>0.16</v>
      </c>
      <c r="V98" s="17">
        <f t="shared" si="14"/>
        <v>0.03</v>
      </c>
      <c r="W98" s="17">
        <f t="shared" si="14"/>
        <v>6.0000000000000005E-2</v>
      </c>
      <c r="X98" s="17">
        <f t="shared" si="14"/>
        <v>0.18000000000000002</v>
      </c>
      <c r="Y98" s="17"/>
      <c r="Z98" s="17">
        <f t="shared" si="16"/>
        <v>0.03</v>
      </c>
      <c r="AA98" s="17">
        <v>0</v>
      </c>
      <c r="AB98" s="17">
        <f t="shared" si="17"/>
        <v>0.21000000000000002</v>
      </c>
      <c r="AC98" s="17">
        <f t="shared" si="15"/>
        <v>0.9800000000000002</v>
      </c>
      <c r="AD98">
        <f t="shared" si="18"/>
        <v>0.43000000000000005</v>
      </c>
      <c r="AE98">
        <f t="shared" si="19"/>
        <v>0.22999999999999998</v>
      </c>
      <c r="AF98">
        <f t="shared" si="20"/>
        <v>0.03</v>
      </c>
      <c r="AG98">
        <f t="shared" si="21"/>
        <v>0.69000000000000006</v>
      </c>
    </row>
    <row r="99" spans="1:33">
      <c r="A99" s="17" t="str">
        <f t="shared" si="12"/>
        <v>241101</v>
      </c>
      <c r="B99" s="17" t="s">
        <v>227</v>
      </c>
      <c r="C99" s="17" t="s">
        <v>33</v>
      </c>
      <c r="D99" s="17" t="s">
        <v>53</v>
      </c>
      <c r="E99" s="17" t="s">
        <v>228</v>
      </c>
      <c r="F99" s="17" t="s">
        <v>229</v>
      </c>
      <c r="G99" s="17" t="s">
        <v>230</v>
      </c>
      <c r="H99" s="17" t="s">
        <v>47</v>
      </c>
      <c r="I99" s="17" t="s">
        <v>33</v>
      </c>
      <c r="J99" s="17">
        <v>100</v>
      </c>
      <c r="K99" s="17">
        <v>10421</v>
      </c>
      <c r="L99" s="17">
        <v>54</v>
      </c>
      <c r="M99" s="17">
        <f>VLOOKUP($L99,搬送L.T算出シート!$B$8:$L$18,11,0)</f>
        <v>24.545454545454547</v>
      </c>
      <c r="N99" s="17" t="s">
        <v>39</v>
      </c>
      <c r="O99" s="17">
        <v>1</v>
      </c>
      <c r="P99" s="17">
        <v>2</v>
      </c>
      <c r="Q99" s="17">
        <v>3.92</v>
      </c>
      <c r="R99" s="17">
        <f t="shared" si="13"/>
        <v>0.08</v>
      </c>
      <c r="S99" s="17">
        <f>VLOOKUP($A99,不等ピッチ係数算出!$A$8:$AM$97,39,0)</f>
        <v>0.32</v>
      </c>
      <c r="T99" s="17">
        <f t="shared" si="11"/>
        <v>0.25</v>
      </c>
      <c r="U99" s="17">
        <f t="shared" si="14"/>
        <v>0.16</v>
      </c>
      <c r="V99" s="17">
        <f t="shared" si="14"/>
        <v>0.03</v>
      </c>
      <c r="W99" s="17">
        <f t="shared" si="14"/>
        <v>6.0000000000000005E-2</v>
      </c>
      <c r="X99" s="17">
        <f t="shared" si="14"/>
        <v>0.18000000000000002</v>
      </c>
      <c r="Y99" s="17"/>
      <c r="Z99" s="17">
        <f t="shared" si="16"/>
        <v>0.03</v>
      </c>
      <c r="AA99" s="17">
        <v>0</v>
      </c>
      <c r="AB99" s="17">
        <f t="shared" si="17"/>
        <v>0.21000000000000002</v>
      </c>
      <c r="AC99" s="17">
        <f t="shared" si="15"/>
        <v>1.32</v>
      </c>
      <c r="AD99">
        <f t="shared" si="18"/>
        <v>0.43000000000000005</v>
      </c>
      <c r="AE99">
        <f t="shared" si="19"/>
        <v>0.57000000000000006</v>
      </c>
      <c r="AF99">
        <f t="shared" si="20"/>
        <v>0.03</v>
      </c>
      <c r="AG99">
        <f t="shared" si="21"/>
        <v>1.03</v>
      </c>
    </row>
    <row r="100" spans="1:33">
      <c r="A100" s="17" t="str">
        <f t="shared" si="12"/>
        <v>250201</v>
      </c>
      <c r="B100" s="17">
        <v>9034118060</v>
      </c>
      <c r="C100" s="17" t="s">
        <v>33</v>
      </c>
      <c r="D100" s="17" t="s">
        <v>49</v>
      </c>
      <c r="E100" s="17" t="s">
        <v>44</v>
      </c>
      <c r="F100" s="17" t="s">
        <v>231</v>
      </c>
      <c r="G100" s="17" t="s">
        <v>232</v>
      </c>
      <c r="H100" s="17" t="s">
        <v>47</v>
      </c>
      <c r="I100" s="17" t="s">
        <v>233</v>
      </c>
      <c r="J100" s="17">
        <v>300</v>
      </c>
      <c r="K100" s="17">
        <v>20451</v>
      </c>
      <c r="L100" s="17">
        <v>60</v>
      </c>
      <c r="M100" s="17">
        <f>VLOOKUP($L100,搬送L.T算出シート!$B$8:$L$18,11,0)</f>
        <v>24.545454545454547</v>
      </c>
      <c r="N100" s="17" t="s">
        <v>39</v>
      </c>
      <c r="O100" s="17">
        <v>1</v>
      </c>
      <c r="P100" s="17">
        <v>1</v>
      </c>
      <c r="Q100" s="17">
        <v>3</v>
      </c>
      <c r="R100" s="17">
        <f t="shared" si="13"/>
        <v>0.08</v>
      </c>
      <c r="S100" s="17">
        <f>VLOOKUP($A100,不等ピッチ係数算出!$A$8:$AM$97,39,0)</f>
        <v>0</v>
      </c>
      <c r="T100" s="17">
        <f t="shared" si="11"/>
        <v>0.4</v>
      </c>
      <c r="U100" s="17">
        <f t="shared" si="14"/>
        <v>0.16</v>
      </c>
      <c r="V100" s="17">
        <f t="shared" si="14"/>
        <v>0.03</v>
      </c>
      <c r="W100" s="17">
        <f t="shared" si="14"/>
        <v>6.0000000000000005E-2</v>
      </c>
      <c r="X100" s="17">
        <f t="shared" si="14"/>
        <v>0.18000000000000002</v>
      </c>
      <c r="Y100" s="17"/>
      <c r="Z100" s="17">
        <f t="shared" si="16"/>
        <v>0.03</v>
      </c>
      <c r="AA100" s="17">
        <v>0</v>
      </c>
      <c r="AB100" s="17">
        <f t="shared" si="17"/>
        <v>0.21000000000000002</v>
      </c>
      <c r="AC100" s="17">
        <f t="shared" si="15"/>
        <v>1.1500000000000001</v>
      </c>
      <c r="AD100">
        <f t="shared" si="18"/>
        <v>0.43000000000000005</v>
      </c>
      <c r="AE100">
        <f t="shared" si="19"/>
        <v>0.4</v>
      </c>
      <c r="AF100">
        <f t="shared" si="20"/>
        <v>0.03</v>
      </c>
      <c r="AG100">
        <f t="shared" si="21"/>
        <v>0.8600000000000001</v>
      </c>
    </row>
    <row r="101" spans="1:33">
      <c r="A101" s="17" t="str">
        <f t="shared" si="12"/>
        <v>250601</v>
      </c>
      <c r="B101" s="17" t="s">
        <v>234</v>
      </c>
      <c r="C101" s="17" t="s">
        <v>33</v>
      </c>
      <c r="D101" s="17" t="s">
        <v>53</v>
      </c>
      <c r="E101" s="17" t="s">
        <v>235</v>
      </c>
      <c r="F101" s="17" t="s">
        <v>236</v>
      </c>
      <c r="G101" s="17" t="s">
        <v>237</v>
      </c>
      <c r="H101" s="17" t="s">
        <v>47</v>
      </c>
      <c r="I101" s="17" t="s">
        <v>33</v>
      </c>
      <c r="J101" s="17">
        <v>50</v>
      </c>
      <c r="K101" s="17">
        <v>50453</v>
      </c>
      <c r="L101" s="17">
        <v>54</v>
      </c>
      <c r="M101" s="17">
        <f>VLOOKUP($L101,搬送L.T算出シート!$B$8:$L$18,11,0)</f>
        <v>24.545454545454547</v>
      </c>
      <c r="N101" s="17" t="s">
        <v>39</v>
      </c>
      <c r="O101" s="17">
        <v>1</v>
      </c>
      <c r="P101" s="17">
        <v>1</v>
      </c>
      <c r="Q101" s="17">
        <v>2.2799999999999998</v>
      </c>
      <c r="R101" s="17">
        <f t="shared" si="13"/>
        <v>0.08</v>
      </c>
      <c r="S101" s="17">
        <f>VLOOKUP($A101,不等ピッチ係数算出!$A$8:$AM$97,39,0)</f>
        <v>0</v>
      </c>
      <c r="T101" s="17">
        <f t="shared" si="11"/>
        <v>0.33</v>
      </c>
      <c r="U101" s="17">
        <f t="shared" si="14"/>
        <v>0.16</v>
      </c>
      <c r="V101" s="17">
        <f t="shared" si="14"/>
        <v>0.03</v>
      </c>
      <c r="W101" s="17">
        <f t="shared" si="14"/>
        <v>6.0000000000000005E-2</v>
      </c>
      <c r="X101" s="17">
        <f t="shared" si="14"/>
        <v>0.18000000000000002</v>
      </c>
      <c r="Y101" s="17"/>
      <c r="Z101" s="17">
        <f t="shared" si="16"/>
        <v>0.03</v>
      </c>
      <c r="AA101" s="17">
        <v>0</v>
      </c>
      <c r="AB101" s="17">
        <f t="shared" si="17"/>
        <v>0.21000000000000002</v>
      </c>
      <c r="AC101" s="17">
        <f t="shared" si="15"/>
        <v>1.0800000000000003</v>
      </c>
      <c r="AD101">
        <f t="shared" si="18"/>
        <v>0.43000000000000005</v>
      </c>
      <c r="AE101">
        <f t="shared" si="19"/>
        <v>0.33</v>
      </c>
      <c r="AF101">
        <f t="shared" si="20"/>
        <v>0.03</v>
      </c>
      <c r="AG101">
        <f t="shared" si="21"/>
        <v>0.79</v>
      </c>
    </row>
    <row r="102" spans="1:33">
      <c r="A102" s="17" t="str">
        <f t="shared" si="12"/>
        <v>250601</v>
      </c>
      <c r="B102" s="17" t="s">
        <v>238</v>
      </c>
      <c r="C102" s="17" t="s">
        <v>33</v>
      </c>
      <c r="D102" s="17" t="s">
        <v>53</v>
      </c>
      <c r="E102" s="17" t="s">
        <v>235</v>
      </c>
      <c r="F102" s="17" t="s">
        <v>236</v>
      </c>
      <c r="G102" s="17" t="s">
        <v>237</v>
      </c>
      <c r="H102" s="17" t="s">
        <v>47</v>
      </c>
      <c r="I102" s="17" t="s">
        <v>33</v>
      </c>
      <c r="J102" s="17">
        <v>50</v>
      </c>
      <c r="K102" s="17">
        <v>50454</v>
      </c>
      <c r="L102" s="17">
        <v>54</v>
      </c>
      <c r="M102" s="17">
        <f>VLOOKUP($L102,搬送L.T算出シート!$B$8:$L$18,11,0)</f>
        <v>24.545454545454547</v>
      </c>
      <c r="N102" s="17" t="s">
        <v>39</v>
      </c>
      <c r="O102" s="17">
        <v>1</v>
      </c>
      <c r="P102" s="17">
        <v>1</v>
      </c>
      <c r="Q102" s="17">
        <v>2.2799999999999998</v>
      </c>
      <c r="R102" s="17">
        <f t="shared" si="13"/>
        <v>0.08</v>
      </c>
      <c r="S102" s="17">
        <f>VLOOKUP($A102,不等ピッチ係数算出!$A$8:$AM$97,39,0)</f>
        <v>0</v>
      </c>
      <c r="T102" s="17">
        <f t="shared" si="11"/>
        <v>0.33</v>
      </c>
      <c r="U102" s="17">
        <f t="shared" si="14"/>
        <v>0.16</v>
      </c>
      <c r="V102" s="17">
        <f t="shared" si="14"/>
        <v>0.03</v>
      </c>
      <c r="W102" s="17">
        <f t="shared" si="14"/>
        <v>6.0000000000000005E-2</v>
      </c>
      <c r="X102" s="17">
        <f t="shared" si="14"/>
        <v>0.18000000000000002</v>
      </c>
      <c r="Y102" s="17"/>
      <c r="Z102" s="17">
        <f t="shared" si="16"/>
        <v>0.03</v>
      </c>
      <c r="AA102" s="17">
        <v>0</v>
      </c>
      <c r="AB102" s="17">
        <f t="shared" si="17"/>
        <v>0.21000000000000002</v>
      </c>
      <c r="AC102" s="17">
        <f t="shared" si="15"/>
        <v>1.0800000000000003</v>
      </c>
      <c r="AD102">
        <f t="shared" si="18"/>
        <v>0.43000000000000005</v>
      </c>
      <c r="AE102">
        <f t="shared" si="19"/>
        <v>0.33</v>
      </c>
      <c r="AF102">
        <f t="shared" si="20"/>
        <v>0.03</v>
      </c>
      <c r="AG102">
        <f t="shared" si="21"/>
        <v>0.79</v>
      </c>
    </row>
    <row r="103" spans="1:33">
      <c r="A103" s="36" t="str">
        <f t="shared" si="12"/>
        <v>250604</v>
      </c>
      <c r="B103" s="36" t="s">
        <v>239</v>
      </c>
      <c r="C103" s="36" t="s">
        <v>33</v>
      </c>
      <c r="D103" s="36" t="s">
        <v>33</v>
      </c>
      <c r="E103" s="36" t="s">
        <v>240</v>
      </c>
      <c r="F103" s="36" t="s">
        <v>236</v>
      </c>
      <c r="G103" s="36" t="s">
        <v>237</v>
      </c>
      <c r="H103" s="36" t="s">
        <v>145</v>
      </c>
      <c r="I103" s="36" t="s">
        <v>241</v>
      </c>
      <c r="J103" s="17">
        <v>45</v>
      </c>
      <c r="K103" s="17" t="s">
        <v>242</v>
      </c>
      <c r="L103" s="17">
        <v>52</v>
      </c>
      <c r="M103" s="17">
        <f>VLOOKUP($L103,搬送L.T算出シート!$B$8:$L$18,11,0)</f>
        <v>24.545454545454547</v>
      </c>
      <c r="N103" s="36" t="s">
        <v>39</v>
      </c>
      <c r="O103" s="36">
        <v>1</v>
      </c>
      <c r="P103" s="36">
        <v>1</v>
      </c>
      <c r="Q103" s="36">
        <v>3.25</v>
      </c>
      <c r="R103" s="36">
        <f t="shared" si="13"/>
        <v>0.08</v>
      </c>
      <c r="S103" s="36">
        <f>VLOOKUP($A103,不等ピッチ係数算出!$A$8:$AM$97,39,0)</f>
        <v>0</v>
      </c>
      <c r="T103" s="36">
        <f t="shared" si="11"/>
        <v>0.43</v>
      </c>
      <c r="U103" s="36"/>
      <c r="V103" s="36"/>
      <c r="W103" s="36">
        <f t="shared" si="14"/>
        <v>6.0000000000000005E-2</v>
      </c>
      <c r="X103" s="36">
        <f t="shared" si="14"/>
        <v>0.18000000000000002</v>
      </c>
      <c r="Y103" s="36"/>
      <c r="Z103" s="36">
        <f t="shared" si="16"/>
        <v>0.03</v>
      </c>
      <c r="AA103" s="36">
        <v>0</v>
      </c>
      <c r="AB103" s="36">
        <f t="shared" si="17"/>
        <v>0.21000000000000002</v>
      </c>
      <c r="AC103" s="36">
        <f t="shared" si="15"/>
        <v>0.99000000000000021</v>
      </c>
      <c r="AD103">
        <f t="shared" si="18"/>
        <v>0.24000000000000002</v>
      </c>
      <c r="AE103">
        <f t="shared" si="19"/>
        <v>0.43</v>
      </c>
      <c r="AF103">
        <f t="shared" si="20"/>
        <v>0.03</v>
      </c>
      <c r="AG103">
        <f t="shared" si="21"/>
        <v>0.70000000000000007</v>
      </c>
    </row>
    <row r="104" spans="1:33">
      <c r="A104" s="17" t="str">
        <f t="shared" si="12"/>
        <v>250801</v>
      </c>
      <c r="B104" s="17" t="s">
        <v>243</v>
      </c>
      <c r="C104" s="17" t="s">
        <v>33</v>
      </c>
      <c r="D104" s="17" t="s">
        <v>53</v>
      </c>
      <c r="E104" s="17" t="s">
        <v>244</v>
      </c>
      <c r="F104" s="17" t="s">
        <v>245</v>
      </c>
      <c r="G104" s="17" t="s">
        <v>246</v>
      </c>
      <c r="H104" s="17" t="s">
        <v>47</v>
      </c>
      <c r="I104" s="17" t="s">
        <v>33</v>
      </c>
      <c r="J104" s="17">
        <v>6</v>
      </c>
      <c r="K104" s="17">
        <v>20452</v>
      </c>
      <c r="L104" s="17">
        <v>52</v>
      </c>
      <c r="M104" s="17">
        <f>VLOOKUP($L104,搬送L.T算出シート!$B$8:$L$18,11,0)</f>
        <v>24.545454545454547</v>
      </c>
      <c r="N104" s="17" t="s">
        <v>39</v>
      </c>
      <c r="O104" s="17">
        <v>1</v>
      </c>
      <c r="P104" s="17">
        <v>1</v>
      </c>
      <c r="Q104" s="17">
        <v>2.2799999999999998</v>
      </c>
      <c r="R104" s="17">
        <f t="shared" si="13"/>
        <v>0.08</v>
      </c>
      <c r="S104" s="17">
        <f>VLOOKUP($A104,不等ピッチ係数算出!$A$8:$AM$97,39,0)</f>
        <v>0</v>
      </c>
      <c r="T104" s="17">
        <f t="shared" si="11"/>
        <v>0.33</v>
      </c>
      <c r="U104" s="17">
        <f t="shared" si="14"/>
        <v>0.16</v>
      </c>
      <c r="V104" s="17">
        <f t="shared" si="14"/>
        <v>0.03</v>
      </c>
      <c r="W104" s="17">
        <f t="shared" si="14"/>
        <v>6.0000000000000005E-2</v>
      </c>
      <c r="X104" s="17">
        <f t="shared" si="14"/>
        <v>0.18000000000000002</v>
      </c>
      <c r="Y104" s="17"/>
      <c r="Z104" s="17">
        <f t="shared" si="16"/>
        <v>0.03</v>
      </c>
      <c r="AA104" s="17">
        <v>0</v>
      </c>
      <c r="AB104" s="17">
        <f t="shared" si="17"/>
        <v>0.21000000000000002</v>
      </c>
      <c r="AC104" s="17">
        <f t="shared" si="15"/>
        <v>1.0800000000000003</v>
      </c>
      <c r="AD104">
        <f t="shared" si="18"/>
        <v>0.43000000000000005</v>
      </c>
      <c r="AE104">
        <f t="shared" si="19"/>
        <v>0.33</v>
      </c>
      <c r="AF104">
        <f t="shared" si="20"/>
        <v>0.03</v>
      </c>
      <c r="AG104">
        <f t="shared" si="21"/>
        <v>0.79</v>
      </c>
    </row>
    <row r="105" spans="1:33">
      <c r="A105" s="17" t="str">
        <f t="shared" si="12"/>
        <v>310201</v>
      </c>
      <c r="B105" s="17" t="s">
        <v>247</v>
      </c>
      <c r="C105" s="17" t="s">
        <v>33</v>
      </c>
      <c r="D105" s="17" t="s">
        <v>33</v>
      </c>
      <c r="E105" s="17" t="s">
        <v>248</v>
      </c>
      <c r="F105" s="17" t="s">
        <v>249</v>
      </c>
      <c r="G105" s="17" t="s">
        <v>250</v>
      </c>
      <c r="H105" s="17" t="s">
        <v>47</v>
      </c>
      <c r="I105" s="17" t="s">
        <v>33</v>
      </c>
      <c r="J105" s="17">
        <v>18</v>
      </c>
      <c r="K105" s="17">
        <v>30468</v>
      </c>
      <c r="L105" s="17">
        <v>54</v>
      </c>
      <c r="M105" s="17">
        <f>VLOOKUP($L105,搬送L.T算出シート!$B$8:$L$18,11,0)</f>
        <v>24.545454545454547</v>
      </c>
      <c r="N105" s="17" t="s">
        <v>39</v>
      </c>
      <c r="O105" s="17">
        <v>1</v>
      </c>
      <c r="P105" s="17">
        <v>1</v>
      </c>
      <c r="Q105" s="17">
        <v>3.05</v>
      </c>
      <c r="R105" s="17">
        <f t="shared" si="13"/>
        <v>0.08</v>
      </c>
      <c r="S105" s="17">
        <f>VLOOKUP($A105,不等ピッチ係数算出!$A$8:$AM$97,39,0)</f>
        <v>0</v>
      </c>
      <c r="T105" s="17">
        <f t="shared" si="11"/>
        <v>0.41000000000000003</v>
      </c>
      <c r="U105" s="17">
        <f t="shared" si="14"/>
        <v>0.16</v>
      </c>
      <c r="V105" s="17">
        <f t="shared" si="14"/>
        <v>0.03</v>
      </c>
      <c r="W105" s="17">
        <f t="shared" si="14"/>
        <v>6.0000000000000005E-2</v>
      </c>
      <c r="X105" s="17">
        <f t="shared" si="14"/>
        <v>0.18000000000000002</v>
      </c>
      <c r="Y105" s="17"/>
      <c r="Z105" s="17">
        <f t="shared" si="16"/>
        <v>0.03</v>
      </c>
      <c r="AA105" s="17">
        <v>0</v>
      </c>
      <c r="AB105" s="17">
        <f t="shared" si="17"/>
        <v>0.21000000000000002</v>
      </c>
      <c r="AC105" s="17">
        <f t="shared" si="15"/>
        <v>1.1600000000000001</v>
      </c>
      <c r="AD105">
        <f t="shared" si="18"/>
        <v>0.43000000000000005</v>
      </c>
      <c r="AE105">
        <f t="shared" si="19"/>
        <v>0.41000000000000003</v>
      </c>
      <c r="AF105">
        <f t="shared" si="20"/>
        <v>0.03</v>
      </c>
      <c r="AG105">
        <f t="shared" si="21"/>
        <v>0.87000000000000011</v>
      </c>
    </row>
    <row r="106" spans="1:33">
      <c r="A106" s="17" t="str">
        <f t="shared" si="12"/>
        <v>323601</v>
      </c>
      <c r="B106" s="17" t="s">
        <v>251</v>
      </c>
      <c r="C106" s="17" t="s">
        <v>33</v>
      </c>
      <c r="D106" s="17" t="s">
        <v>53</v>
      </c>
      <c r="E106" s="17" t="s">
        <v>200</v>
      </c>
      <c r="F106" s="17" t="s">
        <v>252</v>
      </c>
      <c r="G106" s="17" t="s">
        <v>253</v>
      </c>
      <c r="H106" s="17" t="s">
        <v>47</v>
      </c>
      <c r="I106" s="17" t="s">
        <v>33</v>
      </c>
      <c r="J106" s="17">
        <v>600</v>
      </c>
      <c r="K106" s="17">
        <v>10479</v>
      </c>
      <c r="L106" s="17">
        <v>54</v>
      </c>
      <c r="M106" s="17">
        <f>VLOOKUP($L106,搬送L.T算出シート!$B$8:$L$18,11,0)</f>
        <v>24.545454545454547</v>
      </c>
      <c r="N106" s="17" t="s">
        <v>39</v>
      </c>
      <c r="O106" s="17">
        <v>1</v>
      </c>
      <c r="P106" s="17">
        <v>2</v>
      </c>
      <c r="Q106" s="17">
        <v>2.34</v>
      </c>
      <c r="R106" s="17">
        <f t="shared" si="13"/>
        <v>0.08</v>
      </c>
      <c r="S106" s="17">
        <f>VLOOKUP($A106,不等ピッチ係数算出!$A$8:$AM$97,39,0)</f>
        <v>0.1</v>
      </c>
      <c r="T106" s="17">
        <f t="shared" si="11"/>
        <v>0.17</v>
      </c>
      <c r="U106" s="17">
        <f t="shared" si="14"/>
        <v>0.16</v>
      </c>
      <c r="V106" s="17">
        <f t="shared" si="14"/>
        <v>0.03</v>
      </c>
      <c r="W106" s="17">
        <f t="shared" si="14"/>
        <v>6.0000000000000005E-2</v>
      </c>
      <c r="X106" s="17">
        <f t="shared" si="14"/>
        <v>0.18000000000000002</v>
      </c>
      <c r="Y106" s="17"/>
      <c r="Z106" s="17">
        <f t="shared" si="16"/>
        <v>0.03</v>
      </c>
      <c r="AA106" s="17">
        <v>0</v>
      </c>
      <c r="AB106" s="17">
        <f t="shared" si="17"/>
        <v>0.21000000000000002</v>
      </c>
      <c r="AC106" s="17">
        <f t="shared" si="15"/>
        <v>1.0200000000000002</v>
      </c>
      <c r="AD106">
        <f t="shared" si="18"/>
        <v>0.43000000000000005</v>
      </c>
      <c r="AE106">
        <f t="shared" si="19"/>
        <v>0.27</v>
      </c>
      <c r="AF106">
        <f t="shared" si="20"/>
        <v>0.03</v>
      </c>
      <c r="AG106">
        <f t="shared" si="21"/>
        <v>0.73000000000000009</v>
      </c>
    </row>
    <row r="107" spans="1:33">
      <c r="A107" s="17" t="str">
        <f t="shared" si="12"/>
        <v>323601</v>
      </c>
      <c r="B107" s="17" t="s">
        <v>254</v>
      </c>
      <c r="C107" s="17" t="s">
        <v>33</v>
      </c>
      <c r="D107" s="17" t="s">
        <v>33</v>
      </c>
      <c r="E107" s="17" t="s">
        <v>255</v>
      </c>
      <c r="F107" s="17" t="s">
        <v>252</v>
      </c>
      <c r="G107" s="17" t="s">
        <v>253</v>
      </c>
      <c r="H107" s="17" t="s">
        <v>47</v>
      </c>
      <c r="I107" s="17" t="s">
        <v>33</v>
      </c>
      <c r="J107" s="17">
        <v>24</v>
      </c>
      <c r="K107" s="17">
        <v>10478</v>
      </c>
      <c r="L107" s="17">
        <v>54</v>
      </c>
      <c r="M107" s="17">
        <f>VLOOKUP($L107,搬送L.T算出シート!$B$8:$L$18,11,0)</f>
        <v>24.545454545454547</v>
      </c>
      <c r="N107" s="17" t="s">
        <v>39</v>
      </c>
      <c r="O107" s="17">
        <v>1</v>
      </c>
      <c r="P107" s="17">
        <v>2</v>
      </c>
      <c r="Q107" s="17">
        <v>2.34</v>
      </c>
      <c r="R107" s="17">
        <f t="shared" si="13"/>
        <v>0.08</v>
      </c>
      <c r="S107" s="17">
        <f>VLOOKUP($A107,不等ピッチ係数算出!$A$8:$AM$97,39,0)</f>
        <v>0.1</v>
      </c>
      <c r="T107" s="17">
        <f t="shared" si="11"/>
        <v>0.17</v>
      </c>
      <c r="U107" s="17">
        <f t="shared" si="14"/>
        <v>0.16</v>
      </c>
      <c r="V107" s="17">
        <f t="shared" si="14"/>
        <v>0.03</v>
      </c>
      <c r="W107" s="17">
        <f t="shared" si="14"/>
        <v>6.0000000000000005E-2</v>
      </c>
      <c r="X107" s="17">
        <f t="shared" si="14"/>
        <v>0.18000000000000002</v>
      </c>
      <c r="Y107" s="17"/>
      <c r="Z107" s="17">
        <f t="shared" si="16"/>
        <v>0.03</v>
      </c>
      <c r="AA107" s="17">
        <v>0</v>
      </c>
      <c r="AB107" s="17">
        <f t="shared" si="17"/>
        <v>0.21000000000000002</v>
      </c>
      <c r="AC107" s="17">
        <f t="shared" si="15"/>
        <v>1.0200000000000002</v>
      </c>
      <c r="AD107">
        <f t="shared" si="18"/>
        <v>0.43000000000000005</v>
      </c>
      <c r="AE107">
        <f t="shared" si="19"/>
        <v>0.27</v>
      </c>
      <c r="AF107">
        <f t="shared" si="20"/>
        <v>0.03</v>
      </c>
      <c r="AG107">
        <f t="shared" si="21"/>
        <v>0.73000000000000009</v>
      </c>
    </row>
    <row r="108" spans="1:33">
      <c r="A108" s="17" t="str">
        <f t="shared" si="12"/>
        <v>323601</v>
      </c>
      <c r="B108" s="17" t="s">
        <v>256</v>
      </c>
      <c r="C108" s="17" t="s">
        <v>33</v>
      </c>
      <c r="D108" s="17" t="s">
        <v>33</v>
      </c>
      <c r="E108" s="17" t="s">
        <v>257</v>
      </c>
      <c r="F108" s="17" t="s">
        <v>252</v>
      </c>
      <c r="G108" s="17" t="s">
        <v>253</v>
      </c>
      <c r="H108" s="17" t="s">
        <v>47</v>
      </c>
      <c r="I108" s="17" t="s">
        <v>33</v>
      </c>
      <c r="J108" s="17">
        <v>500</v>
      </c>
      <c r="K108" s="17">
        <v>10480</v>
      </c>
      <c r="L108" s="17">
        <v>54</v>
      </c>
      <c r="M108" s="17">
        <f>VLOOKUP($L108,搬送L.T算出シート!$B$8:$L$18,11,0)</f>
        <v>24.545454545454547</v>
      </c>
      <c r="N108" s="17" t="s">
        <v>39</v>
      </c>
      <c r="O108" s="17">
        <v>1</v>
      </c>
      <c r="P108" s="17">
        <v>2</v>
      </c>
      <c r="Q108" s="17">
        <v>2.34</v>
      </c>
      <c r="R108" s="17">
        <f t="shared" si="13"/>
        <v>0.08</v>
      </c>
      <c r="S108" s="17">
        <f>VLOOKUP($A108,不等ピッチ係数算出!$A$8:$AM$97,39,0)</f>
        <v>0.1</v>
      </c>
      <c r="T108" s="17">
        <f t="shared" si="11"/>
        <v>0.17</v>
      </c>
      <c r="U108" s="17">
        <f t="shared" si="14"/>
        <v>0.16</v>
      </c>
      <c r="V108" s="17">
        <f t="shared" si="14"/>
        <v>0.03</v>
      </c>
      <c r="W108" s="17">
        <f t="shared" si="14"/>
        <v>6.0000000000000005E-2</v>
      </c>
      <c r="X108" s="17">
        <f t="shared" si="14"/>
        <v>0.18000000000000002</v>
      </c>
      <c r="Y108" s="17"/>
      <c r="Z108" s="17">
        <f t="shared" si="16"/>
        <v>0.03</v>
      </c>
      <c r="AA108" s="17">
        <v>0</v>
      </c>
      <c r="AB108" s="17">
        <f t="shared" si="17"/>
        <v>0.21000000000000002</v>
      </c>
      <c r="AC108" s="17">
        <f t="shared" si="15"/>
        <v>1.0200000000000002</v>
      </c>
      <c r="AD108">
        <f t="shared" si="18"/>
        <v>0.43000000000000005</v>
      </c>
      <c r="AE108">
        <f t="shared" si="19"/>
        <v>0.27</v>
      </c>
      <c r="AF108">
        <f t="shared" si="20"/>
        <v>0.03</v>
      </c>
      <c r="AG108">
        <f t="shared" si="21"/>
        <v>0.73000000000000009</v>
      </c>
    </row>
    <row r="109" spans="1:33">
      <c r="A109" s="17" t="str">
        <f t="shared" si="12"/>
        <v>340701</v>
      </c>
      <c r="B109" s="17" t="s">
        <v>258</v>
      </c>
      <c r="C109" s="17" t="s">
        <v>33</v>
      </c>
      <c r="D109" s="17" t="s">
        <v>33</v>
      </c>
      <c r="E109" s="17" t="s">
        <v>259</v>
      </c>
      <c r="F109" s="17" t="s">
        <v>260</v>
      </c>
      <c r="G109" s="17" t="s">
        <v>261</v>
      </c>
      <c r="H109" s="17" t="s">
        <v>47</v>
      </c>
      <c r="I109" s="17" t="s">
        <v>262</v>
      </c>
      <c r="J109" s="17">
        <v>500</v>
      </c>
      <c r="K109" s="17">
        <v>10394</v>
      </c>
      <c r="L109" s="17">
        <v>59</v>
      </c>
      <c r="M109" s="17">
        <f>VLOOKUP($L109,搬送L.T算出シート!$B$8:$L$18,11,0)</f>
        <v>24.545454545454547</v>
      </c>
      <c r="N109" s="17" t="s">
        <v>39</v>
      </c>
      <c r="O109" s="17">
        <v>1</v>
      </c>
      <c r="P109" s="17">
        <v>1</v>
      </c>
      <c r="Q109" s="17">
        <v>2.33</v>
      </c>
      <c r="R109" s="17">
        <f t="shared" si="13"/>
        <v>0.08</v>
      </c>
      <c r="S109" s="17">
        <f>VLOOKUP($A109,不等ピッチ係数算出!$A$8:$AM$97,39,0)</f>
        <v>0</v>
      </c>
      <c r="T109" s="17">
        <f t="shared" si="11"/>
        <v>0.34</v>
      </c>
      <c r="U109" s="17">
        <f t="shared" si="14"/>
        <v>0.16</v>
      </c>
      <c r="V109" s="17">
        <f t="shared" si="14"/>
        <v>0.03</v>
      </c>
      <c r="W109" s="17">
        <f t="shared" si="14"/>
        <v>6.0000000000000005E-2</v>
      </c>
      <c r="X109" s="17">
        <f t="shared" si="14"/>
        <v>0.18000000000000002</v>
      </c>
      <c r="Y109" s="17"/>
      <c r="Z109" s="17">
        <f t="shared" si="16"/>
        <v>0.03</v>
      </c>
      <c r="AA109" s="17">
        <v>0</v>
      </c>
      <c r="AB109" s="17">
        <f t="shared" si="17"/>
        <v>0.21000000000000002</v>
      </c>
      <c r="AC109" s="17">
        <f t="shared" si="15"/>
        <v>1.0900000000000003</v>
      </c>
      <c r="AD109">
        <f t="shared" si="18"/>
        <v>0.43000000000000005</v>
      </c>
      <c r="AE109">
        <f t="shared" si="19"/>
        <v>0.34</v>
      </c>
      <c r="AF109">
        <f t="shared" si="20"/>
        <v>0.03</v>
      </c>
      <c r="AG109">
        <f t="shared" si="21"/>
        <v>0.8</v>
      </c>
    </row>
    <row r="110" spans="1:33">
      <c r="A110" s="17" t="str">
        <f t="shared" si="12"/>
        <v>340701</v>
      </c>
      <c r="B110" s="17" t="s">
        <v>263</v>
      </c>
      <c r="C110" s="17" t="s">
        <v>33</v>
      </c>
      <c r="D110" s="17" t="s">
        <v>53</v>
      </c>
      <c r="E110" s="17" t="s">
        <v>259</v>
      </c>
      <c r="F110" s="17" t="s">
        <v>260</v>
      </c>
      <c r="G110" s="17" t="s">
        <v>261</v>
      </c>
      <c r="H110" s="17" t="s">
        <v>47</v>
      </c>
      <c r="I110" s="17" t="s">
        <v>262</v>
      </c>
      <c r="J110" s="17">
        <v>500</v>
      </c>
      <c r="K110" s="17">
        <v>10397</v>
      </c>
      <c r="L110" s="17">
        <v>60</v>
      </c>
      <c r="M110" s="17">
        <f>VLOOKUP($L110,搬送L.T算出シート!$B$8:$L$18,11,0)</f>
        <v>24.545454545454547</v>
      </c>
      <c r="N110" s="17" t="s">
        <v>39</v>
      </c>
      <c r="O110" s="17">
        <v>1</v>
      </c>
      <c r="P110" s="17">
        <v>1</v>
      </c>
      <c r="Q110" s="17">
        <v>2.33</v>
      </c>
      <c r="R110" s="17">
        <f t="shared" si="13"/>
        <v>0.08</v>
      </c>
      <c r="S110" s="17">
        <f>VLOOKUP($A110,不等ピッチ係数算出!$A$8:$AM$97,39,0)</f>
        <v>0</v>
      </c>
      <c r="T110" s="17">
        <f t="shared" si="11"/>
        <v>0.34</v>
      </c>
      <c r="U110" s="17">
        <f t="shared" si="14"/>
        <v>0.16</v>
      </c>
      <c r="V110" s="17">
        <f t="shared" si="14"/>
        <v>0.03</v>
      </c>
      <c r="W110" s="17">
        <f t="shared" si="14"/>
        <v>6.0000000000000005E-2</v>
      </c>
      <c r="X110" s="17">
        <f t="shared" si="14"/>
        <v>0.18000000000000002</v>
      </c>
      <c r="Y110" s="17"/>
      <c r="Z110" s="17">
        <f t="shared" si="16"/>
        <v>0.03</v>
      </c>
      <c r="AA110" s="17">
        <v>0</v>
      </c>
      <c r="AB110" s="17">
        <f t="shared" si="17"/>
        <v>0.21000000000000002</v>
      </c>
      <c r="AC110" s="17">
        <f t="shared" si="15"/>
        <v>1.0900000000000003</v>
      </c>
      <c r="AD110">
        <f t="shared" si="18"/>
        <v>0.43000000000000005</v>
      </c>
      <c r="AE110">
        <f t="shared" si="19"/>
        <v>0.34</v>
      </c>
      <c r="AF110">
        <f t="shared" si="20"/>
        <v>0.03</v>
      </c>
      <c r="AG110">
        <f t="shared" si="21"/>
        <v>0.8</v>
      </c>
    </row>
    <row r="111" spans="1:33">
      <c r="A111" s="17" t="str">
        <f t="shared" si="12"/>
        <v>340701</v>
      </c>
      <c r="B111" s="17" t="s">
        <v>264</v>
      </c>
      <c r="C111" s="17" t="s">
        <v>33</v>
      </c>
      <c r="D111" s="17" t="s">
        <v>53</v>
      </c>
      <c r="E111" s="17" t="s">
        <v>259</v>
      </c>
      <c r="F111" s="17" t="s">
        <v>260</v>
      </c>
      <c r="G111" s="17" t="s">
        <v>261</v>
      </c>
      <c r="H111" s="17" t="s">
        <v>47</v>
      </c>
      <c r="I111" s="17" t="s">
        <v>262</v>
      </c>
      <c r="J111" s="17">
        <v>1000</v>
      </c>
      <c r="K111" s="17">
        <v>10398</v>
      </c>
      <c r="L111" s="17">
        <v>60</v>
      </c>
      <c r="M111" s="17">
        <f>VLOOKUP($L111,搬送L.T算出シート!$B$8:$L$18,11,0)</f>
        <v>24.545454545454547</v>
      </c>
      <c r="N111" s="17" t="s">
        <v>39</v>
      </c>
      <c r="O111" s="17">
        <v>1</v>
      </c>
      <c r="P111" s="17">
        <v>1</v>
      </c>
      <c r="Q111" s="17">
        <v>2.33</v>
      </c>
      <c r="R111" s="17">
        <f t="shared" si="13"/>
        <v>0.08</v>
      </c>
      <c r="S111" s="17">
        <f>VLOOKUP($A111,不等ピッチ係数算出!$A$8:$AM$97,39,0)</f>
        <v>0</v>
      </c>
      <c r="T111" s="17">
        <f t="shared" si="11"/>
        <v>0.34</v>
      </c>
      <c r="U111" s="17">
        <f t="shared" si="14"/>
        <v>0.16</v>
      </c>
      <c r="V111" s="17">
        <f t="shared" si="14"/>
        <v>0.03</v>
      </c>
      <c r="W111" s="17">
        <f t="shared" si="14"/>
        <v>6.0000000000000005E-2</v>
      </c>
      <c r="X111" s="17">
        <f t="shared" si="14"/>
        <v>0.18000000000000002</v>
      </c>
      <c r="Y111" s="17"/>
      <c r="Z111" s="17">
        <f t="shared" si="16"/>
        <v>0.03</v>
      </c>
      <c r="AA111" s="17">
        <v>0</v>
      </c>
      <c r="AB111" s="17">
        <f t="shared" si="17"/>
        <v>0.21000000000000002</v>
      </c>
      <c r="AC111" s="17">
        <f t="shared" si="15"/>
        <v>1.0900000000000003</v>
      </c>
      <c r="AD111">
        <f t="shared" si="18"/>
        <v>0.43000000000000005</v>
      </c>
      <c r="AE111">
        <f t="shared" si="19"/>
        <v>0.34</v>
      </c>
      <c r="AF111">
        <f t="shared" si="20"/>
        <v>0.03</v>
      </c>
      <c r="AG111">
        <f t="shared" si="21"/>
        <v>0.8</v>
      </c>
    </row>
    <row r="112" spans="1:33">
      <c r="A112" s="17" t="str">
        <f t="shared" si="12"/>
        <v>340701</v>
      </c>
      <c r="B112" s="17" t="s">
        <v>265</v>
      </c>
      <c r="C112" s="17" t="s">
        <v>33</v>
      </c>
      <c r="D112" s="17" t="s">
        <v>33</v>
      </c>
      <c r="E112" s="17" t="s">
        <v>259</v>
      </c>
      <c r="F112" s="17" t="s">
        <v>260</v>
      </c>
      <c r="G112" s="17" t="s">
        <v>261</v>
      </c>
      <c r="H112" s="17" t="s">
        <v>47</v>
      </c>
      <c r="I112" s="17" t="s">
        <v>262</v>
      </c>
      <c r="J112" s="17">
        <v>500</v>
      </c>
      <c r="K112" s="17">
        <v>10399</v>
      </c>
      <c r="L112" s="17">
        <v>59</v>
      </c>
      <c r="M112" s="17">
        <f>VLOOKUP($L112,搬送L.T算出シート!$B$8:$L$18,11,0)</f>
        <v>24.545454545454547</v>
      </c>
      <c r="N112" s="17" t="s">
        <v>39</v>
      </c>
      <c r="O112" s="17">
        <v>1</v>
      </c>
      <c r="P112" s="17">
        <v>1</v>
      </c>
      <c r="Q112" s="17">
        <v>2.33</v>
      </c>
      <c r="R112" s="17">
        <f t="shared" si="13"/>
        <v>0.08</v>
      </c>
      <c r="S112" s="17">
        <f>VLOOKUP($A112,不等ピッチ係数算出!$A$8:$AM$97,39,0)</f>
        <v>0</v>
      </c>
      <c r="T112" s="17">
        <f t="shared" si="11"/>
        <v>0.34</v>
      </c>
      <c r="U112" s="17">
        <f t="shared" si="14"/>
        <v>0.16</v>
      </c>
      <c r="V112" s="17">
        <f t="shared" si="14"/>
        <v>0.03</v>
      </c>
      <c r="W112" s="17">
        <f t="shared" si="14"/>
        <v>6.0000000000000005E-2</v>
      </c>
      <c r="X112" s="17">
        <f t="shared" si="14"/>
        <v>0.18000000000000002</v>
      </c>
      <c r="Y112" s="17"/>
      <c r="Z112" s="17">
        <f t="shared" si="16"/>
        <v>0.03</v>
      </c>
      <c r="AA112" s="17">
        <v>0</v>
      </c>
      <c r="AB112" s="17">
        <f t="shared" si="17"/>
        <v>0.21000000000000002</v>
      </c>
      <c r="AC112" s="17">
        <f t="shared" si="15"/>
        <v>1.0900000000000003</v>
      </c>
      <c r="AD112">
        <f t="shared" si="18"/>
        <v>0.43000000000000005</v>
      </c>
      <c r="AE112">
        <f t="shared" si="19"/>
        <v>0.34</v>
      </c>
      <c r="AF112">
        <f t="shared" si="20"/>
        <v>0.03</v>
      </c>
      <c r="AG112">
        <f t="shared" si="21"/>
        <v>0.8</v>
      </c>
    </row>
    <row r="113" spans="1:33">
      <c r="A113" s="17" t="str">
        <f t="shared" si="12"/>
        <v>340701</v>
      </c>
      <c r="B113" s="17" t="s">
        <v>266</v>
      </c>
      <c r="C113" s="17" t="s">
        <v>33</v>
      </c>
      <c r="D113" s="17" t="s">
        <v>33</v>
      </c>
      <c r="E113" s="17" t="s">
        <v>259</v>
      </c>
      <c r="F113" s="17" t="s">
        <v>260</v>
      </c>
      <c r="G113" s="17" t="s">
        <v>261</v>
      </c>
      <c r="H113" s="17" t="s">
        <v>47</v>
      </c>
      <c r="I113" s="17" t="s">
        <v>262</v>
      </c>
      <c r="J113" s="17">
        <v>500</v>
      </c>
      <c r="K113" s="17">
        <v>10395</v>
      </c>
      <c r="L113" s="17">
        <v>59</v>
      </c>
      <c r="M113" s="17">
        <f>VLOOKUP($L113,搬送L.T算出シート!$B$8:$L$18,11,0)</f>
        <v>24.545454545454547</v>
      </c>
      <c r="N113" s="17" t="s">
        <v>39</v>
      </c>
      <c r="O113" s="17">
        <v>1</v>
      </c>
      <c r="P113" s="17">
        <v>1</v>
      </c>
      <c r="Q113" s="17">
        <v>2.33</v>
      </c>
      <c r="R113" s="17">
        <f t="shared" si="13"/>
        <v>0.08</v>
      </c>
      <c r="S113" s="17">
        <f>VLOOKUP($A113,不等ピッチ係数算出!$A$8:$AM$97,39,0)</f>
        <v>0</v>
      </c>
      <c r="T113" s="17">
        <f t="shared" si="11"/>
        <v>0.34</v>
      </c>
      <c r="U113" s="17">
        <f t="shared" si="14"/>
        <v>0.16</v>
      </c>
      <c r="V113" s="17">
        <f t="shared" si="14"/>
        <v>0.03</v>
      </c>
      <c r="W113" s="17">
        <f t="shared" si="14"/>
        <v>6.0000000000000005E-2</v>
      </c>
      <c r="X113" s="17">
        <f t="shared" si="14"/>
        <v>0.18000000000000002</v>
      </c>
      <c r="Y113" s="17"/>
      <c r="Z113" s="17">
        <f t="shared" si="16"/>
        <v>0.03</v>
      </c>
      <c r="AA113" s="17">
        <v>0</v>
      </c>
      <c r="AB113" s="17">
        <f t="shared" si="17"/>
        <v>0.21000000000000002</v>
      </c>
      <c r="AC113" s="17">
        <f t="shared" si="15"/>
        <v>1.0900000000000003</v>
      </c>
      <c r="AD113">
        <f t="shared" si="18"/>
        <v>0.43000000000000005</v>
      </c>
      <c r="AE113">
        <f t="shared" si="19"/>
        <v>0.34</v>
      </c>
      <c r="AF113">
        <f t="shared" si="20"/>
        <v>0.03</v>
      </c>
      <c r="AG113">
        <f t="shared" si="21"/>
        <v>0.8</v>
      </c>
    </row>
    <row r="114" spans="1:33">
      <c r="A114" s="17" t="str">
        <f t="shared" si="12"/>
        <v>340701</v>
      </c>
      <c r="B114" s="17" t="s">
        <v>267</v>
      </c>
      <c r="C114" s="17" t="s">
        <v>33</v>
      </c>
      <c r="D114" s="17" t="s">
        <v>53</v>
      </c>
      <c r="E114" s="17" t="s">
        <v>259</v>
      </c>
      <c r="F114" s="17" t="s">
        <v>260</v>
      </c>
      <c r="G114" s="17" t="s">
        <v>261</v>
      </c>
      <c r="H114" s="17" t="s">
        <v>47</v>
      </c>
      <c r="I114" s="17" t="s">
        <v>262</v>
      </c>
      <c r="J114" s="17">
        <v>500</v>
      </c>
      <c r="K114" s="17">
        <v>10396</v>
      </c>
      <c r="L114" s="17">
        <v>59</v>
      </c>
      <c r="M114" s="17">
        <f>VLOOKUP($L114,搬送L.T算出シート!$B$8:$L$18,11,0)</f>
        <v>24.545454545454547</v>
      </c>
      <c r="N114" s="17" t="s">
        <v>39</v>
      </c>
      <c r="O114" s="17">
        <v>1</v>
      </c>
      <c r="P114" s="17">
        <v>1</v>
      </c>
      <c r="Q114" s="17">
        <v>2.33</v>
      </c>
      <c r="R114" s="17">
        <f t="shared" si="13"/>
        <v>0.08</v>
      </c>
      <c r="S114" s="17">
        <f>VLOOKUP($A114,不等ピッチ係数算出!$A$8:$AM$97,39,0)</f>
        <v>0</v>
      </c>
      <c r="T114" s="17">
        <f t="shared" si="11"/>
        <v>0.34</v>
      </c>
      <c r="U114" s="17">
        <f t="shared" si="14"/>
        <v>0.16</v>
      </c>
      <c r="V114" s="17">
        <f t="shared" si="14"/>
        <v>0.03</v>
      </c>
      <c r="W114" s="17">
        <f t="shared" si="14"/>
        <v>6.0000000000000005E-2</v>
      </c>
      <c r="X114" s="17">
        <f t="shared" si="14"/>
        <v>0.18000000000000002</v>
      </c>
      <c r="Y114" s="17"/>
      <c r="Z114" s="17">
        <f t="shared" si="16"/>
        <v>0.03</v>
      </c>
      <c r="AA114" s="17">
        <v>0</v>
      </c>
      <c r="AB114" s="17">
        <f t="shared" si="17"/>
        <v>0.21000000000000002</v>
      </c>
      <c r="AC114" s="17">
        <f t="shared" si="15"/>
        <v>1.0900000000000003</v>
      </c>
      <c r="AD114">
        <f t="shared" si="18"/>
        <v>0.43000000000000005</v>
      </c>
      <c r="AE114">
        <f t="shared" si="19"/>
        <v>0.34</v>
      </c>
      <c r="AF114">
        <f t="shared" si="20"/>
        <v>0.03</v>
      </c>
      <c r="AG114">
        <f t="shared" si="21"/>
        <v>0.8</v>
      </c>
    </row>
    <row r="115" spans="1:33">
      <c r="A115" s="17" t="str">
        <f t="shared" si="12"/>
        <v>383601</v>
      </c>
      <c r="B115" s="17" t="s">
        <v>268</v>
      </c>
      <c r="C115" s="17" t="s">
        <v>33</v>
      </c>
      <c r="D115" s="17" t="s">
        <v>33</v>
      </c>
      <c r="E115" s="17" t="s">
        <v>269</v>
      </c>
      <c r="F115" s="17" t="s">
        <v>270</v>
      </c>
      <c r="G115" s="17" t="s">
        <v>271</v>
      </c>
      <c r="H115" s="17" t="s">
        <v>47</v>
      </c>
      <c r="I115" s="17" t="s">
        <v>33</v>
      </c>
      <c r="J115" s="17">
        <v>200</v>
      </c>
      <c r="K115" s="17">
        <v>20400</v>
      </c>
      <c r="L115" s="17">
        <v>54</v>
      </c>
      <c r="M115" s="17">
        <f>VLOOKUP($L115,搬送L.T算出シート!$B$8:$L$18,11,0)</f>
        <v>24.545454545454547</v>
      </c>
      <c r="N115" s="17" t="s">
        <v>39</v>
      </c>
      <c r="O115" s="17">
        <v>1</v>
      </c>
      <c r="P115" s="17">
        <v>8</v>
      </c>
      <c r="Q115" s="17">
        <v>11.12</v>
      </c>
      <c r="R115" s="17">
        <f t="shared" si="13"/>
        <v>0.08</v>
      </c>
      <c r="S115" s="17">
        <f>VLOOKUP($A115,不等ピッチ係数算出!$A$8:$AM$97,39,0)</f>
        <v>0.08</v>
      </c>
      <c r="T115" s="17">
        <f t="shared" si="11"/>
        <v>0.16</v>
      </c>
      <c r="U115" s="17">
        <f t="shared" si="14"/>
        <v>0.16</v>
      </c>
      <c r="V115" s="17">
        <f t="shared" si="14"/>
        <v>0.03</v>
      </c>
      <c r="W115" s="17">
        <f t="shared" si="14"/>
        <v>6.0000000000000005E-2</v>
      </c>
      <c r="X115" s="17">
        <f t="shared" si="14"/>
        <v>0.18000000000000002</v>
      </c>
      <c r="Y115" s="17"/>
      <c r="Z115" s="17">
        <f t="shared" si="16"/>
        <v>0.03</v>
      </c>
      <c r="AA115" s="17">
        <v>0</v>
      </c>
      <c r="AB115" s="17">
        <f t="shared" si="17"/>
        <v>0.21000000000000002</v>
      </c>
      <c r="AC115" s="17">
        <f t="shared" si="15"/>
        <v>0.99000000000000021</v>
      </c>
      <c r="AD115">
        <f t="shared" si="18"/>
        <v>0.43000000000000005</v>
      </c>
      <c r="AE115">
        <f t="shared" si="19"/>
        <v>0.24</v>
      </c>
      <c r="AF115">
        <f t="shared" si="20"/>
        <v>0.03</v>
      </c>
      <c r="AG115">
        <f t="shared" si="21"/>
        <v>0.70000000000000007</v>
      </c>
    </row>
    <row r="116" spans="1:33">
      <c r="A116" s="17" t="str">
        <f t="shared" si="12"/>
        <v>383601</v>
      </c>
      <c r="B116" s="17" t="s">
        <v>272</v>
      </c>
      <c r="C116" s="17" t="s">
        <v>33</v>
      </c>
      <c r="D116" s="17" t="s">
        <v>33</v>
      </c>
      <c r="E116" s="17" t="s">
        <v>273</v>
      </c>
      <c r="F116" s="17" t="s">
        <v>270</v>
      </c>
      <c r="G116" s="17" t="s">
        <v>271</v>
      </c>
      <c r="H116" s="17" t="s">
        <v>47</v>
      </c>
      <c r="I116" s="17" t="s">
        <v>33</v>
      </c>
      <c r="J116" s="17">
        <v>500</v>
      </c>
      <c r="K116" s="17">
        <v>20401</v>
      </c>
      <c r="L116" s="17">
        <v>54</v>
      </c>
      <c r="M116" s="17">
        <f>VLOOKUP($L116,搬送L.T算出シート!$B$8:$L$18,11,0)</f>
        <v>24.545454545454547</v>
      </c>
      <c r="N116" s="17" t="s">
        <v>39</v>
      </c>
      <c r="O116" s="17">
        <v>1</v>
      </c>
      <c r="P116" s="17">
        <v>8</v>
      </c>
      <c r="Q116" s="17">
        <v>11.12</v>
      </c>
      <c r="R116" s="17">
        <f t="shared" si="13"/>
        <v>0.08</v>
      </c>
      <c r="S116" s="17">
        <f>VLOOKUP($A116,不等ピッチ係数算出!$A$8:$AM$97,39,0)</f>
        <v>0.08</v>
      </c>
      <c r="T116" s="17">
        <f t="shared" si="11"/>
        <v>0.16</v>
      </c>
      <c r="U116" s="17">
        <f t="shared" si="14"/>
        <v>0.16</v>
      </c>
      <c r="V116" s="17">
        <f t="shared" si="14"/>
        <v>0.03</v>
      </c>
      <c r="W116" s="17">
        <f t="shared" si="14"/>
        <v>6.0000000000000005E-2</v>
      </c>
      <c r="X116" s="17">
        <f t="shared" si="14"/>
        <v>0.18000000000000002</v>
      </c>
      <c r="Y116" s="17"/>
      <c r="Z116" s="17">
        <f t="shared" si="16"/>
        <v>0.03</v>
      </c>
      <c r="AA116" s="17">
        <v>0</v>
      </c>
      <c r="AB116" s="17">
        <f t="shared" si="17"/>
        <v>0.21000000000000002</v>
      </c>
      <c r="AC116" s="17">
        <f t="shared" si="15"/>
        <v>0.99000000000000021</v>
      </c>
      <c r="AD116">
        <f t="shared" si="18"/>
        <v>0.43000000000000005</v>
      </c>
      <c r="AE116">
        <f t="shared" si="19"/>
        <v>0.24</v>
      </c>
      <c r="AF116">
        <f t="shared" si="20"/>
        <v>0.03</v>
      </c>
      <c r="AG116">
        <f t="shared" si="21"/>
        <v>0.70000000000000007</v>
      </c>
    </row>
    <row r="117" spans="1:33">
      <c r="A117" s="17" t="str">
        <f t="shared" si="12"/>
        <v>388001</v>
      </c>
      <c r="B117" s="17" t="s">
        <v>274</v>
      </c>
      <c r="C117" s="17" t="s">
        <v>33</v>
      </c>
      <c r="D117" s="17" t="s">
        <v>56</v>
      </c>
      <c r="E117" s="17" t="s">
        <v>275</v>
      </c>
      <c r="F117" s="17" t="s">
        <v>276</v>
      </c>
      <c r="G117" s="17" t="s">
        <v>277</v>
      </c>
      <c r="H117" s="17" t="s">
        <v>47</v>
      </c>
      <c r="I117" s="17" t="s">
        <v>278</v>
      </c>
      <c r="J117" s="17">
        <v>8</v>
      </c>
      <c r="K117" s="17">
        <v>50408</v>
      </c>
      <c r="L117" s="17">
        <v>59</v>
      </c>
      <c r="M117" s="17">
        <f>VLOOKUP($L117,搬送L.T算出シート!$B$8:$L$18,11,0)</f>
        <v>24.545454545454547</v>
      </c>
      <c r="N117" s="17" t="s">
        <v>39</v>
      </c>
      <c r="O117" s="17">
        <v>1</v>
      </c>
      <c r="P117" s="17">
        <v>5</v>
      </c>
      <c r="Q117" s="17">
        <v>2.2999999999999998</v>
      </c>
      <c r="R117" s="17">
        <f>ROUNDUP(R$3/$S$1,2)</f>
        <v>0.08</v>
      </c>
      <c r="S117" s="17">
        <f>VLOOKUP($A117,不等ピッチ係数算出!$A$8:$AM$97,39,0)</f>
        <v>6.9999999999999993E-2</v>
      </c>
      <c r="T117" s="17">
        <f>ROUNDUP((($O117*($Q117+1))/$P117)*$T$3,2)</f>
        <v>6.9999999999999993E-2</v>
      </c>
      <c r="U117" s="17">
        <f>ROUNDUP(U$3/$S$1,2)</f>
        <v>0.16</v>
      </c>
      <c r="V117" s="17">
        <f t="shared" si="14"/>
        <v>0.03</v>
      </c>
      <c r="W117" s="17">
        <f t="shared" si="14"/>
        <v>6.0000000000000005E-2</v>
      </c>
      <c r="X117" s="17">
        <f t="shared" si="14"/>
        <v>0.18000000000000002</v>
      </c>
      <c r="Y117" s="17"/>
      <c r="Z117" s="17">
        <f t="shared" si="16"/>
        <v>0.03</v>
      </c>
      <c r="AA117" s="17">
        <v>0</v>
      </c>
      <c r="AB117" s="17">
        <f t="shared" si="17"/>
        <v>0.21000000000000002</v>
      </c>
      <c r="AC117" s="17">
        <f t="shared" si="15"/>
        <v>0.89000000000000012</v>
      </c>
      <c r="AD117">
        <f t="shared" si="18"/>
        <v>0.43000000000000005</v>
      </c>
      <c r="AE117">
        <f t="shared" si="19"/>
        <v>0.13999999999999999</v>
      </c>
      <c r="AF117">
        <f t="shared" si="20"/>
        <v>0.03</v>
      </c>
      <c r="AG117">
        <f t="shared" si="21"/>
        <v>0.60000000000000009</v>
      </c>
    </row>
    <row r="118" spans="1:33">
      <c r="A118" s="17" t="str">
        <f t="shared" si="12"/>
        <v>388001</v>
      </c>
      <c r="B118" s="17" t="s">
        <v>279</v>
      </c>
      <c r="C118" s="17" t="s">
        <v>33</v>
      </c>
      <c r="D118" s="17" t="s">
        <v>53</v>
      </c>
      <c r="E118" s="17" t="s">
        <v>275</v>
      </c>
      <c r="F118" s="17" t="s">
        <v>276</v>
      </c>
      <c r="G118" s="17" t="s">
        <v>277</v>
      </c>
      <c r="H118" s="17" t="s">
        <v>47</v>
      </c>
      <c r="I118" s="17" t="s">
        <v>278</v>
      </c>
      <c r="J118" s="17">
        <v>8</v>
      </c>
      <c r="K118" s="17">
        <v>50411</v>
      </c>
      <c r="L118" s="17">
        <v>59</v>
      </c>
      <c r="M118" s="17">
        <f>VLOOKUP($L118,搬送L.T算出シート!$B$8:$L$18,11,0)</f>
        <v>24.545454545454547</v>
      </c>
      <c r="N118" s="17" t="s">
        <v>39</v>
      </c>
      <c r="O118" s="17">
        <v>1</v>
      </c>
      <c r="P118" s="17">
        <v>5</v>
      </c>
      <c r="Q118" s="17">
        <v>2.2999999999999998</v>
      </c>
      <c r="R118" s="17">
        <f t="shared" si="13"/>
        <v>0.08</v>
      </c>
      <c r="S118" s="17">
        <f>VLOOKUP($A118,不等ピッチ係数算出!$A$8:$AM$97,39,0)</f>
        <v>6.9999999999999993E-2</v>
      </c>
      <c r="T118" s="17">
        <f t="shared" si="11"/>
        <v>6.9999999999999993E-2</v>
      </c>
      <c r="U118" s="17">
        <f t="shared" si="14"/>
        <v>0.16</v>
      </c>
      <c r="V118" s="17">
        <f t="shared" si="14"/>
        <v>0.03</v>
      </c>
      <c r="W118" s="17">
        <f t="shared" si="14"/>
        <v>6.0000000000000005E-2</v>
      </c>
      <c r="X118" s="17">
        <f t="shared" si="14"/>
        <v>0.18000000000000002</v>
      </c>
      <c r="Y118" s="17"/>
      <c r="Z118" s="17">
        <f t="shared" si="16"/>
        <v>0.03</v>
      </c>
      <c r="AA118" s="17">
        <v>0</v>
      </c>
      <c r="AB118" s="17">
        <f t="shared" si="17"/>
        <v>0.21000000000000002</v>
      </c>
      <c r="AC118" s="17">
        <f t="shared" si="15"/>
        <v>0.89000000000000012</v>
      </c>
      <c r="AD118">
        <f t="shared" si="18"/>
        <v>0.43000000000000005</v>
      </c>
      <c r="AE118">
        <f t="shared" si="19"/>
        <v>0.13999999999999999</v>
      </c>
      <c r="AF118">
        <f t="shared" si="20"/>
        <v>0.03</v>
      </c>
      <c r="AG118">
        <f t="shared" si="21"/>
        <v>0.60000000000000009</v>
      </c>
    </row>
    <row r="119" spans="1:33">
      <c r="A119" s="17" t="str">
        <f>F119&amp;H119</f>
        <v>388001</v>
      </c>
      <c r="B119" s="17" t="s">
        <v>280</v>
      </c>
      <c r="C119" s="17" t="s">
        <v>33</v>
      </c>
      <c r="D119" s="17" t="s">
        <v>53</v>
      </c>
      <c r="E119" s="17" t="s">
        <v>275</v>
      </c>
      <c r="F119" s="17" t="s">
        <v>276</v>
      </c>
      <c r="G119" s="17" t="s">
        <v>277</v>
      </c>
      <c r="H119" s="17" t="s">
        <v>47</v>
      </c>
      <c r="I119" s="17" t="s">
        <v>278</v>
      </c>
      <c r="J119" s="17">
        <v>6</v>
      </c>
      <c r="K119" s="17">
        <v>30404</v>
      </c>
      <c r="L119" s="17">
        <v>59</v>
      </c>
      <c r="M119" s="17">
        <f>VLOOKUP($L119,搬送L.T算出シート!$B$8:$L$18,11,0)</f>
        <v>24.545454545454547</v>
      </c>
      <c r="N119" s="17" t="s">
        <v>39</v>
      </c>
      <c r="O119" s="17">
        <v>1</v>
      </c>
      <c r="P119" s="17">
        <v>5</v>
      </c>
      <c r="Q119" s="17">
        <v>2.2999999999999998</v>
      </c>
      <c r="R119" s="17">
        <f t="shared" si="13"/>
        <v>0.08</v>
      </c>
      <c r="S119" s="17">
        <f>VLOOKUP($A119,不等ピッチ係数算出!$A$8:$AM$97,39,0)</f>
        <v>6.9999999999999993E-2</v>
      </c>
      <c r="T119" s="17">
        <f t="shared" si="11"/>
        <v>6.9999999999999993E-2</v>
      </c>
      <c r="U119" s="17">
        <f t="shared" si="14"/>
        <v>0.16</v>
      </c>
      <c r="V119" s="17">
        <f t="shared" si="14"/>
        <v>0.03</v>
      </c>
      <c r="W119" s="17">
        <f t="shared" si="14"/>
        <v>6.0000000000000005E-2</v>
      </c>
      <c r="X119" s="17">
        <f t="shared" si="14"/>
        <v>0.18000000000000002</v>
      </c>
      <c r="Y119" s="17"/>
      <c r="Z119" s="17">
        <f t="shared" si="16"/>
        <v>0.03</v>
      </c>
      <c r="AA119" s="17">
        <v>0</v>
      </c>
      <c r="AB119" s="17">
        <f t="shared" si="17"/>
        <v>0.21000000000000002</v>
      </c>
      <c r="AC119" s="17">
        <f t="shared" si="15"/>
        <v>0.89000000000000012</v>
      </c>
      <c r="AD119">
        <f t="shared" si="18"/>
        <v>0.43000000000000005</v>
      </c>
      <c r="AE119">
        <f t="shared" si="19"/>
        <v>0.13999999999999999</v>
      </c>
      <c r="AF119">
        <f t="shared" si="20"/>
        <v>0.03</v>
      </c>
      <c r="AG119">
        <f t="shared" si="21"/>
        <v>0.60000000000000009</v>
      </c>
    </row>
    <row r="120" spans="1:33">
      <c r="A120" s="17" t="str">
        <f t="shared" si="12"/>
        <v>388001</v>
      </c>
      <c r="B120" s="17" t="s">
        <v>281</v>
      </c>
      <c r="C120" s="17" t="s">
        <v>33</v>
      </c>
      <c r="D120" s="17" t="s">
        <v>33</v>
      </c>
      <c r="E120" s="17" t="s">
        <v>275</v>
      </c>
      <c r="F120" s="17" t="s">
        <v>276</v>
      </c>
      <c r="G120" s="17" t="s">
        <v>277</v>
      </c>
      <c r="H120" s="17" t="s">
        <v>47</v>
      </c>
      <c r="I120" s="17" t="s">
        <v>278</v>
      </c>
      <c r="J120" s="17">
        <v>6</v>
      </c>
      <c r="K120" s="17">
        <v>30405</v>
      </c>
      <c r="L120" s="17">
        <v>59</v>
      </c>
      <c r="M120" s="17">
        <f>VLOOKUP($L120,搬送L.T算出シート!$B$8:$L$18,11,0)</f>
        <v>24.545454545454547</v>
      </c>
      <c r="N120" s="17" t="s">
        <v>39</v>
      </c>
      <c r="O120" s="17">
        <v>1</v>
      </c>
      <c r="P120" s="17">
        <v>5</v>
      </c>
      <c r="Q120" s="17">
        <v>2.2999999999999998</v>
      </c>
      <c r="R120" s="17">
        <f t="shared" si="13"/>
        <v>0.08</v>
      </c>
      <c r="S120" s="17">
        <f>VLOOKUP($A120,不等ピッチ係数算出!$A$8:$AM$97,39,0)</f>
        <v>6.9999999999999993E-2</v>
      </c>
      <c r="T120" s="17">
        <f t="shared" si="11"/>
        <v>6.9999999999999993E-2</v>
      </c>
      <c r="U120" s="17">
        <f t="shared" si="14"/>
        <v>0.16</v>
      </c>
      <c r="V120" s="17">
        <f t="shared" si="14"/>
        <v>0.03</v>
      </c>
      <c r="W120" s="17">
        <f t="shared" si="14"/>
        <v>6.0000000000000005E-2</v>
      </c>
      <c r="X120" s="17">
        <f t="shared" si="14"/>
        <v>0.18000000000000002</v>
      </c>
      <c r="Y120" s="17"/>
      <c r="Z120" s="17">
        <f t="shared" si="16"/>
        <v>0.03</v>
      </c>
      <c r="AA120" s="17">
        <v>0</v>
      </c>
      <c r="AB120" s="17">
        <f t="shared" si="17"/>
        <v>0.21000000000000002</v>
      </c>
      <c r="AC120" s="17">
        <f t="shared" si="15"/>
        <v>0.89000000000000012</v>
      </c>
      <c r="AD120">
        <f t="shared" si="18"/>
        <v>0.43000000000000005</v>
      </c>
      <c r="AE120">
        <f t="shared" si="19"/>
        <v>0.13999999999999999</v>
      </c>
      <c r="AF120">
        <f t="shared" si="20"/>
        <v>0.03</v>
      </c>
      <c r="AG120">
        <f t="shared" si="21"/>
        <v>0.60000000000000009</v>
      </c>
    </row>
    <row r="121" spans="1:33">
      <c r="A121" s="17" t="str">
        <f t="shared" si="12"/>
        <v>388001</v>
      </c>
      <c r="B121" s="17" t="s">
        <v>282</v>
      </c>
      <c r="C121" s="17" t="s">
        <v>33</v>
      </c>
      <c r="D121" s="17" t="s">
        <v>53</v>
      </c>
      <c r="E121" s="17" t="s">
        <v>283</v>
      </c>
      <c r="F121" s="17" t="s">
        <v>276</v>
      </c>
      <c r="G121" s="17" t="s">
        <v>277</v>
      </c>
      <c r="H121" s="17" t="s">
        <v>47</v>
      </c>
      <c r="I121" s="17" t="s">
        <v>278</v>
      </c>
      <c r="J121" s="17">
        <v>1</v>
      </c>
      <c r="K121" s="17">
        <v>407</v>
      </c>
      <c r="L121" s="17">
        <v>61</v>
      </c>
      <c r="M121" s="17">
        <f>VLOOKUP($L121,搬送L.T算出シート!$B$8:$L$18,11,0)</f>
        <v>8.1818181818181817</v>
      </c>
      <c r="N121" s="17" t="s">
        <v>39</v>
      </c>
      <c r="O121" s="17">
        <v>1</v>
      </c>
      <c r="P121" s="17">
        <v>5</v>
      </c>
      <c r="Q121" s="17">
        <v>2.2999999999999998</v>
      </c>
      <c r="R121" s="17">
        <f t="shared" si="13"/>
        <v>0.08</v>
      </c>
      <c r="S121" s="17">
        <f>VLOOKUP($A121,不等ピッチ係数算出!$A$8:$AM$97,39,0)</f>
        <v>6.9999999999999993E-2</v>
      </c>
      <c r="T121" s="17">
        <f t="shared" si="11"/>
        <v>6.9999999999999993E-2</v>
      </c>
      <c r="U121" s="17">
        <f t="shared" si="14"/>
        <v>0.16</v>
      </c>
      <c r="V121" s="17">
        <f t="shared" si="14"/>
        <v>0.03</v>
      </c>
      <c r="W121" s="17">
        <f t="shared" si="14"/>
        <v>6.0000000000000005E-2</v>
      </c>
      <c r="X121" s="17">
        <f t="shared" si="14"/>
        <v>0.18000000000000002</v>
      </c>
      <c r="Y121" s="17"/>
      <c r="Z121" s="17">
        <f t="shared" si="16"/>
        <v>0.01</v>
      </c>
      <c r="AA121" s="17">
        <v>0</v>
      </c>
      <c r="AB121" s="17">
        <f t="shared" si="17"/>
        <v>0.21000000000000002</v>
      </c>
      <c r="AC121" s="17">
        <f t="shared" si="15"/>
        <v>0.87000000000000011</v>
      </c>
      <c r="AD121">
        <f t="shared" si="18"/>
        <v>0.43000000000000005</v>
      </c>
      <c r="AE121">
        <f t="shared" si="19"/>
        <v>0.13999999999999999</v>
      </c>
      <c r="AF121">
        <f t="shared" si="20"/>
        <v>0.01</v>
      </c>
      <c r="AG121">
        <f t="shared" si="21"/>
        <v>0.58000000000000007</v>
      </c>
    </row>
    <row r="122" spans="1:33">
      <c r="A122" s="17" t="str">
        <f t="shared" si="12"/>
        <v>388001</v>
      </c>
      <c r="B122" s="17" t="s">
        <v>284</v>
      </c>
      <c r="C122" s="17" t="s">
        <v>33</v>
      </c>
      <c r="D122" s="17" t="s">
        <v>53</v>
      </c>
      <c r="E122" s="17" t="s">
        <v>283</v>
      </c>
      <c r="F122" s="17" t="s">
        <v>276</v>
      </c>
      <c r="G122" s="17" t="s">
        <v>277</v>
      </c>
      <c r="H122" s="17" t="s">
        <v>47</v>
      </c>
      <c r="I122" s="17" t="s">
        <v>278</v>
      </c>
      <c r="J122" s="17">
        <v>1</v>
      </c>
      <c r="K122" s="17">
        <v>410</v>
      </c>
      <c r="L122" s="17">
        <v>61</v>
      </c>
      <c r="M122" s="17">
        <f>VLOOKUP($L122,搬送L.T算出シート!$B$8:$L$18,11,0)</f>
        <v>8.1818181818181817</v>
      </c>
      <c r="N122" s="17" t="s">
        <v>39</v>
      </c>
      <c r="O122" s="17">
        <v>1</v>
      </c>
      <c r="P122" s="17">
        <v>5</v>
      </c>
      <c r="Q122" s="17">
        <v>2.2999999999999998</v>
      </c>
      <c r="R122" s="17">
        <f t="shared" si="13"/>
        <v>0.08</v>
      </c>
      <c r="S122" s="17">
        <f>VLOOKUP($A122,不等ピッチ係数算出!$A$8:$AM$97,39,0)</f>
        <v>6.9999999999999993E-2</v>
      </c>
      <c r="T122" s="17">
        <f t="shared" si="11"/>
        <v>6.9999999999999993E-2</v>
      </c>
      <c r="U122" s="17">
        <f t="shared" si="14"/>
        <v>0.16</v>
      </c>
      <c r="V122" s="17">
        <f t="shared" si="14"/>
        <v>0.03</v>
      </c>
      <c r="W122" s="17">
        <f t="shared" si="14"/>
        <v>6.0000000000000005E-2</v>
      </c>
      <c r="X122" s="17">
        <f t="shared" si="14"/>
        <v>0.18000000000000002</v>
      </c>
      <c r="Y122" s="17"/>
      <c r="Z122" s="17">
        <f t="shared" si="16"/>
        <v>0.01</v>
      </c>
      <c r="AA122" s="17">
        <v>0</v>
      </c>
      <c r="AB122" s="17">
        <f t="shared" si="17"/>
        <v>0.21000000000000002</v>
      </c>
      <c r="AC122" s="17">
        <f t="shared" si="15"/>
        <v>0.87000000000000011</v>
      </c>
      <c r="AD122">
        <f t="shared" si="18"/>
        <v>0.43000000000000005</v>
      </c>
      <c r="AE122">
        <f t="shared" si="19"/>
        <v>0.13999999999999999</v>
      </c>
      <c r="AF122">
        <f t="shared" si="20"/>
        <v>0.01</v>
      </c>
      <c r="AG122">
        <f t="shared" si="21"/>
        <v>0.58000000000000007</v>
      </c>
    </row>
    <row r="123" spans="1:33">
      <c r="A123" s="17" t="str">
        <f t="shared" si="12"/>
        <v>388001</v>
      </c>
      <c r="B123" s="17" t="s">
        <v>285</v>
      </c>
      <c r="C123" s="17" t="s">
        <v>33</v>
      </c>
      <c r="D123" s="17" t="s">
        <v>53</v>
      </c>
      <c r="E123" s="17" t="s">
        <v>283</v>
      </c>
      <c r="F123" s="17" t="s">
        <v>276</v>
      </c>
      <c r="G123" s="17" t="s">
        <v>277</v>
      </c>
      <c r="H123" s="17" t="s">
        <v>47</v>
      </c>
      <c r="I123" s="17" t="s">
        <v>278</v>
      </c>
      <c r="J123" s="17">
        <v>1</v>
      </c>
      <c r="K123" s="17">
        <v>402</v>
      </c>
      <c r="L123" s="17">
        <v>61</v>
      </c>
      <c r="M123" s="17">
        <f>VLOOKUP($L123,搬送L.T算出シート!$B$8:$L$18,11,0)</f>
        <v>8.1818181818181817</v>
      </c>
      <c r="N123" s="17" t="s">
        <v>39</v>
      </c>
      <c r="O123" s="17">
        <v>1</v>
      </c>
      <c r="P123" s="17">
        <v>5</v>
      </c>
      <c r="Q123" s="17">
        <v>2.2999999999999998</v>
      </c>
      <c r="R123" s="17">
        <f t="shared" si="13"/>
        <v>0.08</v>
      </c>
      <c r="S123" s="17">
        <f>VLOOKUP($A123,不等ピッチ係数算出!$A$8:$AM$97,39,0)</f>
        <v>6.9999999999999993E-2</v>
      </c>
      <c r="T123" s="17">
        <f t="shared" si="11"/>
        <v>6.9999999999999993E-2</v>
      </c>
      <c r="U123" s="17">
        <f t="shared" si="14"/>
        <v>0.16</v>
      </c>
      <c r="V123" s="17">
        <f t="shared" si="14"/>
        <v>0.03</v>
      </c>
      <c r="W123" s="17">
        <f t="shared" si="14"/>
        <v>6.0000000000000005E-2</v>
      </c>
      <c r="X123" s="17">
        <f t="shared" si="14"/>
        <v>0.18000000000000002</v>
      </c>
      <c r="Y123" s="17"/>
      <c r="Z123" s="17">
        <f t="shared" si="16"/>
        <v>0.01</v>
      </c>
      <c r="AA123" s="17">
        <v>0</v>
      </c>
      <c r="AB123" s="17">
        <f t="shared" si="17"/>
        <v>0.21000000000000002</v>
      </c>
      <c r="AC123" s="17">
        <f t="shared" si="15"/>
        <v>0.87000000000000011</v>
      </c>
      <c r="AD123">
        <f t="shared" si="18"/>
        <v>0.43000000000000005</v>
      </c>
      <c r="AE123">
        <f t="shared" si="19"/>
        <v>0.13999999999999999</v>
      </c>
      <c r="AF123">
        <f t="shared" si="20"/>
        <v>0.01</v>
      </c>
      <c r="AG123">
        <f t="shared" si="21"/>
        <v>0.58000000000000007</v>
      </c>
    </row>
    <row r="124" spans="1:33">
      <c r="A124" s="17" t="str">
        <f t="shared" si="12"/>
        <v>388001</v>
      </c>
      <c r="B124" s="17" t="s">
        <v>286</v>
      </c>
      <c r="C124" s="17" t="s">
        <v>33</v>
      </c>
      <c r="D124" s="17" t="s">
        <v>33</v>
      </c>
      <c r="E124" s="17" t="s">
        <v>283</v>
      </c>
      <c r="F124" s="17" t="s">
        <v>276</v>
      </c>
      <c r="G124" s="17" t="s">
        <v>277</v>
      </c>
      <c r="H124" s="17" t="s">
        <v>47</v>
      </c>
      <c r="I124" s="17" t="s">
        <v>278</v>
      </c>
      <c r="J124" s="17">
        <v>1</v>
      </c>
      <c r="K124" s="17">
        <v>403</v>
      </c>
      <c r="L124" s="17">
        <v>61</v>
      </c>
      <c r="M124" s="17">
        <f>VLOOKUP($L124,搬送L.T算出シート!$B$8:$L$18,11,0)</f>
        <v>8.1818181818181817</v>
      </c>
      <c r="N124" s="17" t="s">
        <v>39</v>
      </c>
      <c r="O124" s="17">
        <v>1</v>
      </c>
      <c r="P124" s="17">
        <v>5</v>
      </c>
      <c r="Q124" s="17">
        <v>2.2999999999999998</v>
      </c>
      <c r="R124" s="17">
        <f t="shared" si="13"/>
        <v>0.08</v>
      </c>
      <c r="S124" s="17">
        <f>VLOOKUP($A124,不等ピッチ係数算出!$A$8:$AM$97,39,0)</f>
        <v>6.9999999999999993E-2</v>
      </c>
      <c r="T124" s="17">
        <f t="shared" si="11"/>
        <v>6.9999999999999993E-2</v>
      </c>
      <c r="U124" s="17">
        <f t="shared" si="14"/>
        <v>0.16</v>
      </c>
      <c r="V124" s="17">
        <f t="shared" si="14"/>
        <v>0.03</v>
      </c>
      <c r="W124" s="17">
        <f t="shared" si="14"/>
        <v>6.0000000000000005E-2</v>
      </c>
      <c r="X124" s="17">
        <f t="shared" si="14"/>
        <v>0.18000000000000002</v>
      </c>
      <c r="Y124" s="17"/>
      <c r="Z124" s="17">
        <f t="shared" si="16"/>
        <v>0.01</v>
      </c>
      <c r="AA124" s="17">
        <v>0</v>
      </c>
      <c r="AB124" s="17">
        <f t="shared" si="17"/>
        <v>0.21000000000000002</v>
      </c>
      <c r="AC124" s="17">
        <f t="shared" si="15"/>
        <v>0.87000000000000011</v>
      </c>
      <c r="AD124">
        <f t="shared" si="18"/>
        <v>0.43000000000000005</v>
      </c>
      <c r="AE124">
        <f t="shared" si="19"/>
        <v>0.13999999999999999</v>
      </c>
      <c r="AF124">
        <f t="shared" si="20"/>
        <v>0.01</v>
      </c>
      <c r="AG124">
        <f t="shared" si="21"/>
        <v>0.58000000000000007</v>
      </c>
    </row>
    <row r="125" spans="1:33">
      <c r="A125" s="17" t="str">
        <f t="shared" si="12"/>
        <v>388001</v>
      </c>
      <c r="B125" s="17" t="s">
        <v>287</v>
      </c>
      <c r="C125" s="17" t="s">
        <v>33</v>
      </c>
      <c r="D125" s="17" t="s">
        <v>53</v>
      </c>
      <c r="E125" s="17" t="s">
        <v>288</v>
      </c>
      <c r="F125" s="17" t="s">
        <v>276</v>
      </c>
      <c r="G125" s="17" t="s">
        <v>277</v>
      </c>
      <c r="H125" s="17" t="s">
        <v>47</v>
      </c>
      <c r="I125" s="17" t="s">
        <v>278</v>
      </c>
      <c r="J125" s="17">
        <v>12</v>
      </c>
      <c r="K125" s="17">
        <v>20409</v>
      </c>
      <c r="L125" s="17">
        <v>59</v>
      </c>
      <c r="M125" s="17">
        <f>VLOOKUP($L125,搬送L.T算出シート!$B$8:$L$18,11,0)</f>
        <v>24.545454545454547</v>
      </c>
      <c r="N125" s="17" t="s">
        <v>39</v>
      </c>
      <c r="O125" s="17">
        <v>1</v>
      </c>
      <c r="P125" s="17">
        <v>5</v>
      </c>
      <c r="Q125" s="17">
        <v>2.2999999999999998</v>
      </c>
      <c r="R125" s="17">
        <f t="shared" si="13"/>
        <v>0.08</v>
      </c>
      <c r="S125" s="17">
        <f>VLOOKUP($A125,不等ピッチ係数算出!$A$8:$AM$97,39,0)</f>
        <v>6.9999999999999993E-2</v>
      </c>
      <c r="T125" s="17">
        <f t="shared" si="11"/>
        <v>6.9999999999999993E-2</v>
      </c>
      <c r="U125" s="17">
        <f t="shared" si="14"/>
        <v>0.16</v>
      </c>
      <c r="V125" s="17">
        <f t="shared" si="14"/>
        <v>0.03</v>
      </c>
      <c r="W125" s="17">
        <f t="shared" si="14"/>
        <v>6.0000000000000005E-2</v>
      </c>
      <c r="X125" s="17">
        <f t="shared" si="14"/>
        <v>0.18000000000000002</v>
      </c>
      <c r="Y125" s="17"/>
      <c r="Z125" s="17">
        <f t="shared" si="16"/>
        <v>0.03</v>
      </c>
      <c r="AA125" s="17">
        <v>0</v>
      </c>
      <c r="AB125" s="17">
        <f t="shared" si="17"/>
        <v>0.21000000000000002</v>
      </c>
      <c r="AC125" s="17">
        <f t="shared" si="15"/>
        <v>0.89000000000000012</v>
      </c>
      <c r="AD125">
        <f t="shared" si="18"/>
        <v>0.43000000000000005</v>
      </c>
      <c r="AE125">
        <f t="shared" si="19"/>
        <v>0.13999999999999999</v>
      </c>
      <c r="AF125">
        <f t="shared" si="20"/>
        <v>0.03</v>
      </c>
      <c r="AG125">
        <f t="shared" si="21"/>
        <v>0.60000000000000009</v>
      </c>
    </row>
    <row r="126" spans="1:33">
      <c r="A126" s="17" t="str">
        <f t="shared" si="12"/>
        <v>388001</v>
      </c>
      <c r="B126" s="17" t="s">
        <v>289</v>
      </c>
      <c r="C126" s="17" t="s">
        <v>33</v>
      </c>
      <c r="D126" s="17" t="s">
        <v>53</v>
      </c>
      <c r="E126" s="17" t="s">
        <v>288</v>
      </c>
      <c r="F126" s="17" t="s">
        <v>276</v>
      </c>
      <c r="G126" s="17" t="s">
        <v>277</v>
      </c>
      <c r="H126" s="17" t="s">
        <v>47</v>
      </c>
      <c r="I126" s="17" t="s">
        <v>278</v>
      </c>
      <c r="J126" s="17">
        <v>12</v>
      </c>
      <c r="K126" s="17">
        <v>20406</v>
      </c>
      <c r="L126" s="17">
        <v>59</v>
      </c>
      <c r="M126" s="17">
        <f>VLOOKUP($L126,搬送L.T算出シート!$B$8:$L$18,11,0)</f>
        <v>24.545454545454547</v>
      </c>
      <c r="N126" s="17" t="s">
        <v>39</v>
      </c>
      <c r="O126" s="17">
        <v>1</v>
      </c>
      <c r="P126" s="17">
        <v>5</v>
      </c>
      <c r="Q126" s="17">
        <v>2.2999999999999998</v>
      </c>
      <c r="R126" s="17">
        <f t="shared" si="13"/>
        <v>0.08</v>
      </c>
      <c r="S126" s="17">
        <f>VLOOKUP($A126,不等ピッチ係数算出!$A$8:$AM$97,39,0)</f>
        <v>6.9999999999999993E-2</v>
      </c>
      <c r="T126" s="17">
        <f t="shared" si="11"/>
        <v>6.9999999999999993E-2</v>
      </c>
      <c r="U126" s="17">
        <f t="shared" si="14"/>
        <v>0.16</v>
      </c>
      <c r="V126" s="17">
        <f t="shared" si="14"/>
        <v>0.03</v>
      </c>
      <c r="W126" s="17">
        <f t="shared" si="14"/>
        <v>6.0000000000000005E-2</v>
      </c>
      <c r="X126" s="17">
        <f t="shared" si="14"/>
        <v>0.18000000000000002</v>
      </c>
      <c r="Y126" s="17"/>
      <c r="Z126" s="17">
        <f t="shared" si="16"/>
        <v>0.03</v>
      </c>
      <c r="AA126" s="17">
        <v>0</v>
      </c>
      <c r="AB126" s="17">
        <f t="shared" si="17"/>
        <v>0.21000000000000002</v>
      </c>
      <c r="AC126" s="17">
        <f t="shared" si="15"/>
        <v>0.89000000000000012</v>
      </c>
      <c r="AD126">
        <f t="shared" si="18"/>
        <v>0.43000000000000005</v>
      </c>
      <c r="AE126">
        <f t="shared" si="19"/>
        <v>0.13999999999999999</v>
      </c>
      <c r="AF126">
        <f t="shared" si="20"/>
        <v>0.03</v>
      </c>
      <c r="AG126">
        <f t="shared" si="21"/>
        <v>0.60000000000000009</v>
      </c>
    </row>
    <row r="127" spans="1:33">
      <c r="A127" s="17" t="str">
        <f t="shared" si="12"/>
        <v>412501</v>
      </c>
      <c r="B127" s="17">
        <v>9033114006</v>
      </c>
      <c r="C127" s="17" t="s">
        <v>33</v>
      </c>
      <c r="D127" s="17" t="s">
        <v>53</v>
      </c>
      <c r="E127" s="17" t="s">
        <v>189</v>
      </c>
      <c r="F127" s="17" t="s">
        <v>290</v>
      </c>
      <c r="G127" s="17" t="s">
        <v>291</v>
      </c>
      <c r="H127" s="17" t="s">
        <v>47</v>
      </c>
      <c r="I127" s="17" t="s">
        <v>33</v>
      </c>
      <c r="J127" s="17">
        <v>2000</v>
      </c>
      <c r="K127" s="17">
        <v>20438</v>
      </c>
      <c r="L127" s="17">
        <v>52</v>
      </c>
      <c r="M127" s="17">
        <f>VLOOKUP($L127,搬送L.T算出シート!$B$8:$L$18,11,0)</f>
        <v>24.545454545454547</v>
      </c>
      <c r="N127" s="17" t="s">
        <v>39</v>
      </c>
      <c r="O127" s="17">
        <v>1</v>
      </c>
      <c r="P127" s="17">
        <v>1</v>
      </c>
      <c r="Q127" s="17">
        <v>2</v>
      </c>
      <c r="R127" s="17">
        <f t="shared" si="13"/>
        <v>0.08</v>
      </c>
      <c r="S127" s="17">
        <f>VLOOKUP($A127,不等ピッチ係数算出!$A$8:$AM$97,39,0)</f>
        <v>0</v>
      </c>
      <c r="T127" s="17">
        <f t="shared" si="11"/>
        <v>0.3</v>
      </c>
      <c r="U127" s="17">
        <f t="shared" si="14"/>
        <v>0.16</v>
      </c>
      <c r="V127" s="17">
        <f t="shared" si="14"/>
        <v>0.03</v>
      </c>
      <c r="W127" s="17">
        <f t="shared" si="14"/>
        <v>6.0000000000000005E-2</v>
      </c>
      <c r="X127" s="17">
        <f t="shared" si="14"/>
        <v>0.18000000000000002</v>
      </c>
      <c r="Y127" s="17"/>
      <c r="Z127" s="17">
        <f t="shared" si="16"/>
        <v>0.03</v>
      </c>
      <c r="AA127" s="17">
        <v>0</v>
      </c>
      <c r="AB127" s="17">
        <f t="shared" si="17"/>
        <v>0.21000000000000002</v>
      </c>
      <c r="AC127" s="17">
        <f t="shared" si="15"/>
        <v>1.0500000000000003</v>
      </c>
      <c r="AD127">
        <f t="shared" si="18"/>
        <v>0.43000000000000005</v>
      </c>
      <c r="AE127">
        <f t="shared" si="19"/>
        <v>0.3</v>
      </c>
      <c r="AF127">
        <f t="shared" si="20"/>
        <v>0.03</v>
      </c>
      <c r="AG127">
        <f t="shared" si="21"/>
        <v>0.76</v>
      </c>
    </row>
    <row r="128" spans="1:33">
      <c r="A128" s="17" t="str">
        <f t="shared" si="12"/>
        <v>424101</v>
      </c>
      <c r="B128" s="17" t="s">
        <v>292</v>
      </c>
      <c r="C128" s="17" t="s">
        <v>33</v>
      </c>
      <c r="D128" s="17" t="s">
        <v>293</v>
      </c>
      <c r="E128" s="17" t="s">
        <v>294</v>
      </c>
      <c r="F128" s="17" t="s">
        <v>295</v>
      </c>
      <c r="G128" s="17" t="s">
        <v>296</v>
      </c>
      <c r="H128" s="17" t="s">
        <v>47</v>
      </c>
      <c r="I128" s="17" t="s">
        <v>33</v>
      </c>
      <c r="J128" s="17">
        <v>400</v>
      </c>
      <c r="K128" s="17">
        <v>10412</v>
      </c>
      <c r="L128" s="17">
        <v>54</v>
      </c>
      <c r="M128" s="17">
        <f>VLOOKUP($L128,搬送L.T算出シート!$B$8:$L$18,11,0)</f>
        <v>24.545454545454547</v>
      </c>
      <c r="N128" s="17" t="s">
        <v>39</v>
      </c>
      <c r="O128" s="17">
        <v>1</v>
      </c>
      <c r="P128" s="17">
        <v>2</v>
      </c>
      <c r="Q128" s="17">
        <v>3.52</v>
      </c>
      <c r="R128" s="17">
        <f t="shared" si="13"/>
        <v>0.08</v>
      </c>
      <c r="S128" s="17">
        <f>VLOOKUP($A128,不等ピッチ係数算出!$A$8:$AM$97,39,0)</f>
        <v>0.03</v>
      </c>
      <c r="T128" s="17">
        <f t="shared" si="11"/>
        <v>0.23</v>
      </c>
      <c r="U128" s="17">
        <f t="shared" si="14"/>
        <v>0.16</v>
      </c>
      <c r="V128" s="17">
        <f t="shared" si="14"/>
        <v>0.03</v>
      </c>
      <c r="W128" s="17">
        <f t="shared" si="14"/>
        <v>6.0000000000000005E-2</v>
      </c>
      <c r="X128" s="17">
        <f t="shared" si="14"/>
        <v>0.18000000000000002</v>
      </c>
      <c r="Y128" s="17"/>
      <c r="Z128" s="17">
        <f t="shared" si="16"/>
        <v>0.03</v>
      </c>
      <c r="AA128" s="17">
        <v>0</v>
      </c>
      <c r="AB128" s="17">
        <f t="shared" si="17"/>
        <v>0.21000000000000002</v>
      </c>
      <c r="AC128" s="17">
        <f t="shared" si="15"/>
        <v>1.0100000000000002</v>
      </c>
      <c r="AD128">
        <f t="shared" si="18"/>
        <v>0.43000000000000005</v>
      </c>
      <c r="AE128">
        <f t="shared" si="19"/>
        <v>0.26</v>
      </c>
      <c r="AF128">
        <f t="shared" si="20"/>
        <v>0.03</v>
      </c>
      <c r="AG128">
        <f t="shared" si="21"/>
        <v>0.72000000000000008</v>
      </c>
    </row>
    <row r="129" spans="1:33">
      <c r="A129" s="17" t="str">
        <f t="shared" si="12"/>
        <v>424101</v>
      </c>
      <c r="B129" s="17" t="s">
        <v>297</v>
      </c>
      <c r="C129" s="17" t="s">
        <v>33</v>
      </c>
      <c r="D129" s="17" t="s">
        <v>33</v>
      </c>
      <c r="E129" s="17" t="s">
        <v>298</v>
      </c>
      <c r="F129" s="17" t="s">
        <v>295</v>
      </c>
      <c r="G129" s="17" t="s">
        <v>296</v>
      </c>
      <c r="H129" s="17" t="s">
        <v>47</v>
      </c>
      <c r="I129" s="17" t="s">
        <v>33</v>
      </c>
      <c r="J129" s="17">
        <v>2000</v>
      </c>
      <c r="K129" s="17">
        <v>10416</v>
      </c>
      <c r="L129" s="17">
        <v>54</v>
      </c>
      <c r="M129" s="17">
        <f>VLOOKUP($L129,搬送L.T算出シート!$B$8:$L$18,11,0)</f>
        <v>24.545454545454547</v>
      </c>
      <c r="N129" s="17" t="s">
        <v>39</v>
      </c>
      <c r="O129" s="17">
        <v>1</v>
      </c>
      <c r="P129" s="17">
        <v>2</v>
      </c>
      <c r="Q129" s="17">
        <v>3.52</v>
      </c>
      <c r="R129" s="17">
        <f t="shared" si="13"/>
        <v>0.08</v>
      </c>
      <c r="S129" s="17">
        <f>VLOOKUP($A129,不等ピッチ係数算出!$A$8:$AM$97,39,0)</f>
        <v>0.03</v>
      </c>
      <c r="T129" s="17">
        <f t="shared" si="11"/>
        <v>0.23</v>
      </c>
      <c r="U129" s="17">
        <f t="shared" si="14"/>
        <v>0.16</v>
      </c>
      <c r="V129" s="17">
        <f t="shared" si="14"/>
        <v>0.03</v>
      </c>
      <c r="W129" s="17">
        <f t="shared" si="14"/>
        <v>6.0000000000000005E-2</v>
      </c>
      <c r="X129" s="17">
        <f t="shared" si="14"/>
        <v>0.18000000000000002</v>
      </c>
      <c r="Y129" s="17"/>
      <c r="Z129" s="17">
        <f t="shared" si="16"/>
        <v>0.03</v>
      </c>
      <c r="AA129" s="17">
        <v>0</v>
      </c>
      <c r="AB129" s="17">
        <f t="shared" si="17"/>
        <v>0.21000000000000002</v>
      </c>
      <c r="AC129" s="17">
        <f t="shared" si="15"/>
        <v>1.0100000000000002</v>
      </c>
      <c r="AD129">
        <f t="shared" si="18"/>
        <v>0.43000000000000005</v>
      </c>
      <c r="AE129">
        <f t="shared" si="19"/>
        <v>0.26</v>
      </c>
      <c r="AF129">
        <f t="shared" si="20"/>
        <v>0.03</v>
      </c>
      <c r="AG129">
        <f t="shared" si="21"/>
        <v>0.72000000000000008</v>
      </c>
    </row>
    <row r="130" spans="1:33">
      <c r="A130" s="17" t="str">
        <f t="shared" si="12"/>
        <v>424101</v>
      </c>
      <c r="B130" s="17" t="s">
        <v>299</v>
      </c>
      <c r="C130" s="17" t="s">
        <v>33</v>
      </c>
      <c r="D130" s="17" t="s">
        <v>33</v>
      </c>
      <c r="E130" s="17" t="s">
        <v>298</v>
      </c>
      <c r="F130" s="17" t="s">
        <v>295</v>
      </c>
      <c r="G130" s="17" t="s">
        <v>296</v>
      </c>
      <c r="H130" s="17" t="s">
        <v>47</v>
      </c>
      <c r="I130" s="17" t="s">
        <v>33</v>
      </c>
      <c r="J130" s="17">
        <v>1000</v>
      </c>
      <c r="K130" s="17">
        <v>10417</v>
      </c>
      <c r="L130" s="17">
        <v>52</v>
      </c>
      <c r="M130" s="17">
        <f>VLOOKUP($L130,搬送L.T算出シート!$B$8:$L$18,11,0)</f>
        <v>24.545454545454547</v>
      </c>
      <c r="N130" s="17" t="s">
        <v>39</v>
      </c>
      <c r="O130" s="17">
        <v>1</v>
      </c>
      <c r="P130" s="17">
        <v>2</v>
      </c>
      <c r="Q130" s="17">
        <v>3.52</v>
      </c>
      <c r="R130" s="17">
        <f t="shared" si="13"/>
        <v>0.08</v>
      </c>
      <c r="S130" s="17">
        <f>VLOOKUP($A130,不等ピッチ係数算出!$A$8:$AM$97,39,0)</f>
        <v>0.03</v>
      </c>
      <c r="T130" s="17">
        <f t="shared" si="11"/>
        <v>0.23</v>
      </c>
      <c r="U130" s="17">
        <f t="shared" si="14"/>
        <v>0.16</v>
      </c>
      <c r="V130" s="17">
        <f t="shared" si="14"/>
        <v>0.03</v>
      </c>
      <c r="W130" s="17">
        <f t="shared" si="14"/>
        <v>6.0000000000000005E-2</v>
      </c>
      <c r="X130" s="17">
        <f t="shared" si="14"/>
        <v>0.18000000000000002</v>
      </c>
      <c r="Y130" s="17"/>
      <c r="Z130" s="17">
        <f t="shared" si="16"/>
        <v>0.03</v>
      </c>
      <c r="AA130" s="17">
        <v>0</v>
      </c>
      <c r="AB130" s="17">
        <f t="shared" si="17"/>
        <v>0.21000000000000002</v>
      </c>
      <c r="AC130" s="17">
        <f t="shared" si="15"/>
        <v>1.0100000000000002</v>
      </c>
      <c r="AD130">
        <f t="shared" si="18"/>
        <v>0.43000000000000005</v>
      </c>
      <c r="AE130">
        <f t="shared" si="19"/>
        <v>0.26</v>
      </c>
      <c r="AF130">
        <f t="shared" si="20"/>
        <v>0.03</v>
      </c>
      <c r="AG130">
        <f t="shared" si="21"/>
        <v>0.72000000000000008</v>
      </c>
    </row>
    <row r="131" spans="1:33">
      <c r="A131" s="17" t="str">
        <f t="shared" si="12"/>
        <v>424101</v>
      </c>
      <c r="B131" s="17" t="s">
        <v>300</v>
      </c>
      <c r="C131" s="17" t="s">
        <v>33</v>
      </c>
      <c r="D131" s="17" t="s">
        <v>33</v>
      </c>
      <c r="E131" s="17" t="s">
        <v>298</v>
      </c>
      <c r="F131" s="17" t="s">
        <v>295</v>
      </c>
      <c r="G131" s="17" t="s">
        <v>296</v>
      </c>
      <c r="H131" s="17" t="s">
        <v>47</v>
      </c>
      <c r="I131" s="17" t="s">
        <v>33</v>
      </c>
      <c r="J131" s="17">
        <v>1000</v>
      </c>
      <c r="K131" s="17">
        <v>10414</v>
      </c>
      <c r="L131" s="17">
        <v>52</v>
      </c>
      <c r="M131" s="17">
        <f>VLOOKUP($L131,搬送L.T算出シート!$B$8:$L$18,11,0)</f>
        <v>24.545454545454547</v>
      </c>
      <c r="N131" s="17" t="s">
        <v>39</v>
      </c>
      <c r="O131" s="17">
        <v>1</v>
      </c>
      <c r="P131" s="17">
        <v>2</v>
      </c>
      <c r="Q131" s="17">
        <v>3.52</v>
      </c>
      <c r="R131" s="17">
        <f t="shared" si="13"/>
        <v>0.08</v>
      </c>
      <c r="S131" s="17">
        <f>VLOOKUP($A131,不等ピッチ係数算出!$A$8:$AM$97,39,0)</f>
        <v>0.03</v>
      </c>
      <c r="T131" s="17">
        <f t="shared" si="11"/>
        <v>0.23</v>
      </c>
      <c r="U131" s="17">
        <f t="shared" si="14"/>
        <v>0.16</v>
      </c>
      <c r="V131" s="17">
        <f t="shared" si="14"/>
        <v>0.03</v>
      </c>
      <c r="W131" s="17">
        <f t="shared" si="14"/>
        <v>6.0000000000000005E-2</v>
      </c>
      <c r="X131" s="17">
        <f t="shared" si="14"/>
        <v>0.18000000000000002</v>
      </c>
      <c r="Y131" s="17"/>
      <c r="Z131" s="17">
        <f t="shared" si="16"/>
        <v>0.03</v>
      </c>
      <c r="AA131" s="17">
        <v>0</v>
      </c>
      <c r="AB131" s="17">
        <f t="shared" si="17"/>
        <v>0.21000000000000002</v>
      </c>
      <c r="AC131" s="17">
        <f t="shared" si="15"/>
        <v>1.0100000000000002</v>
      </c>
      <c r="AD131">
        <f t="shared" si="18"/>
        <v>0.43000000000000005</v>
      </c>
      <c r="AE131">
        <f t="shared" si="19"/>
        <v>0.26</v>
      </c>
      <c r="AF131">
        <f t="shared" si="20"/>
        <v>0.03</v>
      </c>
      <c r="AG131">
        <f t="shared" si="21"/>
        <v>0.72000000000000008</v>
      </c>
    </row>
    <row r="132" spans="1:33">
      <c r="A132" s="17" t="str">
        <f t="shared" ref="A132:A194" si="22">F132&amp;H132</f>
        <v>424101</v>
      </c>
      <c r="B132" s="17" t="s">
        <v>301</v>
      </c>
      <c r="C132" s="17" t="s">
        <v>33</v>
      </c>
      <c r="D132" s="17" t="s">
        <v>33</v>
      </c>
      <c r="E132" s="17" t="s">
        <v>298</v>
      </c>
      <c r="F132" s="17" t="s">
        <v>295</v>
      </c>
      <c r="G132" s="17" t="s">
        <v>296</v>
      </c>
      <c r="H132" s="17" t="s">
        <v>47</v>
      </c>
      <c r="I132" s="17" t="s">
        <v>33</v>
      </c>
      <c r="J132" s="17">
        <v>1000</v>
      </c>
      <c r="K132" s="17">
        <v>10418</v>
      </c>
      <c r="L132" s="17">
        <v>53</v>
      </c>
      <c r="M132" s="17">
        <f>VLOOKUP($L132,搬送L.T算出シート!$B$8:$L$18,11,0)</f>
        <v>24.545454545454547</v>
      </c>
      <c r="N132" s="17" t="s">
        <v>39</v>
      </c>
      <c r="O132" s="17">
        <v>1</v>
      </c>
      <c r="P132" s="17">
        <v>2</v>
      </c>
      <c r="Q132" s="17">
        <v>3.52</v>
      </c>
      <c r="R132" s="17">
        <f t="shared" ref="R132:R194" si="23">ROUNDUP(R$3/$S$1,2)</f>
        <v>0.08</v>
      </c>
      <c r="S132" s="17">
        <f>VLOOKUP($A132,不等ピッチ係数算出!$A$8:$AM$97,39,0)</f>
        <v>0.03</v>
      </c>
      <c r="T132" s="17">
        <f t="shared" ref="T132:T194" si="24">ROUNDUP((($O132*($Q132+1))/$P132)*$T$3,2)</f>
        <v>0.23</v>
      </c>
      <c r="U132" s="17">
        <f t="shared" si="14"/>
        <v>0.16</v>
      </c>
      <c r="V132" s="17">
        <f t="shared" si="14"/>
        <v>0.03</v>
      </c>
      <c r="W132" s="17">
        <f t="shared" si="14"/>
        <v>6.0000000000000005E-2</v>
      </c>
      <c r="X132" s="17">
        <f t="shared" si="14"/>
        <v>0.18000000000000002</v>
      </c>
      <c r="Y132" s="17"/>
      <c r="Z132" s="17">
        <f t="shared" si="16"/>
        <v>0.03</v>
      </c>
      <c r="AA132" s="17">
        <v>0</v>
      </c>
      <c r="AB132" s="17">
        <f t="shared" si="17"/>
        <v>0.21000000000000002</v>
      </c>
      <c r="AC132" s="17">
        <f t="shared" si="15"/>
        <v>1.0100000000000002</v>
      </c>
      <c r="AD132">
        <f t="shared" si="18"/>
        <v>0.43000000000000005</v>
      </c>
      <c r="AE132">
        <f t="shared" si="19"/>
        <v>0.26</v>
      </c>
      <c r="AF132">
        <f t="shared" si="20"/>
        <v>0.03</v>
      </c>
      <c r="AG132">
        <f t="shared" si="21"/>
        <v>0.72000000000000008</v>
      </c>
    </row>
    <row r="133" spans="1:33">
      <c r="A133" s="17" t="str">
        <f t="shared" si="22"/>
        <v>424101</v>
      </c>
      <c r="B133" s="17" t="s">
        <v>302</v>
      </c>
      <c r="C133" s="17" t="s">
        <v>33</v>
      </c>
      <c r="D133" s="17" t="s">
        <v>33</v>
      </c>
      <c r="E133" s="17" t="s">
        <v>298</v>
      </c>
      <c r="F133" s="17" t="s">
        <v>295</v>
      </c>
      <c r="G133" s="17" t="s">
        <v>296</v>
      </c>
      <c r="H133" s="17" t="s">
        <v>47</v>
      </c>
      <c r="I133" s="17" t="s">
        <v>33</v>
      </c>
      <c r="J133" s="17">
        <v>1000</v>
      </c>
      <c r="K133" s="17">
        <v>10415</v>
      </c>
      <c r="L133" s="17">
        <v>59</v>
      </c>
      <c r="M133" s="17">
        <f>VLOOKUP($L133,搬送L.T算出シート!$B$8:$L$18,11,0)</f>
        <v>24.545454545454547</v>
      </c>
      <c r="N133" s="17" t="s">
        <v>39</v>
      </c>
      <c r="O133" s="17">
        <v>1</v>
      </c>
      <c r="P133" s="17">
        <v>2</v>
      </c>
      <c r="Q133" s="17">
        <v>3.52</v>
      </c>
      <c r="R133" s="17">
        <f t="shared" si="23"/>
        <v>0.08</v>
      </c>
      <c r="S133" s="17">
        <f>VLOOKUP($A133,不等ピッチ係数算出!$A$8:$AM$97,39,0)</f>
        <v>0.03</v>
      </c>
      <c r="T133" s="17">
        <f t="shared" si="24"/>
        <v>0.23</v>
      </c>
      <c r="U133" s="17">
        <f t="shared" ref="U133:X195" si="25">ROUNDUP(U$3/$S$1,2)</f>
        <v>0.16</v>
      </c>
      <c r="V133" s="17">
        <f t="shared" si="25"/>
        <v>0.03</v>
      </c>
      <c r="W133" s="17">
        <f t="shared" si="25"/>
        <v>6.0000000000000005E-2</v>
      </c>
      <c r="X133" s="17">
        <f t="shared" si="25"/>
        <v>0.18000000000000002</v>
      </c>
      <c r="Y133" s="17"/>
      <c r="Z133" s="17">
        <f t="shared" si="16"/>
        <v>0.03</v>
      </c>
      <c r="AA133" s="17">
        <v>0</v>
      </c>
      <c r="AB133" s="17">
        <f t="shared" si="17"/>
        <v>0.21000000000000002</v>
      </c>
      <c r="AC133" s="17">
        <f t="shared" ref="AC133:AC196" si="26">SUM(R133:AB133)</f>
        <v>1.0100000000000002</v>
      </c>
      <c r="AD133">
        <f t="shared" si="18"/>
        <v>0.43000000000000005</v>
      </c>
      <c r="AE133">
        <f t="shared" si="19"/>
        <v>0.26</v>
      </c>
      <c r="AF133">
        <f t="shared" si="20"/>
        <v>0.03</v>
      </c>
      <c r="AG133">
        <f t="shared" si="21"/>
        <v>0.72000000000000008</v>
      </c>
    </row>
    <row r="134" spans="1:33">
      <c r="A134" s="17" t="str">
        <f t="shared" si="22"/>
        <v>424101</v>
      </c>
      <c r="B134" s="17" t="s">
        <v>303</v>
      </c>
      <c r="C134" s="17" t="s">
        <v>33</v>
      </c>
      <c r="D134" s="17" t="s">
        <v>33</v>
      </c>
      <c r="E134" s="17" t="s">
        <v>298</v>
      </c>
      <c r="F134" s="17" t="s">
        <v>295</v>
      </c>
      <c r="G134" s="17" t="s">
        <v>296</v>
      </c>
      <c r="H134" s="17" t="s">
        <v>47</v>
      </c>
      <c r="I134" s="17" t="s">
        <v>33</v>
      </c>
      <c r="J134" s="17">
        <v>200</v>
      </c>
      <c r="K134" s="17">
        <v>10413</v>
      </c>
      <c r="L134" s="17">
        <v>59</v>
      </c>
      <c r="M134" s="17">
        <f>VLOOKUP($L134,搬送L.T算出シート!$B$8:$L$18,11,0)</f>
        <v>24.545454545454547</v>
      </c>
      <c r="N134" s="17" t="s">
        <v>39</v>
      </c>
      <c r="O134" s="17">
        <v>1</v>
      </c>
      <c r="P134" s="17">
        <v>2</v>
      </c>
      <c r="Q134" s="17">
        <v>3.52</v>
      </c>
      <c r="R134" s="17">
        <f t="shared" si="23"/>
        <v>0.08</v>
      </c>
      <c r="S134" s="17">
        <f>VLOOKUP($A134,不等ピッチ係数算出!$A$8:$AM$97,39,0)</f>
        <v>0.03</v>
      </c>
      <c r="T134" s="17">
        <f t="shared" si="24"/>
        <v>0.23</v>
      </c>
      <c r="U134" s="17">
        <f t="shared" si="25"/>
        <v>0.16</v>
      </c>
      <c r="V134" s="17">
        <f t="shared" si="25"/>
        <v>0.03</v>
      </c>
      <c r="W134" s="17">
        <f t="shared" si="25"/>
        <v>6.0000000000000005E-2</v>
      </c>
      <c r="X134" s="17">
        <f t="shared" si="25"/>
        <v>0.18000000000000002</v>
      </c>
      <c r="Y134" s="17"/>
      <c r="Z134" s="17">
        <f t="shared" ref="Z134:Z197" si="27">ROUNDUP($M134/$S$1,2)</f>
        <v>0.03</v>
      </c>
      <c r="AA134" s="17">
        <v>0</v>
      </c>
      <c r="AB134" s="17">
        <f t="shared" ref="AB134:AB197" si="28">ROUNDUP(AB$3/$S$1,2)</f>
        <v>0.21000000000000002</v>
      </c>
      <c r="AC134" s="17">
        <f t="shared" si="26"/>
        <v>1.0100000000000002</v>
      </c>
      <c r="AD134">
        <f t="shared" ref="AD134:AD197" si="29">SUM(U134:X134)</f>
        <v>0.43000000000000005</v>
      </c>
      <c r="AE134">
        <f t="shared" ref="AE134:AE197" si="30">SUM(S134:T134)</f>
        <v>0.26</v>
      </c>
      <c r="AF134">
        <f t="shared" ref="AF134:AF197" si="31">SUM(Y134:Z134)</f>
        <v>0.03</v>
      </c>
      <c r="AG134">
        <f t="shared" ref="AG134:AG197" si="32">AD134+AE134+AF134</f>
        <v>0.72000000000000008</v>
      </c>
    </row>
    <row r="135" spans="1:33">
      <c r="A135" s="17" t="str">
        <f t="shared" si="22"/>
        <v>424101</v>
      </c>
      <c r="B135" s="17" t="s">
        <v>304</v>
      </c>
      <c r="C135" s="17" t="s">
        <v>33</v>
      </c>
      <c r="D135" s="17" t="s">
        <v>33</v>
      </c>
      <c r="E135" s="17" t="s">
        <v>294</v>
      </c>
      <c r="F135" s="17" t="s">
        <v>295</v>
      </c>
      <c r="G135" s="17" t="s">
        <v>296</v>
      </c>
      <c r="H135" s="17" t="s">
        <v>47</v>
      </c>
      <c r="I135" s="17" t="s">
        <v>33</v>
      </c>
      <c r="J135" s="17">
        <v>84</v>
      </c>
      <c r="K135" s="17">
        <v>50419</v>
      </c>
      <c r="L135" s="17">
        <v>60</v>
      </c>
      <c r="M135" s="17">
        <f>VLOOKUP($L135,搬送L.T算出シート!$B$8:$L$18,11,0)</f>
        <v>24.545454545454547</v>
      </c>
      <c r="N135" s="17" t="s">
        <v>39</v>
      </c>
      <c r="O135" s="17">
        <v>1</v>
      </c>
      <c r="P135" s="17">
        <v>2</v>
      </c>
      <c r="Q135" s="17">
        <v>3.52</v>
      </c>
      <c r="R135" s="17">
        <f t="shared" si="23"/>
        <v>0.08</v>
      </c>
      <c r="S135" s="17">
        <f>VLOOKUP($A135,不等ピッチ係数算出!$A$8:$AM$97,39,0)</f>
        <v>0.03</v>
      </c>
      <c r="T135" s="17">
        <f t="shared" si="24"/>
        <v>0.23</v>
      </c>
      <c r="U135" s="17">
        <f t="shared" si="25"/>
        <v>0.16</v>
      </c>
      <c r="V135" s="17">
        <f t="shared" si="25"/>
        <v>0.03</v>
      </c>
      <c r="W135" s="17">
        <f t="shared" si="25"/>
        <v>6.0000000000000005E-2</v>
      </c>
      <c r="X135" s="17">
        <f t="shared" si="25"/>
        <v>0.18000000000000002</v>
      </c>
      <c r="Y135" s="17"/>
      <c r="Z135" s="17">
        <f t="shared" si="27"/>
        <v>0.03</v>
      </c>
      <c r="AA135" s="17">
        <v>0</v>
      </c>
      <c r="AB135" s="17">
        <f t="shared" si="28"/>
        <v>0.21000000000000002</v>
      </c>
      <c r="AC135" s="17">
        <f t="shared" si="26"/>
        <v>1.0100000000000002</v>
      </c>
      <c r="AD135">
        <f t="shared" si="29"/>
        <v>0.43000000000000005</v>
      </c>
      <c r="AE135">
        <f t="shared" si="30"/>
        <v>0.26</v>
      </c>
      <c r="AF135">
        <f t="shared" si="31"/>
        <v>0.03</v>
      </c>
      <c r="AG135">
        <f t="shared" si="32"/>
        <v>0.72000000000000008</v>
      </c>
    </row>
    <row r="136" spans="1:33">
      <c r="A136" s="17" t="str">
        <f t="shared" si="22"/>
        <v>424101</v>
      </c>
      <c r="B136" s="17" t="s">
        <v>305</v>
      </c>
      <c r="C136" s="17" t="s">
        <v>33</v>
      </c>
      <c r="D136" s="17" t="s">
        <v>33</v>
      </c>
      <c r="E136" s="17" t="s">
        <v>294</v>
      </c>
      <c r="F136" s="17" t="s">
        <v>295</v>
      </c>
      <c r="G136" s="17" t="s">
        <v>296</v>
      </c>
      <c r="H136" s="17" t="s">
        <v>47</v>
      </c>
      <c r="I136" s="17" t="s">
        <v>33</v>
      </c>
      <c r="J136" s="17">
        <v>84</v>
      </c>
      <c r="K136" s="17">
        <v>50420</v>
      </c>
      <c r="L136" s="17">
        <v>60</v>
      </c>
      <c r="M136" s="17">
        <f>VLOOKUP($L136,搬送L.T算出シート!$B$8:$L$18,11,0)</f>
        <v>24.545454545454547</v>
      </c>
      <c r="N136" s="17" t="s">
        <v>39</v>
      </c>
      <c r="O136" s="17">
        <v>1</v>
      </c>
      <c r="P136" s="17">
        <v>2</v>
      </c>
      <c r="Q136" s="17">
        <v>3.52</v>
      </c>
      <c r="R136" s="17">
        <f t="shared" si="23"/>
        <v>0.08</v>
      </c>
      <c r="S136" s="17">
        <f>VLOOKUP($A136,不等ピッチ係数算出!$A$8:$AM$97,39,0)</f>
        <v>0.03</v>
      </c>
      <c r="T136" s="17">
        <f t="shared" si="24"/>
        <v>0.23</v>
      </c>
      <c r="U136" s="17">
        <f t="shared" si="25"/>
        <v>0.16</v>
      </c>
      <c r="V136" s="17">
        <f t="shared" si="25"/>
        <v>0.03</v>
      </c>
      <c r="W136" s="17">
        <f t="shared" si="25"/>
        <v>6.0000000000000005E-2</v>
      </c>
      <c r="X136" s="17">
        <f t="shared" si="25"/>
        <v>0.18000000000000002</v>
      </c>
      <c r="Y136" s="17"/>
      <c r="Z136" s="17">
        <f t="shared" si="27"/>
        <v>0.03</v>
      </c>
      <c r="AA136" s="17">
        <v>0</v>
      </c>
      <c r="AB136" s="17">
        <f t="shared" si="28"/>
        <v>0.21000000000000002</v>
      </c>
      <c r="AC136" s="17">
        <f t="shared" si="26"/>
        <v>1.0100000000000002</v>
      </c>
      <c r="AD136">
        <f t="shared" si="29"/>
        <v>0.43000000000000005</v>
      </c>
      <c r="AE136">
        <f t="shared" si="30"/>
        <v>0.26</v>
      </c>
      <c r="AF136">
        <f t="shared" si="31"/>
        <v>0.03</v>
      </c>
      <c r="AG136">
        <f t="shared" si="32"/>
        <v>0.72000000000000008</v>
      </c>
    </row>
    <row r="137" spans="1:33">
      <c r="A137" s="17" t="str">
        <f t="shared" si="22"/>
        <v>426701</v>
      </c>
      <c r="B137" s="17" t="s">
        <v>306</v>
      </c>
      <c r="C137" s="17" t="s">
        <v>33</v>
      </c>
      <c r="D137" s="17" t="s">
        <v>33</v>
      </c>
      <c r="E137" s="17" t="s">
        <v>307</v>
      </c>
      <c r="F137" s="17" t="s">
        <v>308</v>
      </c>
      <c r="G137" s="17" t="s">
        <v>309</v>
      </c>
      <c r="H137" s="17" t="s">
        <v>47</v>
      </c>
      <c r="I137" s="17" t="s">
        <v>310</v>
      </c>
      <c r="J137" s="17">
        <v>60</v>
      </c>
      <c r="K137" s="17">
        <v>30142</v>
      </c>
      <c r="L137" s="17">
        <v>52</v>
      </c>
      <c r="M137" s="17">
        <f>VLOOKUP($L137,搬送L.T算出シート!$B$8:$L$18,11,0)</f>
        <v>24.545454545454547</v>
      </c>
      <c r="N137" s="17" t="s">
        <v>39</v>
      </c>
      <c r="O137" s="17">
        <v>1</v>
      </c>
      <c r="P137" s="17">
        <v>2</v>
      </c>
      <c r="Q137" s="17">
        <v>6.2</v>
      </c>
      <c r="R137" s="17">
        <f t="shared" si="23"/>
        <v>0.08</v>
      </c>
      <c r="S137" s="17">
        <f>VLOOKUP($A137,不等ピッチ係数算出!$A$8:$AM$97,39,0)</f>
        <v>0.24000000000000002</v>
      </c>
      <c r="T137" s="17">
        <f t="shared" si="24"/>
        <v>0.36</v>
      </c>
      <c r="U137" s="17">
        <f t="shared" si="25"/>
        <v>0.16</v>
      </c>
      <c r="V137" s="17">
        <f t="shared" si="25"/>
        <v>0.03</v>
      </c>
      <c r="W137" s="17">
        <f t="shared" si="25"/>
        <v>6.0000000000000005E-2</v>
      </c>
      <c r="X137" s="17">
        <f t="shared" si="25"/>
        <v>0.18000000000000002</v>
      </c>
      <c r="Y137" s="17"/>
      <c r="Z137" s="17">
        <f t="shared" si="27"/>
        <v>0.03</v>
      </c>
      <c r="AA137" s="17">
        <v>0</v>
      </c>
      <c r="AB137" s="17">
        <f t="shared" si="28"/>
        <v>0.21000000000000002</v>
      </c>
      <c r="AC137" s="17">
        <f t="shared" si="26"/>
        <v>1.35</v>
      </c>
      <c r="AD137">
        <f t="shared" si="29"/>
        <v>0.43000000000000005</v>
      </c>
      <c r="AE137">
        <f t="shared" si="30"/>
        <v>0.6</v>
      </c>
      <c r="AF137">
        <f t="shared" si="31"/>
        <v>0.03</v>
      </c>
      <c r="AG137">
        <f t="shared" si="32"/>
        <v>1.06</v>
      </c>
    </row>
    <row r="138" spans="1:33">
      <c r="A138" s="17" t="str">
        <f t="shared" si="22"/>
        <v>426701</v>
      </c>
      <c r="B138" s="17" t="s">
        <v>311</v>
      </c>
      <c r="C138" s="17" t="s">
        <v>33</v>
      </c>
      <c r="D138" s="17" t="s">
        <v>33</v>
      </c>
      <c r="E138" s="17" t="s">
        <v>307</v>
      </c>
      <c r="F138" s="17" t="s">
        <v>308</v>
      </c>
      <c r="G138" s="17" t="s">
        <v>309</v>
      </c>
      <c r="H138" s="17" t="s">
        <v>47</v>
      </c>
      <c r="I138" s="17" t="s">
        <v>310</v>
      </c>
      <c r="J138" s="17">
        <v>60</v>
      </c>
      <c r="K138" s="17">
        <v>30144</v>
      </c>
      <c r="L138" s="17">
        <v>52</v>
      </c>
      <c r="M138" s="17">
        <f>VLOOKUP($L138,搬送L.T算出シート!$B$8:$L$18,11,0)</f>
        <v>24.545454545454547</v>
      </c>
      <c r="N138" s="17" t="s">
        <v>39</v>
      </c>
      <c r="O138" s="17">
        <v>1</v>
      </c>
      <c r="P138" s="17">
        <v>2</v>
      </c>
      <c r="Q138" s="17">
        <v>6.2</v>
      </c>
      <c r="R138" s="17">
        <f t="shared" si="23"/>
        <v>0.08</v>
      </c>
      <c r="S138" s="17">
        <f>VLOOKUP($A138,不等ピッチ係数算出!$A$8:$AM$97,39,0)</f>
        <v>0.24000000000000002</v>
      </c>
      <c r="T138" s="17">
        <f t="shared" si="24"/>
        <v>0.36</v>
      </c>
      <c r="U138" s="17">
        <f t="shared" si="25"/>
        <v>0.16</v>
      </c>
      <c r="V138" s="17">
        <f t="shared" si="25"/>
        <v>0.03</v>
      </c>
      <c r="W138" s="17">
        <f t="shared" si="25"/>
        <v>6.0000000000000005E-2</v>
      </c>
      <c r="X138" s="17">
        <f t="shared" si="25"/>
        <v>0.18000000000000002</v>
      </c>
      <c r="Y138" s="17"/>
      <c r="Z138" s="17">
        <f t="shared" si="27"/>
        <v>0.03</v>
      </c>
      <c r="AA138" s="17">
        <v>0</v>
      </c>
      <c r="AB138" s="17">
        <f t="shared" si="28"/>
        <v>0.21000000000000002</v>
      </c>
      <c r="AC138" s="17">
        <f t="shared" si="26"/>
        <v>1.35</v>
      </c>
      <c r="AD138">
        <f t="shared" si="29"/>
        <v>0.43000000000000005</v>
      </c>
      <c r="AE138">
        <f t="shared" si="30"/>
        <v>0.6</v>
      </c>
      <c r="AF138">
        <f t="shared" si="31"/>
        <v>0.03</v>
      </c>
      <c r="AG138">
        <f t="shared" si="32"/>
        <v>1.06</v>
      </c>
    </row>
    <row r="139" spans="1:33">
      <c r="A139" s="17" t="str">
        <f t="shared" si="22"/>
        <v>426701</v>
      </c>
      <c r="B139" s="17" t="s">
        <v>312</v>
      </c>
      <c r="C139" s="17" t="s">
        <v>33</v>
      </c>
      <c r="D139" s="17" t="s">
        <v>33</v>
      </c>
      <c r="E139" s="17" t="s">
        <v>307</v>
      </c>
      <c r="F139" s="17" t="s">
        <v>308</v>
      </c>
      <c r="G139" s="17" t="s">
        <v>309</v>
      </c>
      <c r="H139" s="17" t="s">
        <v>47</v>
      </c>
      <c r="I139" s="17" t="s">
        <v>310</v>
      </c>
      <c r="J139" s="17">
        <v>60</v>
      </c>
      <c r="K139" s="17">
        <v>30143</v>
      </c>
      <c r="L139" s="17">
        <v>52</v>
      </c>
      <c r="M139" s="17">
        <f>VLOOKUP($L139,搬送L.T算出シート!$B$8:$L$18,11,0)</f>
        <v>24.545454545454547</v>
      </c>
      <c r="N139" s="17" t="s">
        <v>39</v>
      </c>
      <c r="O139" s="17">
        <v>1</v>
      </c>
      <c r="P139" s="17">
        <v>2</v>
      </c>
      <c r="Q139" s="17">
        <v>6.2</v>
      </c>
      <c r="R139" s="17">
        <f t="shared" si="23"/>
        <v>0.08</v>
      </c>
      <c r="S139" s="17">
        <f>VLOOKUP($A139,不等ピッチ係数算出!$A$8:$AM$97,39,0)</f>
        <v>0.24000000000000002</v>
      </c>
      <c r="T139" s="17">
        <f t="shared" si="24"/>
        <v>0.36</v>
      </c>
      <c r="U139" s="17">
        <f t="shared" si="25"/>
        <v>0.16</v>
      </c>
      <c r="V139" s="17">
        <f t="shared" si="25"/>
        <v>0.03</v>
      </c>
      <c r="W139" s="17">
        <f t="shared" si="25"/>
        <v>6.0000000000000005E-2</v>
      </c>
      <c r="X139" s="17">
        <f t="shared" si="25"/>
        <v>0.18000000000000002</v>
      </c>
      <c r="Y139" s="17"/>
      <c r="Z139" s="17">
        <f t="shared" si="27"/>
        <v>0.03</v>
      </c>
      <c r="AA139" s="17">
        <v>0</v>
      </c>
      <c r="AB139" s="17">
        <f t="shared" si="28"/>
        <v>0.21000000000000002</v>
      </c>
      <c r="AC139" s="17">
        <f t="shared" si="26"/>
        <v>1.35</v>
      </c>
      <c r="AD139">
        <f t="shared" si="29"/>
        <v>0.43000000000000005</v>
      </c>
      <c r="AE139">
        <f t="shared" si="30"/>
        <v>0.6</v>
      </c>
      <c r="AF139">
        <f t="shared" si="31"/>
        <v>0.03</v>
      </c>
      <c r="AG139">
        <f t="shared" si="32"/>
        <v>1.06</v>
      </c>
    </row>
    <row r="140" spans="1:33">
      <c r="A140" s="17" t="str">
        <f t="shared" si="22"/>
        <v>428702</v>
      </c>
      <c r="B140" s="17" t="s">
        <v>313</v>
      </c>
      <c r="C140" s="17" t="s">
        <v>33</v>
      </c>
      <c r="D140" s="17" t="s">
        <v>33</v>
      </c>
      <c r="E140" s="17" t="s">
        <v>120</v>
      </c>
      <c r="F140" s="17" t="s">
        <v>314</v>
      </c>
      <c r="G140" s="17" t="s">
        <v>315</v>
      </c>
      <c r="H140" s="17" t="s">
        <v>152</v>
      </c>
      <c r="I140" s="17" t="s">
        <v>316</v>
      </c>
      <c r="J140" s="17">
        <v>22</v>
      </c>
      <c r="K140" s="17">
        <v>40481</v>
      </c>
      <c r="L140" s="17">
        <v>51</v>
      </c>
      <c r="M140" s="17">
        <f>VLOOKUP($L140,搬送L.T算出シート!$B$8:$L$18,11,0)</f>
        <v>8.1818181818181817</v>
      </c>
      <c r="N140" s="17" t="s">
        <v>39</v>
      </c>
      <c r="O140" s="17">
        <v>1</v>
      </c>
      <c r="P140" s="17">
        <v>8</v>
      </c>
      <c r="Q140" s="17">
        <v>9</v>
      </c>
      <c r="R140" s="17">
        <f t="shared" si="23"/>
        <v>0.08</v>
      </c>
      <c r="S140" s="17">
        <f>VLOOKUP($A140,不等ピッチ係数算出!$A$8:$AM$97,39,0)</f>
        <v>0.09</v>
      </c>
      <c r="T140" s="17">
        <f t="shared" si="24"/>
        <v>0.13</v>
      </c>
      <c r="U140" s="17">
        <f t="shared" si="25"/>
        <v>0.16</v>
      </c>
      <c r="V140" s="17">
        <f t="shared" si="25"/>
        <v>0.03</v>
      </c>
      <c r="W140" s="17">
        <f t="shared" si="25"/>
        <v>6.0000000000000005E-2</v>
      </c>
      <c r="X140" s="17">
        <f t="shared" si="25"/>
        <v>0.18000000000000002</v>
      </c>
      <c r="Y140" s="17"/>
      <c r="Z140" s="17">
        <f t="shared" si="27"/>
        <v>0.01</v>
      </c>
      <c r="AA140" s="17">
        <v>0</v>
      </c>
      <c r="AB140" s="17">
        <f t="shared" si="28"/>
        <v>0.21000000000000002</v>
      </c>
      <c r="AC140" s="17">
        <f t="shared" si="26"/>
        <v>0.95000000000000018</v>
      </c>
      <c r="AD140">
        <f t="shared" si="29"/>
        <v>0.43000000000000005</v>
      </c>
      <c r="AE140">
        <f t="shared" si="30"/>
        <v>0.22</v>
      </c>
      <c r="AF140">
        <f t="shared" si="31"/>
        <v>0.01</v>
      </c>
      <c r="AG140">
        <f t="shared" si="32"/>
        <v>0.66</v>
      </c>
    </row>
    <row r="141" spans="1:33">
      <c r="A141" s="17" t="str">
        <f t="shared" si="22"/>
        <v>428702</v>
      </c>
      <c r="B141" s="17" t="s">
        <v>317</v>
      </c>
      <c r="C141" s="17" t="s">
        <v>33</v>
      </c>
      <c r="D141" s="17" t="s">
        <v>33</v>
      </c>
      <c r="E141" s="17" t="s">
        <v>120</v>
      </c>
      <c r="F141" s="17" t="s">
        <v>314</v>
      </c>
      <c r="G141" s="17" t="s">
        <v>315</v>
      </c>
      <c r="H141" s="17" t="s">
        <v>152</v>
      </c>
      <c r="I141" s="17" t="s">
        <v>316</v>
      </c>
      <c r="J141" s="17">
        <v>30</v>
      </c>
      <c r="K141" s="17">
        <v>40484</v>
      </c>
      <c r="L141" s="17">
        <v>51</v>
      </c>
      <c r="M141" s="17">
        <f>VLOOKUP($L141,搬送L.T算出シート!$B$8:$L$18,11,0)</f>
        <v>8.1818181818181817</v>
      </c>
      <c r="N141" s="17" t="s">
        <v>39</v>
      </c>
      <c r="O141" s="17">
        <v>1</v>
      </c>
      <c r="P141" s="17">
        <v>8</v>
      </c>
      <c r="Q141" s="17">
        <v>9</v>
      </c>
      <c r="R141" s="17">
        <f t="shared" si="23"/>
        <v>0.08</v>
      </c>
      <c r="S141" s="17">
        <f>VLOOKUP($A141,不等ピッチ係数算出!$A$8:$AM$97,39,0)</f>
        <v>0.09</v>
      </c>
      <c r="T141" s="17">
        <f t="shared" si="24"/>
        <v>0.13</v>
      </c>
      <c r="U141" s="17">
        <f t="shared" si="25"/>
        <v>0.16</v>
      </c>
      <c r="V141" s="17">
        <f t="shared" si="25"/>
        <v>0.03</v>
      </c>
      <c r="W141" s="17">
        <f t="shared" si="25"/>
        <v>6.0000000000000005E-2</v>
      </c>
      <c r="X141" s="17">
        <f t="shared" si="25"/>
        <v>0.18000000000000002</v>
      </c>
      <c r="Y141" s="17"/>
      <c r="Z141" s="17">
        <f t="shared" si="27"/>
        <v>0.01</v>
      </c>
      <c r="AA141" s="17">
        <v>0</v>
      </c>
      <c r="AB141" s="17">
        <f t="shared" si="28"/>
        <v>0.21000000000000002</v>
      </c>
      <c r="AC141" s="17">
        <f t="shared" si="26"/>
        <v>0.95000000000000018</v>
      </c>
      <c r="AD141">
        <f t="shared" si="29"/>
        <v>0.43000000000000005</v>
      </c>
      <c r="AE141">
        <f t="shared" si="30"/>
        <v>0.22</v>
      </c>
      <c r="AF141">
        <f t="shared" si="31"/>
        <v>0.01</v>
      </c>
      <c r="AG141">
        <f t="shared" si="32"/>
        <v>0.66</v>
      </c>
    </row>
    <row r="142" spans="1:33">
      <c r="A142" s="17" t="str">
        <f t="shared" si="22"/>
        <v>428702</v>
      </c>
      <c r="B142" s="17" t="s">
        <v>318</v>
      </c>
      <c r="C142" s="17" t="s">
        <v>33</v>
      </c>
      <c r="D142" s="17" t="s">
        <v>33</v>
      </c>
      <c r="E142" s="17" t="s">
        <v>120</v>
      </c>
      <c r="F142" s="17" t="s">
        <v>314</v>
      </c>
      <c r="G142" s="17" t="s">
        <v>315</v>
      </c>
      <c r="H142" s="17" t="s">
        <v>152</v>
      </c>
      <c r="I142" s="17" t="s">
        <v>316</v>
      </c>
      <c r="J142" s="17">
        <v>22</v>
      </c>
      <c r="K142" s="17">
        <v>40482</v>
      </c>
      <c r="L142" s="17">
        <v>51</v>
      </c>
      <c r="M142" s="17">
        <f>VLOOKUP($L142,搬送L.T算出シート!$B$8:$L$18,11,0)</f>
        <v>8.1818181818181817</v>
      </c>
      <c r="N142" s="17" t="s">
        <v>39</v>
      </c>
      <c r="O142" s="17">
        <v>1</v>
      </c>
      <c r="P142" s="17">
        <v>8</v>
      </c>
      <c r="Q142" s="17">
        <v>9</v>
      </c>
      <c r="R142" s="17">
        <f t="shared" si="23"/>
        <v>0.08</v>
      </c>
      <c r="S142" s="17">
        <f>VLOOKUP($A142,不等ピッチ係数算出!$A$8:$AM$97,39,0)</f>
        <v>0.09</v>
      </c>
      <c r="T142" s="17">
        <f t="shared" si="24"/>
        <v>0.13</v>
      </c>
      <c r="U142" s="17">
        <f t="shared" si="25"/>
        <v>0.16</v>
      </c>
      <c r="V142" s="17">
        <f t="shared" si="25"/>
        <v>0.03</v>
      </c>
      <c r="W142" s="17">
        <f t="shared" si="25"/>
        <v>6.0000000000000005E-2</v>
      </c>
      <c r="X142" s="17">
        <f t="shared" si="25"/>
        <v>0.18000000000000002</v>
      </c>
      <c r="Y142" s="17"/>
      <c r="Z142" s="17">
        <f t="shared" si="27"/>
        <v>0.01</v>
      </c>
      <c r="AA142" s="17">
        <v>0</v>
      </c>
      <c r="AB142" s="17">
        <f t="shared" si="28"/>
        <v>0.21000000000000002</v>
      </c>
      <c r="AC142" s="17">
        <f t="shared" si="26"/>
        <v>0.95000000000000018</v>
      </c>
      <c r="AD142">
        <f t="shared" si="29"/>
        <v>0.43000000000000005</v>
      </c>
      <c r="AE142">
        <f t="shared" si="30"/>
        <v>0.22</v>
      </c>
      <c r="AF142">
        <f t="shared" si="31"/>
        <v>0.01</v>
      </c>
      <c r="AG142">
        <f t="shared" si="32"/>
        <v>0.66</v>
      </c>
    </row>
    <row r="143" spans="1:33">
      <c r="A143" s="17" t="str">
        <f t="shared" si="22"/>
        <v>428702</v>
      </c>
      <c r="B143" s="17">
        <v>9036340085</v>
      </c>
      <c r="C143" s="17" t="s">
        <v>33</v>
      </c>
      <c r="D143" s="17" t="s">
        <v>33</v>
      </c>
      <c r="E143" s="17" t="s">
        <v>120</v>
      </c>
      <c r="F143" s="17" t="s">
        <v>314</v>
      </c>
      <c r="G143" s="17" t="s">
        <v>315</v>
      </c>
      <c r="H143" s="17" t="s">
        <v>152</v>
      </c>
      <c r="I143" s="17" t="s">
        <v>316</v>
      </c>
      <c r="J143" s="17">
        <v>80</v>
      </c>
      <c r="K143" s="17">
        <v>40483</v>
      </c>
      <c r="L143" s="17">
        <v>53</v>
      </c>
      <c r="M143" s="17">
        <f>VLOOKUP($L143,搬送L.T算出シート!$B$8:$L$18,11,0)</f>
        <v>24.545454545454547</v>
      </c>
      <c r="N143" s="17" t="s">
        <v>39</v>
      </c>
      <c r="O143" s="17">
        <v>1</v>
      </c>
      <c r="P143" s="17">
        <v>8</v>
      </c>
      <c r="Q143" s="17">
        <v>9</v>
      </c>
      <c r="R143" s="17">
        <f t="shared" si="23"/>
        <v>0.08</v>
      </c>
      <c r="S143" s="17">
        <f>VLOOKUP($A143,不等ピッチ係数算出!$A$8:$AM$97,39,0)</f>
        <v>0.09</v>
      </c>
      <c r="T143" s="17">
        <f t="shared" si="24"/>
        <v>0.13</v>
      </c>
      <c r="U143" s="17">
        <f t="shared" si="25"/>
        <v>0.16</v>
      </c>
      <c r="V143" s="17">
        <f t="shared" si="25"/>
        <v>0.03</v>
      </c>
      <c r="W143" s="17">
        <f t="shared" si="25"/>
        <v>6.0000000000000005E-2</v>
      </c>
      <c r="X143" s="17">
        <f t="shared" si="25"/>
        <v>0.18000000000000002</v>
      </c>
      <c r="Y143" s="17"/>
      <c r="Z143" s="17">
        <f t="shared" si="27"/>
        <v>0.03</v>
      </c>
      <c r="AA143" s="17">
        <v>0</v>
      </c>
      <c r="AB143" s="17">
        <f t="shared" si="28"/>
        <v>0.21000000000000002</v>
      </c>
      <c r="AC143" s="17">
        <f t="shared" si="26"/>
        <v>0.9700000000000002</v>
      </c>
      <c r="AD143">
        <f t="shared" si="29"/>
        <v>0.43000000000000005</v>
      </c>
      <c r="AE143">
        <f t="shared" si="30"/>
        <v>0.22</v>
      </c>
      <c r="AF143">
        <f t="shared" si="31"/>
        <v>0.03</v>
      </c>
      <c r="AG143">
        <f t="shared" si="32"/>
        <v>0.68</v>
      </c>
    </row>
    <row r="144" spans="1:33">
      <c r="A144" s="17" t="str">
        <f t="shared" si="22"/>
        <v>606501</v>
      </c>
      <c r="B144" s="17" t="s">
        <v>319</v>
      </c>
      <c r="C144" s="17" t="s">
        <v>33</v>
      </c>
      <c r="D144" s="17" t="s">
        <v>53</v>
      </c>
      <c r="E144" s="17" t="s">
        <v>320</v>
      </c>
      <c r="F144" s="17" t="s">
        <v>321</v>
      </c>
      <c r="G144" s="17" t="s">
        <v>322</v>
      </c>
      <c r="H144" s="17" t="s">
        <v>47</v>
      </c>
      <c r="I144" s="17" t="s">
        <v>33</v>
      </c>
      <c r="J144" s="17">
        <v>200</v>
      </c>
      <c r="K144" s="17">
        <v>10492</v>
      </c>
      <c r="L144" s="17">
        <v>52</v>
      </c>
      <c r="M144" s="17">
        <f>VLOOKUP($L144,搬送L.T算出シート!$B$8:$L$18,11,0)</f>
        <v>24.545454545454547</v>
      </c>
      <c r="N144" s="17" t="s">
        <v>39</v>
      </c>
      <c r="O144" s="17">
        <v>1</v>
      </c>
      <c r="P144" s="17">
        <v>1</v>
      </c>
      <c r="Q144" s="17">
        <v>1.21</v>
      </c>
      <c r="R144" s="17">
        <f t="shared" si="23"/>
        <v>0.08</v>
      </c>
      <c r="S144" s="17">
        <f>VLOOKUP($A144,不等ピッチ係数算出!$A$8:$AM$97,39,0)</f>
        <v>0</v>
      </c>
      <c r="T144" s="17">
        <f t="shared" si="24"/>
        <v>0.23</v>
      </c>
      <c r="U144" s="17">
        <f t="shared" si="25"/>
        <v>0.16</v>
      </c>
      <c r="V144" s="17">
        <f t="shared" si="25"/>
        <v>0.03</v>
      </c>
      <c r="W144" s="17">
        <f t="shared" si="25"/>
        <v>6.0000000000000005E-2</v>
      </c>
      <c r="X144" s="17">
        <f t="shared" si="25"/>
        <v>0.18000000000000002</v>
      </c>
      <c r="Y144" s="17"/>
      <c r="Z144" s="17">
        <f t="shared" si="27"/>
        <v>0.03</v>
      </c>
      <c r="AA144" s="17">
        <v>0</v>
      </c>
      <c r="AB144" s="17">
        <f t="shared" si="28"/>
        <v>0.21000000000000002</v>
      </c>
      <c r="AC144" s="17">
        <f t="shared" si="26"/>
        <v>0.9800000000000002</v>
      </c>
      <c r="AD144">
        <f t="shared" si="29"/>
        <v>0.43000000000000005</v>
      </c>
      <c r="AE144">
        <f t="shared" si="30"/>
        <v>0.23</v>
      </c>
      <c r="AF144">
        <f t="shared" si="31"/>
        <v>0.03</v>
      </c>
      <c r="AG144">
        <f t="shared" si="32"/>
        <v>0.69000000000000006</v>
      </c>
    </row>
    <row r="145" spans="1:33">
      <c r="A145" s="17" t="str">
        <f t="shared" si="22"/>
        <v>609501</v>
      </c>
      <c r="B145" s="17" t="s">
        <v>323</v>
      </c>
      <c r="C145" s="17" t="s">
        <v>33</v>
      </c>
      <c r="D145" s="17" t="s">
        <v>53</v>
      </c>
      <c r="E145" s="17" t="s">
        <v>324</v>
      </c>
      <c r="F145" s="17" t="s">
        <v>325</v>
      </c>
      <c r="G145" s="17" t="s">
        <v>326</v>
      </c>
      <c r="H145" s="17" t="s">
        <v>47</v>
      </c>
      <c r="I145" s="17" t="s">
        <v>327</v>
      </c>
      <c r="J145" s="17">
        <v>2000</v>
      </c>
      <c r="K145" s="17">
        <v>20441</v>
      </c>
      <c r="L145" s="17">
        <v>53</v>
      </c>
      <c r="M145" s="17">
        <f>VLOOKUP($L145,搬送L.T算出シート!$B$8:$L$18,11,0)</f>
        <v>24.545454545454547</v>
      </c>
      <c r="N145" s="17" t="s">
        <v>39</v>
      </c>
      <c r="O145" s="17">
        <v>1</v>
      </c>
      <c r="P145" s="17">
        <v>1</v>
      </c>
      <c r="Q145" s="17">
        <v>2</v>
      </c>
      <c r="R145" s="17">
        <f t="shared" si="23"/>
        <v>0.08</v>
      </c>
      <c r="S145" s="17">
        <f>VLOOKUP($A145,不等ピッチ係数算出!$A$8:$AM$97,39,0)</f>
        <v>0</v>
      </c>
      <c r="T145" s="17">
        <f t="shared" si="24"/>
        <v>0.3</v>
      </c>
      <c r="U145" s="17">
        <f t="shared" si="25"/>
        <v>0.16</v>
      </c>
      <c r="V145" s="17">
        <f t="shared" si="25"/>
        <v>0.03</v>
      </c>
      <c r="W145" s="17">
        <f t="shared" si="25"/>
        <v>6.0000000000000005E-2</v>
      </c>
      <c r="X145" s="17">
        <f t="shared" si="25"/>
        <v>0.18000000000000002</v>
      </c>
      <c r="Y145" s="17"/>
      <c r="Z145" s="17">
        <f t="shared" si="27"/>
        <v>0.03</v>
      </c>
      <c r="AA145" s="17">
        <v>0</v>
      </c>
      <c r="AB145" s="17">
        <f t="shared" si="28"/>
        <v>0.21000000000000002</v>
      </c>
      <c r="AC145" s="17">
        <f t="shared" si="26"/>
        <v>1.0500000000000003</v>
      </c>
      <c r="AD145">
        <f t="shared" si="29"/>
        <v>0.43000000000000005</v>
      </c>
      <c r="AE145">
        <f t="shared" si="30"/>
        <v>0.3</v>
      </c>
      <c r="AF145">
        <f t="shared" si="31"/>
        <v>0.03</v>
      </c>
      <c r="AG145">
        <f t="shared" si="32"/>
        <v>0.76</v>
      </c>
    </row>
    <row r="146" spans="1:33">
      <c r="A146" s="17" t="str">
        <f t="shared" si="22"/>
        <v>610301</v>
      </c>
      <c r="B146" s="17">
        <v>9025006027</v>
      </c>
      <c r="C146" s="17" t="s">
        <v>33</v>
      </c>
      <c r="D146" s="17" t="s">
        <v>53</v>
      </c>
      <c r="E146" s="17" t="s">
        <v>134</v>
      </c>
      <c r="F146" s="17" t="s">
        <v>328</v>
      </c>
      <c r="G146" s="17" t="s">
        <v>329</v>
      </c>
      <c r="H146" s="17" t="s">
        <v>47</v>
      </c>
      <c r="I146" s="17" t="s">
        <v>33</v>
      </c>
      <c r="J146" s="17">
        <v>2000</v>
      </c>
      <c r="K146" s="17">
        <v>10360</v>
      </c>
      <c r="L146" s="17">
        <v>54</v>
      </c>
      <c r="M146" s="17">
        <f>VLOOKUP($L146,搬送L.T算出シート!$B$8:$L$18,11,0)</f>
        <v>24.545454545454547</v>
      </c>
      <c r="N146" s="17" t="s">
        <v>39</v>
      </c>
      <c r="O146" s="17">
        <v>1</v>
      </c>
      <c r="P146" s="17">
        <v>1</v>
      </c>
      <c r="Q146" s="17">
        <v>1.81</v>
      </c>
      <c r="R146" s="17">
        <f t="shared" si="23"/>
        <v>0.08</v>
      </c>
      <c r="S146" s="17">
        <f>VLOOKUP($A146,不等ピッチ係数算出!$A$8:$AM$97,39,0)</f>
        <v>0</v>
      </c>
      <c r="T146" s="17">
        <f t="shared" si="24"/>
        <v>0.29000000000000004</v>
      </c>
      <c r="U146" s="17">
        <f t="shared" si="25"/>
        <v>0.16</v>
      </c>
      <c r="V146" s="17">
        <f t="shared" si="25"/>
        <v>0.03</v>
      </c>
      <c r="W146" s="17">
        <f t="shared" si="25"/>
        <v>6.0000000000000005E-2</v>
      </c>
      <c r="X146" s="17">
        <f t="shared" si="25"/>
        <v>0.18000000000000002</v>
      </c>
      <c r="Y146" s="17"/>
      <c r="Z146" s="17">
        <f t="shared" si="27"/>
        <v>0.03</v>
      </c>
      <c r="AA146" s="17">
        <v>0</v>
      </c>
      <c r="AB146" s="17">
        <f t="shared" si="28"/>
        <v>0.21000000000000002</v>
      </c>
      <c r="AC146" s="17">
        <f t="shared" si="26"/>
        <v>1.0400000000000003</v>
      </c>
      <c r="AD146">
        <f t="shared" si="29"/>
        <v>0.43000000000000005</v>
      </c>
      <c r="AE146">
        <f t="shared" si="30"/>
        <v>0.29000000000000004</v>
      </c>
      <c r="AF146">
        <f t="shared" si="31"/>
        <v>0.03</v>
      </c>
      <c r="AG146">
        <f t="shared" si="32"/>
        <v>0.75000000000000011</v>
      </c>
    </row>
    <row r="147" spans="1:33">
      <c r="A147" s="17" t="str">
        <f t="shared" si="22"/>
        <v>645401</v>
      </c>
      <c r="B147" s="17" t="s">
        <v>330</v>
      </c>
      <c r="C147" s="17" t="s">
        <v>33</v>
      </c>
      <c r="D147" s="17" t="s">
        <v>53</v>
      </c>
      <c r="E147" s="17" t="s">
        <v>331</v>
      </c>
      <c r="F147" s="17" t="s">
        <v>332</v>
      </c>
      <c r="G147" s="17" t="s">
        <v>333</v>
      </c>
      <c r="H147" s="17" t="s">
        <v>47</v>
      </c>
      <c r="I147" s="17" t="s">
        <v>33</v>
      </c>
      <c r="J147" s="17">
        <v>100</v>
      </c>
      <c r="K147" s="17">
        <v>10146</v>
      </c>
      <c r="L147" s="17">
        <v>53</v>
      </c>
      <c r="M147" s="17">
        <f>VLOOKUP($L147,搬送L.T算出シート!$B$8:$L$18,11,0)</f>
        <v>24.545454545454547</v>
      </c>
      <c r="N147" s="17" t="s">
        <v>39</v>
      </c>
      <c r="O147" s="17">
        <v>1</v>
      </c>
      <c r="P147" s="17">
        <v>1</v>
      </c>
      <c r="Q147" s="17">
        <v>0.73</v>
      </c>
      <c r="R147" s="17">
        <f t="shared" si="23"/>
        <v>0.08</v>
      </c>
      <c r="S147" s="17">
        <f>VLOOKUP($A147,不等ピッチ係数算出!$A$8:$AM$97,39,0)</f>
        <v>0</v>
      </c>
      <c r="T147" s="17">
        <f t="shared" si="24"/>
        <v>0.18000000000000002</v>
      </c>
      <c r="U147" s="17">
        <f t="shared" si="25"/>
        <v>0.16</v>
      </c>
      <c r="V147" s="17">
        <f t="shared" si="25"/>
        <v>0.03</v>
      </c>
      <c r="W147" s="17">
        <f t="shared" si="25"/>
        <v>6.0000000000000005E-2</v>
      </c>
      <c r="X147" s="17">
        <f t="shared" si="25"/>
        <v>0.18000000000000002</v>
      </c>
      <c r="Y147" s="17"/>
      <c r="Z147" s="17">
        <f t="shared" si="27"/>
        <v>0.03</v>
      </c>
      <c r="AA147" s="17">
        <v>0</v>
      </c>
      <c r="AB147" s="17">
        <f t="shared" si="28"/>
        <v>0.21000000000000002</v>
      </c>
      <c r="AC147" s="17">
        <f t="shared" si="26"/>
        <v>0.93000000000000016</v>
      </c>
      <c r="AD147">
        <f t="shared" si="29"/>
        <v>0.43000000000000005</v>
      </c>
      <c r="AE147">
        <f t="shared" si="30"/>
        <v>0.18000000000000002</v>
      </c>
      <c r="AF147">
        <f t="shared" si="31"/>
        <v>0.03</v>
      </c>
      <c r="AG147">
        <f t="shared" si="32"/>
        <v>0.64000000000000012</v>
      </c>
    </row>
    <row r="148" spans="1:33">
      <c r="A148" s="17" t="str">
        <f t="shared" si="22"/>
        <v>645401</v>
      </c>
      <c r="B148" s="17" t="s">
        <v>334</v>
      </c>
      <c r="C148" s="17" t="s">
        <v>33</v>
      </c>
      <c r="D148" s="17" t="s">
        <v>53</v>
      </c>
      <c r="E148" s="17" t="s">
        <v>331</v>
      </c>
      <c r="F148" s="17" t="s">
        <v>332</v>
      </c>
      <c r="G148" s="17" t="s">
        <v>333</v>
      </c>
      <c r="H148" s="17" t="s">
        <v>47</v>
      </c>
      <c r="I148" s="17" t="s">
        <v>33</v>
      </c>
      <c r="J148" s="17">
        <v>100</v>
      </c>
      <c r="K148" s="17">
        <v>10145</v>
      </c>
      <c r="L148" s="17">
        <v>53</v>
      </c>
      <c r="M148" s="17">
        <f>VLOOKUP($L148,搬送L.T算出シート!$B$8:$L$18,11,0)</f>
        <v>24.545454545454547</v>
      </c>
      <c r="N148" s="17" t="s">
        <v>39</v>
      </c>
      <c r="O148" s="17">
        <v>1</v>
      </c>
      <c r="P148" s="17">
        <v>1</v>
      </c>
      <c r="Q148" s="17">
        <v>0.73</v>
      </c>
      <c r="R148" s="17">
        <f t="shared" si="23"/>
        <v>0.08</v>
      </c>
      <c r="S148" s="17">
        <f>VLOOKUP($A148,不等ピッチ係数算出!$A$8:$AM$97,39,0)</f>
        <v>0</v>
      </c>
      <c r="T148" s="17">
        <f t="shared" si="24"/>
        <v>0.18000000000000002</v>
      </c>
      <c r="U148" s="17">
        <f t="shared" si="25"/>
        <v>0.16</v>
      </c>
      <c r="V148" s="17">
        <f t="shared" si="25"/>
        <v>0.03</v>
      </c>
      <c r="W148" s="17">
        <f t="shared" si="25"/>
        <v>6.0000000000000005E-2</v>
      </c>
      <c r="X148" s="17">
        <f t="shared" si="25"/>
        <v>0.18000000000000002</v>
      </c>
      <c r="Y148" s="17"/>
      <c r="Z148" s="17">
        <f t="shared" si="27"/>
        <v>0.03</v>
      </c>
      <c r="AA148" s="17">
        <v>0</v>
      </c>
      <c r="AB148" s="17">
        <f t="shared" si="28"/>
        <v>0.21000000000000002</v>
      </c>
      <c r="AC148" s="17">
        <f t="shared" si="26"/>
        <v>0.93000000000000016</v>
      </c>
      <c r="AD148">
        <f t="shared" si="29"/>
        <v>0.43000000000000005</v>
      </c>
      <c r="AE148">
        <f t="shared" si="30"/>
        <v>0.18000000000000002</v>
      </c>
      <c r="AF148">
        <f t="shared" si="31"/>
        <v>0.03</v>
      </c>
      <c r="AG148">
        <f t="shared" si="32"/>
        <v>0.64000000000000012</v>
      </c>
    </row>
    <row r="149" spans="1:33">
      <c r="A149" s="17" t="str">
        <f t="shared" si="22"/>
        <v>645401</v>
      </c>
      <c r="B149" s="17" t="s">
        <v>335</v>
      </c>
      <c r="C149" s="17" t="s">
        <v>33</v>
      </c>
      <c r="D149" s="17" t="s">
        <v>53</v>
      </c>
      <c r="E149" s="17" t="s">
        <v>331</v>
      </c>
      <c r="F149" s="17" t="s">
        <v>332</v>
      </c>
      <c r="G149" s="17" t="s">
        <v>333</v>
      </c>
      <c r="H149" s="17" t="s">
        <v>47</v>
      </c>
      <c r="I149" s="17" t="s">
        <v>33</v>
      </c>
      <c r="J149" s="17">
        <v>100</v>
      </c>
      <c r="K149" s="17">
        <v>10252</v>
      </c>
      <c r="L149" s="17">
        <v>53</v>
      </c>
      <c r="M149" s="17">
        <f>VLOOKUP($L149,搬送L.T算出シート!$B$8:$L$18,11,0)</f>
        <v>24.545454545454547</v>
      </c>
      <c r="N149" s="17" t="s">
        <v>39</v>
      </c>
      <c r="O149" s="17">
        <v>1</v>
      </c>
      <c r="P149" s="17">
        <v>1</v>
      </c>
      <c r="Q149" s="17">
        <v>0.73</v>
      </c>
      <c r="R149" s="17">
        <f t="shared" si="23"/>
        <v>0.08</v>
      </c>
      <c r="S149" s="17">
        <f>VLOOKUP($A149,不等ピッチ係数算出!$A$8:$AM$97,39,0)</f>
        <v>0</v>
      </c>
      <c r="T149" s="17">
        <f t="shared" si="24"/>
        <v>0.18000000000000002</v>
      </c>
      <c r="U149" s="17">
        <f t="shared" si="25"/>
        <v>0.16</v>
      </c>
      <c r="V149" s="17">
        <f t="shared" si="25"/>
        <v>0.03</v>
      </c>
      <c r="W149" s="17">
        <f t="shared" si="25"/>
        <v>6.0000000000000005E-2</v>
      </c>
      <c r="X149" s="17">
        <f t="shared" si="25"/>
        <v>0.18000000000000002</v>
      </c>
      <c r="Y149" s="17"/>
      <c r="Z149" s="17">
        <f t="shared" si="27"/>
        <v>0.03</v>
      </c>
      <c r="AA149" s="17">
        <v>0</v>
      </c>
      <c r="AB149" s="17">
        <f t="shared" si="28"/>
        <v>0.21000000000000002</v>
      </c>
      <c r="AC149" s="17">
        <f t="shared" si="26"/>
        <v>0.93000000000000016</v>
      </c>
      <c r="AD149">
        <f t="shared" si="29"/>
        <v>0.43000000000000005</v>
      </c>
      <c r="AE149">
        <f t="shared" si="30"/>
        <v>0.18000000000000002</v>
      </c>
      <c r="AF149">
        <f t="shared" si="31"/>
        <v>0.03</v>
      </c>
      <c r="AG149">
        <f t="shared" si="32"/>
        <v>0.64000000000000012</v>
      </c>
    </row>
    <row r="150" spans="1:33">
      <c r="A150" s="17" t="str">
        <f t="shared" si="22"/>
        <v>645401</v>
      </c>
      <c r="B150" s="17" t="s">
        <v>336</v>
      </c>
      <c r="C150" s="17" t="s">
        <v>33</v>
      </c>
      <c r="D150" s="17" t="s">
        <v>33</v>
      </c>
      <c r="E150" s="17" t="s">
        <v>337</v>
      </c>
      <c r="F150" s="17" t="s">
        <v>332</v>
      </c>
      <c r="G150" s="17" t="s">
        <v>333</v>
      </c>
      <c r="H150" s="17" t="s">
        <v>47</v>
      </c>
      <c r="I150" s="17" t="s">
        <v>33</v>
      </c>
      <c r="J150" s="17">
        <v>100</v>
      </c>
      <c r="K150" s="17">
        <v>10253</v>
      </c>
      <c r="L150" s="17">
        <v>54</v>
      </c>
      <c r="M150" s="17">
        <f>VLOOKUP($L150,搬送L.T算出シート!$B$8:$L$18,11,0)</f>
        <v>24.545454545454547</v>
      </c>
      <c r="N150" s="17" t="s">
        <v>39</v>
      </c>
      <c r="O150" s="17">
        <v>1</v>
      </c>
      <c r="P150" s="17">
        <v>1</v>
      </c>
      <c r="Q150" s="17">
        <v>0.73</v>
      </c>
      <c r="R150" s="17">
        <f t="shared" si="23"/>
        <v>0.08</v>
      </c>
      <c r="S150" s="17">
        <f>VLOOKUP($A150,不等ピッチ係数算出!$A$8:$AM$97,39,0)</f>
        <v>0</v>
      </c>
      <c r="T150" s="17">
        <f t="shared" si="24"/>
        <v>0.18000000000000002</v>
      </c>
      <c r="U150" s="17">
        <f t="shared" si="25"/>
        <v>0.16</v>
      </c>
      <c r="V150" s="17">
        <f t="shared" si="25"/>
        <v>0.03</v>
      </c>
      <c r="W150" s="17">
        <f t="shared" si="25"/>
        <v>6.0000000000000005E-2</v>
      </c>
      <c r="X150" s="17">
        <f t="shared" si="25"/>
        <v>0.18000000000000002</v>
      </c>
      <c r="Y150" s="17"/>
      <c r="Z150" s="17">
        <f t="shared" si="27"/>
        <v>0.03</v>
      </c>
      <c r="AA150" s="17">
        <v>0</v>
      </c>
      <c r="AB150" s="17">
        <f t="shared" si="28"/>
        <v>0.21000000000000002</v>
      </c>
      <c r="AC150" s="17">
        <f t="shared" si="26"/>
        <v>0.93000000000000016</v>
      </c>
      <c r="AD150">
        <f t="shared" si="29"/>
        <v>0.43000000000000005</v>
      </c>
      <c r="AE150">
        <f t="shared" si="30"/>
        <v>0.18000000000000002</v>
      </c>
      <c r="AF150">
        <f t="shared" si="31"/>
        <v>0.03</v>
      </c>
      <c r="AG150">
        <f t="shared" si="32"/>
        <v>0.64000000000000012</v>
      </c>
    </row>
    <row r="151" spans="1:33">
      <c r="A151" s="17" t="str">
        <f t="shared" si="22"/>
        <v>645401</v>
      </c>
      <c r="B151" s="17" t="s">
        <v>338</v>
      </c>
      <c r="C151" s="17" t="s">
        <v>33</v>
      </c>
      <c r="D151" s="17" t="s">
        <v>33</v>
      </c>
      <c r="E151" s="17" t="s">
        <v>337</v>
      </c>
      <c r="F151" s="17" t="s">
        <v>332</v>
      </c>
      <c r="G151" s="17" t="s">
        <v>333</v>
      </c>
      <c r="H151" s="17" t="s">
        <v>47</v>
      </c>
      <c r="I151" s="17" t="s">
        <v>33</v>
      </c>
      <c r="J151" s="17">
        <v>100</v>
      </c>
      <c r="K151" s="17">
        <v>10254</v>
      </c>
      <c r="L151" s="17">
        <v>54</v>
      </c>
      <c r="M151" s="17">
        <f>VLOOKUP($L151,搬送L.T算出シート!$B$8:$L$18,11,0)</f>
        <v>24.545454545454547</v>
      </c>
      <c r="N151" s="17" t="s">
        <v>39</v>
      </c>
      <c r="O151" s="17">
        <v>1</v>
      </c>
      <c r="P151" s="17">
        <v>1</v>
      </c>
      <c r="Q151" s="17">
        <v>0.73</v>
      </c>
      <c r="R151" s="17">
        <f t="shared" si="23"/>
        <v>0.08</v>
      </c>
      <c r="S151" s="17">
        <f>VLOOKUP($A151,不等ピッチ係数算出!$A$8:$AM$97,39,0)</f>
        <v>0</v>
      </c>
      <c r="T151" s="17">
        <f t="shared" si="24"/>
        <v>0.18000000000000002</v>
      </c>
      <c r="U151" s="17">
        <f t="shared" si="25"/>
        <v>0.16</v>
      </c>
      <c r="V151" s="17">
        <f t="shared" si="25"/>
        <v>0.03</v>
      </c>
      <c r="W151" s="17">
        <f t="shared" si="25"/>
        <v>6.0000000000000005E-2</v>
      </c>
      <c r="X151" s="17">
        <f t="shared" si="25"/>
        <v>0.18000000000000002</v>
      </c>
      <c r="Y151" s="17"/>
      <c r="Z151" s="17">
        <f t="shared" si="27"/>
        <v>0.03</v>
      </c>
      <c r="AA151" s="17">
        <v>0</v>
      </c>
      <c r="AB151" s="17">
        <f t="shared" si="28"/>
        <v>0.21000000000000002</v>
      </c>
      <c r="AC151" s="17">
        <f t="shared" si="26"/>
        <v>0.93000000000000016</v>
      </c>
      <c r="AD151">
        <f t="shared" si="29"/>
        <v>0.43000000000000005</v>
      </c>
      <c r="AE151">
        <f t="shared" si="30"/>
        <v>0.18000000000000002</v>
      </c>
      <c r="AF151">
        <f t="shared" si="31"/>
        <v>0.03</v>
      </c>
      <c r="AG151">
        <f t="shared" si="32"/>
        <v>0.64000000000000012</v>
      </c>
    </row>
    <row r="152" spans="1:33">
      <c r="A152" s="17" t="str">
        <f t="shared" si="22"/>
        <v>645401</v>
      </c>
      <c r="B152" s="17" t="s">
        <v>339</v>
      </c>
      <c r="C152" s="17" t="s">
        <v>33</v>
      </c>
      <c r="D152" s="17" t="s">
        <v>33</v>
      </c>
      <c r="E152" s="17" t="s">
        <v>337</v>
      </c>
      <c r="F152" s="17" t="s">
        <v>332</v>
      </c>
      <c r="G152" s="17" t="s">
        <v>333</v>
      </c>
      <c r="H152" s="17" t="s">
        <v>47</v>
      </c>
      <c r="I152" s="17" t="s">
        <v>33</v>
      </c>
      <c r="J152" s="17">
        <v>100</v>
      </c>
      <c r="K152" s="17">
        <v>10255</v>
      </c>
      <c r="L152" s="17">
        <v>54</v>
      </c>
      <c r="M152" s="17">
        <f>VLOOKUP($L152,搬送L.T算出シート!$B$8:$L$18,11,0)</f>
        <v>24.545454545454547</v>
      </c>
      <c r="N152" s="17" t="s">
        <v>39</v>
      </c>
      <c r="O152" s="17">
        <v>1</v>
      </c>
      <c r="P152" s="17">
        <v>1</v>
      </c>
      <c r="Q152" s="17">
        <v>0.73</v>
      </c>
      <c r="R152" s="17">
        <f t="shared" si="23"/>
        <v>0.08</v>
      </c>
      <c r="S152" s="17">
        <f>VLOOKUP($A152,不等ピッチ係数算出!$A$8:$AM$97,39,0)</f>
        <v>0</v>
      </c>
      <c r="T152" s="17">
        <f t="shared" si="24"/>
        <v>0.18000000000000002</v>
      </c>
      <c r="U152" s="17">
        <f t="shared" si="25"/>
        <v>0.16</v>
      </c>
      <c r="V152" s="17">
        <f t="shared" si="25"/>
        <v>0.03</v>
      </c>
      <c r="W152" s="17">
        <f t="shared" si="25"/>
        <v>6.0000000000000005E-2</v>
      </c>
      <c r="X152" s="17">
        <f t="shared" si="25"/>
        <v>0.18000000000000002</v>
      </c>
      <c r="Y152" s="17"/>
      <c r="Z152" s="17">
        <f t="shared" si="27"/>
        <v>0.03</v>
      </c>
      <c r="AA152" s="17">
        <v>0</v>
      </c>
      <c r="AB152" s="17">
        <f t="shared" si="28"/>
        <v>0.21000000000000002</v>
      </c>
      <c r="AC152" s="17">
        <f t="shared" si="26"/>
        <v>0.93000000000000016</v>
      </c>
      <c r="AD152">
        <f t="shared" si="29"/>
        <v>0.43000000000000005</v>
      </c>
      <c r="AE152">
        <f t="shared" si="30"/>
        <v>0.18000000000000002</v>
      </c>
      <c r="AF152">
        <f t="shared" si="31"/>
        <v>0.03</v>
      </c>
      <c r="AG152">
        <f t="shared" si="32"/>
        <v>0.64000000000000012</v>
      </c>
    </row>
    <row r="153" spans="1:33">
      <c r="A153" s="17" t="str">
        <f t="shared" si="22"/>
        <v>645401</v>
      </c>
      <c r="B153" s="17" t="s">
        <v>340</v>
      </c>
      <c r="C153" s="17" t="s">
        <v>33</v>
      </c>
      <c r="D153" s="17" t="s">
        <v>33</v>
      </c>
      <c r="E153" s="17" t="s">
        <v>337</v>
      </c>
      <c r="F153" s="17" t="s">
        <v>332</v>
      </c>
      <c r="G153" s="17" t="s">
        <v>333</v>
      </c>
      <c r="H153" s="17" t="s">
        <v>47</v>
      </c>
      <c r="I153" s="17" t="s">
        <v>33</v>
      </c>
      <c r="J153" s="17">
        <v>100</v>
      </c>
      <c r="K153" s="17">
        <v>10256</v>
      </c>
      <c r="L153" s="17">
        <v>54</v>
      </c>
      <c r="M153" s="17">
        <f>VLOOKUP($L153,搬送L.T算出シート!$B$8:$L$18,11,0)</f>
        <v>24.545454545454547</v>
      </c>
      <c r="N153" s="17" t="s">
        <v>39</v>
      </c>
      <c r="O153" s="17">
        <v>1</v>
      </c>
      <c r="P153" s="17">
        <v>1</v>
      </c>
      <c r="Q153" s="17">
        <v>0.73</v>
      </c>
      <c r="R153" s="17">
        <f t="shared" si="23"/>
        <v>0.08</v>
      </c>
      <c r="S153" s="17">
        <f>VLOOKUP($A153,不等ピッチ係数算出!$A$8:$AM$97,39,0)</f>
        <v>0</v>
      </c>
      <c r="T153" s="17">
        <f t="shared" si="24"/>
        <v>0.18000000000000002</v>
      </c>
      <c r="U153" s="17">
        <f t="shared" si="25"/>
        <v>0.16</v>
      </c>
      <c r="V153" s="17">
        <f t="shared" si="25"/>
        <v>0.03</v>
      </c>
      <c r="W153" s="17">
        <f t="shared" si="25"/>
        <v>6.0000000000000005E-2</v>
      </c>
      <c r="X153" s="17">
        <f t="shared" si="25"/>
        <v>0.18000000000000002</v>
      </c>
      <c r="Y153" s="17"/>
      <c r="Z153" s="17">
        <f t="shared" si="27"/>
        <v>0.03</v>
      </c>
      <c r="AA153" s="17">
        <v>0</v>
      </c>
      <c r="AB153" s="17">
        <f t="shared" si="28"/>
        <v>0.21000000000000002</v>
      </c>
      <c r="AC153" s="17">
        <f t="shared" si="26"/>
        <v>0.93000000000000016</v>
      </c>
      <c r="AD153">
        <f t="shared" si="29"/>
        <v>0.43000000000000005</v>
      </c>
      <c r="AE153">
        <f t="shared" si="30"/>
        <v>0.18000000000000002</v>
      </c>
      <c r="AF153">
        <f t="shared" si="31"/>
        <v>0.03</v>
      </c>
      <c r="AG153">
        <f t="shared" si="32"/>
        <v>0.64000000000000012</v>
      </c>
    </row>
    <row r="154" spans="1:33">
      <c r="A154" s="17" t="str">
        <f t="shared" si="22"/>
        <v>645401</v>
      </c>
      <c r="B154" s="17" t="s">
        <v>341</v>
      </c>
      <c r="C154" s="17" t="s">
        <v>33</v>
      </c>
      <c r="D154" s="17" t="s">
        <v>33</v>
      </c>
      <c r="E154" s="17" t="s">
        <v>337</v>
      </c>
      <c r="F154" s="17" t="s">
        <v>332</v>
      </c>
      <c r="G154" s="17" t="s">
        <v>333</v>
      </c>
      <c r="H154" s="17" t="s">
        <v>47</v>
      </c>
      <c r="I154" s="17" t="s">
        <v>33</v>
      </c>
      <c r="J154" s="17">
        <v>100</v>
      </c>
      <c r="K154" s="17">
        <v>10257</v>
      </c>
      <c r="L154" s="17">
        <v>54</v>
      </c>
      <c r="M154" s="17">
        <f>VLOOKUP($L154,搬送L.T算出シート!$B$8:$L$18,11,0)</f>
        <v>24.545454545454547</v>
      </c>
      <c r="N154" s="17" t="s">
        <v>39</v>
      </c>
      <c r="O154" s="17">
        <v>1</v>
      </c>
      <c r="P154" s="17">
        <v>1</v>
      </c>
      <c r="Q154" s="17">
        <v>0.73</v>
      </c>
      <c r="R154" s="17">
        <f t="shared" si="23"/>
        <v>0.08</v>
      </c>
      <c r="S154" s="17">
        <f>VLOOKUP($A154,不等ピッチ係数算出!$A$8:$AM$97,39,0)</f>
        <v>0</v>
      </c>
      <c r="T154" s="17">
        <f t="shared" si="24"/>
        <v>0.18000000000000002</v>
      </c>
      <c r="U154" s="17">
        <f t="shared" si="25"/>
        <v>0.16</v>
      </c>
      <c r="V154" s="17">
        <f t="shared" si="25"/>
        <v>0.03</v>
      </c>
      <c r="W154" s="17">
        <f t="shared" si="25"/>
        <v>6.0000000000000005E-2</v>
      </c>
      <c r="X154" s="17">
        <f t="shared" si="25"/>
        <v>0.18000000000000002</v>
      </c>
      <c r="Y154" s="17"/>
      <c r="Z154" s="17">
        <f t="shared" si="27"/>
        <v>0.03</v>
      </c>
      <c r="AA154" s="17">
        <v>0</v>
      </c>
      <c r="AB154" s="17">
        <f t="shared" si="28"/>
        <v>0.21000000000000002</v>
      </c>
      <c r="AC154" s="17">
        <f t="shared" si="26"/>
        <v>0.93000000000000016</v>
      </c>
      <c r="AD154">
        <f t="shared" si="29"/>
        <v>0.43000000000000005</v>
      </c>
      <c r="AE154">
        <f t="shared" si="30"/>
        <v>0.18000000000000002</v>
      </c>
      <c r="AF154">
        <f t="shared" si="31"/>
        <v>0.03</v>
      </c>
      <c r="AG154">
        <f t="shared" si="32"/>
        <v>0.64000000000000012</v>
      </c>
    </row>
    <row r="155" spans="1:33">
      <c r="A155" s="17" t="str">
        <f t="shared" si="22"/>
        <v>645401</v>
      </c>
      <c r="B155" s="17" t="s">
        <v>342</v>
      </c>
      <c r="C155" s="17" t="s">
        <v>33</v>
      </c>
      <c r="D155" s="17" t="s">
        <v>33</v>
      </c>
      <c r="E155" s="17" t="s">
        <v>337</v>
      </c>
      <c r="F155" s="17" t="s">
        <v>332</v>
      </c>
      <c r="G155" s="17" t="s">
        <v>333</v>
      </c>
      <c r="H155" s="17" t="s">
        <v>47</v>
      </c>
      <c r="I155" s="17" t="s">
        <v>33</v>
      </c>
      <c r="J155" s="17">
        <v>100</v>
      </c>
      <c r="K155" s="17">
        <v>10258</v>
      </c>
      <c r="L155" s="17">
        <v>54</v>
      </c>
      <c r="M155" s="17">
        <f>VLOOKUP($L155,搬送L.T算出シート!$B$8:$L$18,11,0)</f>
        <v>24.545454545454547</v>
      </c>
      <c r="N155" s="17" t="s">
        <v>39</v>
      </c>
      <c r="O155" s="17">
        <v>1</v>
      </c>
      <c r="P155" s="17">
        <v>1</v>
      </c>
      <c r="Q155" s="17">
        <v>0.73</v>
      </c>
      <c r="R155" s="17">
        <f t="shared" si="23"/>
        <v>0.08</v>
      </c>
      <c r="S155" s="17">
        <f>VLOOKUP($A155,不等ピッチ係数算出!$A$8:$AM$97,39,0)</f>
        <v>0</v>
      </c>
      <c r="T155" s="17">
        <f t="shared" si="24"/>
        <v>0.18000000000000002</v>
      </c>
      <c r="U155" s="17">
        <f t="shared" si="25"/>
        <v>0.16</v>
      </c>
      <c r="V155" s="17">
        <f t="shared" si="25"/>
        <v>0.03</v>
      </c>
      <c r="W155" s="17">
        <f t="shared" si="25"/>
        <v>6.0000000000000005E-2</v>
      </c>
      <c r="X155" s="17">
        <f t="shared" si="25"/>
        <v>0.18000000000000002</v>
      </c>
      <c r="Y155" s="17"/>
      <c r="Z155" s="17">
        <f t="shared" si="27"/>
        <v>0.03</v>
      </c>
      <c r="AA155" s="17">
        <v>0</v>
      </c>
      <c r="AB155" s="17">
        <f t="shared" si="28"/>
        <v>0.21000000000000002</v>
      </c>
      <c r="AC155" s="17">
        <f t="shared" si="26"/>
        <v>0.93000000000000016</v>
      </c>
      <c r="AD155">
        <f t="shared" si="29"/>
        <v>0.43000000000000005</v>
      </c>
      <c r="AE155">
        <f t="shared" si="30"/>
        <v>0.18000000000000002</v>
      </c>
      <c r="AF155">
        <f t="shared" si="31"/>
        <v>0.03</v>
      </c>
      <c r="AG155">
        <f t="shared" si="32"/>
        <v>0.64000000000000012</v>
      </c>
    </row>
    <row r="156" spans="1:33">
      <c r="A156" s="17" t="str">
        <f t="shared" si="22"/>
        <v>645401</v>
      </c>
      <c r="B156" s="17" t="s">
        <v>343</v>
      </c>
      <c r="C156" s="17" t="s">
        <v>33</v>
      </c>
      <c r="D156" s="17" t="s">
        <v>33</v>
      </c>
      <c r="E156" s="17" t="s">
        <v>337</v>
      </c>
      <c r="F156" s="17" t="s">
        <v>332</v>
      </c>
      <c r="G156" s="17" t="s">
        <v>333</v>
      </c>
      <c r="H156" s="17" t="s">
        <v>47</v>
      </c>
      <c r="I156" s="17" t="s">
        <v>33</v>
      </c>
      <c r="J156" s="17">
        <v>100</v>
      </c>
      <c r="K156" s="17">
        <v>10259</v>
      </c>
      <c r="L156" s="17">
        <v>54</v>
      </c>
      <c r="M156" s="17">
        <f>VLOOKUP($L156,搬送L.T算出シート!$B$8:$L$18,11,0)</f>
        <v>24.545454545454547</v>
      </c>
      <c r="N156" s="17" t="s">
        <v>39</v>
      </c>
      <c r="O156" s="17">
        <v>1</v>
      </c>
      <c r="P156" s="17">
        <v>1</v>
      </c>
      <c r="Q156" s="17">
        <v>0.73</v>
      </c>
      <c r="R156" s="17">
        <f t="shared" si="23"/>
        <v>0.08</v>
      </c>
      <c r="S156" s="17">
        <f>VLOOKUP($A156,不等ピッチ係数算出!$A$8:$AM$97,39,0)</f>
        <v>0</v>
      </c>
      <c r="T156" s="17">
        <f t="shared" si="24"/>
        <v>0.18000000000000002</v>
      </c>
      <c r="U156" s="17">
        <f t="shared" si="25"/>
        <v>0.16</v>
      </c>
      <c r="V156" s="17">
        <f t="shared" si="25"/>
        <v>0.03</v>
      </c>
      <c r="W156" s="17">
        <f t="shared" si="25"/>
        <v>6.0000000000000005E-2</v>
      </c>
      <c r="X156" s="17">
        <f t="shared" si="25"/>
        <v>0.18000000000000002</v>
      </c>
      <c r="Y156" s="17"/>
      <c r="Z156" s="17">
        <f t="shared" si="27"/>
        <v>0.03</v>
      </c>
      <c r="AA156" s="17">
        <v>0</v>
      </c>
      <c r="AB156" s="17">
        <f t="shared" si="28"/>
        <v>0.21000000000000002</v>
      </c>
      <c r="AC156" s="17">
        <f t="shared" si="26"/>
        <v>0.93000000000000016</v>
      </c>
      <c r="AD156">
        <f t="shared" si="29"/>
        <v>0.43000000000000005</v>
      </c>
      <c r="AE156">
        <f t="shared" si="30"/>
        <v>0.18000000000000002</v>
      </c>
      <c r="AF156">
        <f t="shared" si="31"/>
        <v>0.03</v>
      </c>
      <c r="AG156">
        <f t="shared" si="32"/>
        <v>0.64000000000000012</v>
      </c>
    </row>
    <row r="157" spans="1:33">
      <c r="A157" s="17" t="str">
        <f t="shared" si="22"/>
        <v>645401</v>
      </c>
      <c r="B157" s="17" t="s">
        <v>344</v>
      </c>
      <c r="C157" s="17" t="s">
        <v>33</v>
      </c>
      <c r="D157" s="17" t="s">
        <v>33</v>
      </c>
      <c r="E157" s="17" t="s">
        <v>337</v>
      </c>
      <c r="F157" s="17" t="s">
        <v>332</v>
      </c>
      <c r="G157" s="17" t="s">
        <v>333</v>
      </c>
      <c r="H157" s="17" t="s">
        <v>47</v>
      </c>
      <c r="I157" s="17" t="s">
        <v>33</v>
      </c>
      <c r="J157" s="17">
        <v>100</v>
      </c>
      <c r="K157" s="17">
        <v>10260</v>
      </c>
      <c r="L157" s="17">
        <v>54</v>
      </c>
      <c r="M157" s="17">
        <f>VLOOKUP($L157,搬送L.T算出シート!$B$8:$L$18,11,0)</f>
        <v>24.545454545454547</v>
      </c>
      <c r="N157" s="17" t="s">
        <v>39</v>
      </c>
      <c r="O157" s="17">
        <v>1</v>
      </c>
      <c r="P157" s="17">
        <v>1</v>
      </c>
      <c r="Q157" s="17">
        <v>0.73</v>
      </c>
      <c r="R157" s="17">
        <f t="shared" si="23"/>
        <v>0.08</v>
      </c>
      <c r="S157" s="17">
        <f>VLOOKUP($A157,不等ピッチ係数算出!$A$8:$AM$97,39,0)</f>
        <v>0</v>
      </c>
      <c r="T157" s="17">
        <f t="shared" si="24"/>
        <v>0.18000000000000002</v>
      </c>
      <c r="U157" s="17">
        <f t="shared" si="25"/>
        <v>0.16</v>
      </c>
      <c r="V157" s="17">
        <f t="shared" si="25"/>
        <v>0.03</v>
      </c>
      <c r="W157" s="17">
        <f t="shared" si="25"/>
        <v>6.0000000000000005E-2</v>
      </c>
      <c r="X157" s="17">
        <f t="shared" si="25"/>
        <v>0.18000000000000002</v>
      </c>
      <c r="Y157" s="17"/>
      <c r="Z157" s="17">
        <f t="shared" si="27"/>
        <v>0.03</v>
      </c>
      <c r="AA157" s="17">
        <v>0</v>
      </c>
      <c r="AB157" s="17">
        <f t="shared" si="28"/>
        <v>0.21000000000000002</v>
      </c>
      <c r="AC157" s="17">
        <f t="shared" si="26"/>
        <v>0.93000000000000016</v>
      </c>
      <c r="AD157">
        <f t="shared" si="29"/>
        <v>0.43000000000000005</v>
      </c>
      <c r="AE157">
        <f t="shared" si="30"/>
        <v>0.18000000000000002</v>
      </c>
      <c r="AF157">
        <f t="shared" si="31"/>
        <v>0.03</v>
      </c>
      <c r="AG157">
        <f t="shared" si="32"/>
        <v>0.64000000000000012</v>
      </c>
    </row>
    <row r="158" spans="1:33">
      <c r="A158" s="17" t="str">
        <f t="shared" si="22"/>
        <v>645401</v>
      </c>
      <c r="B158" s="17" t="s">
        <v>345</v>
      </c>
      <c r="C158" s="17" t="s">
        <v>33</v>
      </c>
      <c r="D158" s="17" t="s">
        <v>33</v>
      </c>
      <c r="E158" s="17" t="s">
        <v>337</v>
      </c>
      <c r="F158" s="17" t="s">
        <v>332</v>
      </c>
      <c r="G158" s="17" t="s">
        <v>333</v>
      </c>
      <c r="H158" s="17" t="s">
        <v>47</v>
      </c>
      <c r="I158" s="17" t="s">
        <v>33</v>
      </c>
      <c r="J158" s="17">
        <v>100</v>
      </c>
      <c r="K158" s="17">
        <v>10261</v>
      </c>
      <c r="L158" s="17">
        <v>54</v>
      </c>
      <c r="M158" s="17">
        <f>VLOOKUP($L158,搬送L.T算出シート!$B$8:$L$18,11,0)</f>
        <v>24.545454545454547</v>
      </c>
      <c r="N158" s="17" t="s">
        <v>39</v>
      </c>
      <c r="O158" s="17">
        <v>1</v>
      </c>
      <c r="P158" s="17">
        <v>1</v>
      </c>
      <c r="Q158" s="17">
        <v>0.73</v>
      </c>
      <c r="R158" s="17">
        <f t="shared" si="23"/>
        <v>0.08</v>
      </c>
      <c r="S158" s="17">
        <f>VLOOKUP($A158,不等ピッチ係数算出!$A$8:$AM$97,39,0)</f>
        <v>0</v>
      </c>
      <c r="T158" s="17">
        <f t="shared" si="24"/>
        <v>0.18000000000000002</v>
      </c>
      <c r="U158" s="17">
        <f t="shared" si="25"/>
        <v>0.16</v>
      </c>
      <c r="V158" s="17">
        <f t="shared" si="25"/>
        <v>0.03</v>
      </c>
      <c r="W158" s="17">
        <f t="shared" si="25"/>
        <v>6.0000000000000005E-2</v>
      </c>
      <c r="X158" s="17">
        <f t="shared" si="25"/>
        <v>0.18000000000000002</v>
      </c>
      <c r="Y158" s="17"/>
      <c r="Z158" s="17">
        <f t="shared" si="27"/>
        <v>0.03</v>
      </c>
      <c r="AA158" s="17">
        <v>0</v>
      </c>
      <c r="AB158" s="17">
        <f t="shared" si="28"/>
        <v>0.21000000000000002</v>
      </c>
      <c r="AC158" s="17">
        <f t="shared" si="26"/>
        <v>0.93000000000000016</v>
      </c>
      <c r="AD158">
        <f t="shared" si="29"/>
        <v>0.43000000000000005</v>
      </c>
      <c r="AE158">
        <f t="shared" si="30"/>
        <v>0.18000000000000002</v>
      </c>
      <c r="AF158">
        <f t="shared" si="31"/>
        <v>0.03</v>
      </c>
      <c r="AG158">
        <f t="shared" si="32"/>
        <v>0.64000000000000012</v>
      </c>
    </row>
    <row r="159" spans="1:33">
      <c r="A159" s="17" t="str">
        <f t="shared" si="22"/>
        <v>645401</v>
      </c>
      <c r="B159" s="17" t="s">
        <v>346</v>
      </c>
      <c r="C159" s="17" t="s">
        <v>33</v>
      </c>
      <c r="D159" s="17" t="s">
        <v>33</v>
      </c>
      <c r="E159" s="17" t="s">
        <v>337</v>
      </c>
      <c r="F159" s="17" t="s">
        <v>332</v>
      </c>
      <c r="G159" s="17" t="s">
        <v>333</v>
      </c>
      <c r="H159" s="17" t="s">
        <v>47</v>
      </c>
      <c r="I159" s="17" t="s">
        <v>33</v>
      </c>
      <c r="J159" s="17">
        <v>100</v>
      </c>
      <c r="K159" s="17">
        <v>10147</v>
      </c>
      <c r="L159" s="17">
        <v>54</v>
      </c>
      <c r="M159" s="17">
        <f>VLOOKUP($L159,搬送L.T算出シート!$B$8:$L$18,11,0)</f>
        <v>24.545454545454547</v>
      </c>
      <c r="N159" s="17" t="s">
        <v>39</v>
      </c>
      <c r="O159" s="17">
        <v>1</v>
      </c>
      <c r="P159" s="17">
        <v>1</v>
      </c>
      <c r="Q159" s="17">
        <v>0.73</v>
      </c>
      <c r="R159" s="17">
        <f t="shared" si="23"/>
        <v>0.08</v>
      </c>
      <c r="S159" s="17">
        <f>VLOOKUP($A159,不等ピッチ係数算出!$A$8:$AM$97,39,0)</f>
        <v>0</v>
      </c>
      <c r="T159" s="17">
        <f t="shared" si="24"/>
        <v>0.18000000000000002</v>
      </c>
      <c r="U159" s="17">
        <f t="shared" si="25"/>
        <v>0.16</v>
      </c>
      <c r="V159" s="17">
        <f t="shared" si="25"/>
        <v>0.03</v>
      </c>
      <c r="W159" s="17">
        <f t="shared" si="25"/>
        <v>6.0000000000000005E-2</v>
      </c>
      <c r="X159" s="17">
        <f t="shared" si="25"/>
        <v>0.18000000000000002</v>
      </c>
      <c r="Y159" s="17"/>
      <c r="Z159" s="17">
        <f t="shared" si="27"/>
        <v>0.03</v>
      </c>
      <c r="AA159" s="17">
        <v>0</v>
      </c>
      <c r="AB159" s="17">
        <f t="shared" si="28"/>
        <v>0.21000000000000002</v>
      </c>
      <c r="AC159" s="17">
        <f t="shared" si="26"/>
        <v>0.93000000000000016</v>
      </c>
      <c r="AD159">
        <f t="shared" si="29"/>
        <v>0.43000000000000005</v>
      </c>
      <c r="AE159">
        <f t="shared" si="30"/>
        <v>0.18000000000000002</v>
      </c>
      <c r="AF159">
        <f t="shared" si="31"/>
        <v>0.03</v>
      </c>
      <c r="AG159">
        <f t="shared" si="32"/>
        <v>0.64000000000000012</v>
      </c>
    </row>
    <row r="160" spans="1:33">
      <c r="A160" s="17" t="str">
        <f t="shared" si="22"/>
        <v>645401</v>
      </c>
      <c r="B160" s="17" t="s">
        <v>347</v>
      </c>
      <c r="C160" s="17" t="s">
        <v>33</v>
      </c>
      <c r="D160" s="17" t="s">
        <v>33</v>
      </c>
      <c r="E160" s="17" t="s">
        <v>337</v>
      </c>
      <c r="F160" s="17" t="s">
        <v>332</v>
      </c>
      <c r="G160" s="17" t="s">
        <v>333</v>
      </c>
      <c r="H160" s="17" t="s">
        <v>47</v>
      </c>
      <c r="I160" s="17" t="s">
        <v>33</v>
      </c>
      <c r="J160" s="17">
        <v>100</v>
      </c>
      <c r="K160" s="17">
        <v>10148</v>
      </c>
      <c r="L160" s="17">
        <v>54</v>
      </c>
      <c r="M160" s="17">
        <f>VLOOKUP($L160,搬送L.T算出シート!$B$8:$L$18,11,0)</f>
        <v>24.545454545454547</v>
      </c>
      <c r="N160" s="17" t="s">
        <v>39</v>
      </c>
      <c r="O160" s="17">
        <v>1</v>
      </c>
      <c r="P160" s="17">
        <v>1</v>
      </c>
      <c r="Q160" s="17">
        <v>0.73</v>
      </c>
      <c r="R160" s="17">
        <f t="shared" si="23"/>
        <v>0.08</v>
      </c>
      <c r="S160" s="17">
        <f>VLOOKUP($A160,不等ピッチ係数算出!$A$8:$AM$97,39,0)</f>
        <v>0</v>
      </c>
      <c r="T160" s="17">
        <f t="shared" si="24"/>
        <v>0.18000000000000002</v>
      </c>
      <c r="U160" s="17">
        <f t="shared" si="25"/>
        <v>0.16</v>
      </c>
      <c r="V160" s="17">
        <f t="shared" si="25"/>
        <v>0.03</v>
      </c>
      <c r="W160" s="17">
        <f t="shared" si="25"/>
        <v>6.0000000000000005E-2</v>
      </c>
      <c r="X160" s="17">
        <f t="shared" si="25"/>
        <v>0.18000000000000002</v>
      </c>
      <c r="Y160" s="17"/>
      <c r="Z160" s="17">
        <f t="shared" si="27"/>
        <v>0.03</v>
      </c>
      <c r="AA160" s="17">
        <v>0</v>
      </c>
      <c r="AB160" s="17">
        <f t="shared" si="28"/>
        <v>0.21000000000000002</v>
      </c>
      <c r="AC160" s="17">
        <f t="shared" si="26"/>
        <v>0.93000000000000016</v>
      </c>
      <c r="AD160">
        <f t="shared" si="29"/>
        <v>0.43000000000000005</v>
      </c>
      <c r="AE160">
        <f t="shared" si="30"/>
        <v>0.18000000000000002</v>
      </c>
      <c r="AF160">
        <f t="shared" si="31"/>
        <v>0.03</v>
      </c>
      <c r="AG160">
        <f t="shared" si="32"/>
        <v>0.64000000000000012</v>
      </c>
    </row>
    <row r="161" spans="1:33">
      <c r="A161" s="17" t="str">
        <f t="shared" si="22"/>
        <v>645401</v>
      </c>
      <c r="B161" s="17" t="s">
        <v>348</v>
      </c>
      <c r="C161" s="17" t="s">
        <v>33</v>
      </c>
      <c r="D161" s="17" t="s">
        <v>33</v>
      </c>
      <c r="E161" s="17" t="s">
        <v>337</v>
      </c>
      <c r="F161" s="17" t="s">
        <v>332</v>
      </c>
      <c r="G161" s="17" t="s">
        <v>333</v>
      </c>
      <c r="H161" s="17" t="s">
        <v>47</v>
      </c>
      <c r="I161" s="17" t="s">
        <v>33</v>
      </c>
      <c r="J161" s="17">
        <v>100</v>
      </c>
      <c r="K161" s="17">
        <v>10149</v>
      </c>
      <c r="L161" s="17">
        <v>54</v>
      </c>
      <c r="M161" s="17">
        <f>VLOOKUP($L161,搬送L.T算出シート!$B$8:$L$18,11,0)</f>
        <v>24.545454545454547</v>
      </c>
      <c r="N161" s="17" t="s">
        <v>39</v>
      </c>
      <c r="O161" s="17">
        <v>1</v>
      </c>
      <c r="P161" s="17">
        <v>1</v>
      </c>
      <c r="Q161" s="17">
        <v>0.73</v>
      </c>
      <c r="R161" s="17">
        <f t="shared" si="23"/>
        <v>0.08</v>
      </c>
      <c r="S161" s="17">
        <f>VLOOKUP($A161,不等ピッチ係数算出!$A$8:$AM$97,39,0)</f>
        <v>0</v>
      </c>
      <c r="T161" s="17">
        <f t="shared" si="24"/>
        <v>0.18000000000000002</v>
      </c>
      <c r="U161" s="17">
        <f t="shared" si="25"/>
        <v>0.16</v>
      </c>
      <c r="V161" s="17">
        <f t="shared" si="25"/>
        <v>0.03</v>
      </c>
      <c r="W161" s="17">
        <f t="shared" si="25"/>
        <v>6.0000000000000005E-2</v>
      </c>
      <c r="X161" s="17">
        <f t="shared" si="25"/>
        <v>0.18000000000000002</v>
      </c>
      <c r="Y161" s="17"/>
      <c r="Z161" s="17">
        <f t="shared" si="27"/>
        <v>0.03</v>
      </c>
      <c r="AA161" s="17">
        <v>0</v>
      </c>
      <c r="AB161" s="17">
        <f t="shared" si="28"/>
        <v>0.21000000000000002</v>
      </c>
      <c r="AC161" s="17">
        <f t="shared" si="26"/>
        <v>0.93000000000000016</v>
      </c>
      <c r="AD161">
        <f t="shared" si="29"/>
        <v>0.43000000000000005</v>
      </c>
      <c r="AE161">
        <f t="shared" si="30"/>
        <v>0.18000000000000002</v>
      </c>
      <c r="AF161">
        <f t="shared" si="31"/>
        <v>0.03</v>
      </c>
      <c r="AG161">
        <f t="shared" si="32"/>
        <v>0.64000000000000012</v>
      </c>
    </row>
    <row r="162" spans="1:33">
      <c r="A162" s="17" t="str">
        <f t="shared" si="22"/>
        <v>645401</v>
      </c>
      <c r="B162" s="17" t="s">
        <v>349</v>
      </c>
      <c r="C162" s="17" t="s">
        <v>33</v>
      </c>
      <c r="D162" s="17" t="s">
        <v>33</v>
      </c>
      <c r="E162" s="17" t="s">
        <v>337</v>
      </c>
      <c r="F162" s="17" t="s">
        <v>332</v>
      </c>
      <c r="G162" s="17" t="s">
        <v>333</v>
      </c>
      <c r="H162" s="17" t="s">
        <v>47</v>
      </c>
      <c r="I162" s="17" t="s">
        <v>33</v>
      </c>
      <c r="J162" s="17">
        <v>100</v>
      </c>
      <c r="K162" s="17">
        <v>10150</v>
      </c>
      <c r="L162" s="17">
        <v>54</v>
      </c>
      <c r="M162" s="17">
        <f>VLOOKUP($L162,搬送L.T算出シート!$B$8:$L$18,11,0)</f>
        <v>24.545454545454547</v>
      </c>
      <c r="N162" s="17" t="s">
        <v>39</v>
      </c>
      <c r="O162" s="17">
        <v>1</v>
      </c>
      <c r="P162" s="17">
        <v>1</v>
      </c>
      <c r="Q162" s="17">
        <v>0.73</v>
      </c>
      <c r="R162" s="17">
        <f t="shared" si="23"/>
        <v>0.08</v>
      </c>
      <c r="S162" s="17">
        <f>VLOOKUP($A162,不等ピッチ係数算出!$A$8:$AM$97,39,0)</f>
        <v>0</v>
      </c>
      <c r="T162" s="17">
        <f t="shared" si="24"/>
        <v>0.18000000000000002</v>
      </c>
      <c r="U162" s="17">
        <f t="shared" si="25"/>
        <v>0.16</v>
      </c>
      <c r="V162" s="17">
        <f t="shared" si="25"/>
        <v>0.03</v>
      </c>
      <c r="W162" s="17">
        <f t="shared" si="25"/>
        <v>6.0000000000000005E-2</v>
      </c>
      <c r="X162" s="17">
        <f t="shared" si="25"/>
        <v>0.18000000000000002</v>
      </c>
      <c r="Y162" s="17"/>
      <c r="Z162" s="17">
        <f t="shared" si="27"/>
        <v>0.03</v>
      </c>
      <c r="AA162" s="17">
        <v>0</v>
      </c>
      <c r="AB162" s="17">
        <f t="shared" si="28"/>
        <v>0.21000000000000002</v>
      </c>
      <c r="AC162" s="17">
        <f t="shared" si="26"/>
        <v>0.93000000000000016</v>
      </c>
      <c r="AD162">
        <f t="shared" si="29"/>
        <v>0.43000000000000005</v>
      </c>
      <c r="AE162">
        <f t="shared" si="30"/>
        <v>0.18000000000000002</v>
      </c>
      <c r="AF162">
        <f t="shared" si="31"/>
        <v>0.03</v>
      </c>
      <c r="AG162">
        <f t="shared" si="32"/>
        <v>0.64000000000000012</v>
      </c>
    </row>
    <row r="163" spans="1:33">
      <c r="A163" s="17" t="str">
        <f t="shared" si="22"/>
        <v>645401</v>
      </c>
      <c r="B163" s="17" t="s">
        <v>350</v>
      </c>
      <c r="C163" s="17" t="s">
        <v>33</v>
      </c>
      <c r="D163" s="17" t="s">
        <v>33</v>
      </c>
      <c r="E163" s="17" t="s">
        <v>337</v>
      </c>
      <c r="F163" s="17" t="s">
        <v>332</v>
      </c>
      <c r="G163" s="17" t="s">
        <v>333</v>
      </c>
      <c r="H163" s="17" t="s">
        <v>47</v>
      </c>
      <c r="I163" s="17" t="s">
        <v>33</v>
      </c>
      <c r="J163" s="17">
        <v>100</v>
      </c>
      <c r="K163" s="17">
        <v>10151</v>
      </c>
      <c r="L163" s="17">
        <v>54</v>
      </c>
      <c r="M163" s="17">
        <f>VLOOKUP($L163,搬送L.T算出シート!$B$8:$L$18,11,0)</f>
        <v>24.545454545454547</v>
      </c>
      <c r="N163" s="17" t="s">
        <v>39</v>
      </c>
      <c r="O163" s="17">
        <v>1</v>
      </c>
      <c r="P163" s="17">
        <v>1</v>
      </c>
      <c r="Q163" s="17">
        <v>0.73</v>
      </c>
      <c r="R163" s="17">
        <f t="shared" si="23"/>
        <v>0.08</v>
      </c>
      <c r="S163" s="17">
        <f>VLOOKUP($A163,不等ピッチ係数算出!$A$8:$AM$97,39,0)</f>
        <v>0</v>
      </c>
      <c r="T163" s="17">
        <f t="shared" si="24"/>
        <v>0.18000000000000002</v>
      </c>
      <c r="U163" s="17">
        <f t="shared" si="25"/>
        <v>0.16</v>
      </c>
      <c r="V163" s="17">
        <f t="shared" si="25"/>
        <v>0.03</v>
      </c>
      <c r="W163" s="17">
        <f t="shared" si="25"/>
        <v>6.0000000000000005E-2</v>
      </c>
      <c r="X163" s="17">
        <f t="shared" si="25"/>
        <v>0.18000000000000002</v>
      </c>
      <c r="Y163" s="17"/>
      <c r="Z163" s="17">
        <f t="shared" si="27"/>
        <v>0.03</v>
      </c>
      <c r="AA163" s="17">
        <v>0</v>
      </c>
      <c r="AB163" s="17">
        <f t="shared" si="28"/>
        <v>0.21000000000000002</v>
      </c>
      <c r="AC163" s="17">
        <f t="shared" si="26"/>
        <v>0.93000000000000016</v>
      </c>
      <c r="AD163">
        <f t="shared" si="29"/>
        <v>0.43000000000000005</v>
      </c>
      <c r="AE163">
        <f t="shared" si="30"/>
        <v>0.18000000000000002</v>
      </c>
      <c r="AF163">
        <f t="shared" si="31"/>
        <v>0.03</v>
      </c>
      <c r="AG163">
        <f t="shared" si="32"/>
        <v>0.64000000000000012</v>
      </c>
    </row>
    <row r="164" spans="1:33">
      <c r="A164" s="17" t="str">
        <f t="shared" si="22"/>
        <v>645401</v>
      </c>
      <c r="B164" s="17" t="s">
        <v>351</v>
      </c>
      <c r="C164" s="17" t="s">
        <v>33</v>
      </c>
      <c r="D164" s="17" t="s">
        <v>33</v>
      </c>
      <c r="E164" s="17" t="s">
        <v>337</v>
      </c>
      <c r="F164" s="17" t="s">
        <v>332</v>
      </c>
      <c r="G164" s="17" t="s">
        <v>333</v>
      </c>
      <c r="H164" s="17" t="s">
        <v>47</v>
      </c>
      <c r="I164" s="17" t="s">
        <v>33</v>
      </c>
      <c r="J164" s="17">
        <v>100</v>
      </c>
      <c r="K164" s="17">
        <v>10152</v>
      </c>
      <c r="L164" s="17">
        <v>54</v>
      </c>
      <c r="M164" s="17">
        <f>VLOOKUP($L164,搬送L.T算出シート!$B$8:$L$18,11,0)</f>
        <v>24.545454545454547</v>
      </c>
      <c r="N164" s="17" t="s">
        <v>39</v>
      </c>
      <c r="O164" s="17">
        <v>1</v>
      </c>
      <c r="P164" s="17">
        <v>1</v>
      </c>
      <c r="Q164" s="17">
        <v>0.73</v>
      </c>
      <c r="R164" s="17">
        <f t="shared" si="23"/>
        <v>0.08</v>
      </c>
      <c r="S164" s="17">
        <f>VLOOKUP($A164,不等ピッチ係数算出!$A$8:$AM$97,39,0)</f>
        <v>0</v>
      </c>
      <c r="T164" s="17">
        <f t="shared" si="24"/>
        <v>0.18000000000000002</v>
      </c>
      <c r="U164" s="17">
        <f t="shared" si="25"/>
        <v>0.16</v>
      </c>
      <c r="V164" s="17">
        <f t="shared" si="25"/>
        <v>0.03</v>
      </c>
      <c r="W164" s="17">
        <f t="shared" si="25"/>
        <v>6.0000000000000005E-2</v>
      </c>
      <c r="X164" s="17">
        <f t="shared" si="25"/>
        <v>0.18000000000000002</v>
      </c>
      <c r="Y164" s="17"/>
      <c r="Z164" s="17">
        <f t="shared" si="27"/>
        <v>0.03</v>
      </c>
      <c r="AA164" s="17">
        <v>0</v>
      </c>
      <c r="AB164" s="17">
        <f t="shared" si="28"/>
        <v>0.21000000000000002</v>
      </c>
      <c r="AC164" s="17">
        <f t="shared" si="26"/>
        <v>0.93000000000000016</v>
      </c>
      <c r="AD164">
        <f t="shared" si="29"/>
        <v>0.43000000000000005</v>
      </c>
      <c r="AE164">
        <f t="shared" si="30"/>
        <v>0.18000000000000002</v>
      </c>
      <c r="AF164">
        <f t="shared" si="31"/>
        <v>0.03</v>
      </c>
      <c r="AG164">
        <f t="shared" si="32"/>
        <v>0.64000000000000012</v>
      </c>
    </row>
    <row r="165" spans="1:33">
      <c r="A165" s="17" t="str">
        <f t="shared" si="22"/>
        <v>645401</v>
      </c>
      <c r="B165" s="17" t="s">
        <v>352</v>
      </c>
      <c r="C165" s="17" t="s">
        <v>33</v>
      </c>
      <c r="D165" s="17" t="s">
        <v>33</v>
      </c>
      <c r="E165" s="17" t="s">
        <v>337</v>
      </c>
      <c r="F165" s="17" t="s">
        <v>332</v>
      </c>
      <c r="G165" s="17" t="s">
        <v>333</v>
      </c>
      <c r="H165" s="17" t="s">
        <v>47</v>
      </c>
      <c r="I165" s="17" t="s">
        <v>33</v>
      </c>
      <c r="J165" s="17">
        <v>100</v>
      </c>
      <c r="K165" s="17">
        <v>10153</v>
      </c>
      <c r="L165" s="17">
        <v>54</v>
      </c>
      <c r="M165" s="17">
        <f>VLOOKUP($L165,搬送L.T算出シート!$B$8:$L$18,11,0)</f>
        <v>24.545454545454547</v>
      </c>
      <c r="N165" s="17" t="s">
        <v>39</v>
      </c>
      <c r="O165" s="17">
        <v>1</v>
      </c>
      <c r="P165" s="17">
        <v>1</v>
      </c>
      <c r="Q165" s="17">
        <v>0.73</v>
      </c>
      <c r="R165" s="17">
        <f t="shared" si="23"/>
        <v>0.08</v>
      </c>
      <c r="S165" s="17">
        <f>VLOOKUP($A165,不等ピッチ係数算出!$A$8:$AM$97,39,0)</f>
        <v>0</v>
      </c>
      <c r="T165" s="17">
        <f t="shared" si="24"/>
        <v>0.18000000000000002</v>
      </c>
      <c r="U165" s="17">
        <f t="shared" si="25"/>
        <v>0.16</v>
      </c>
      <c r="V165" s="17">
        <f t="shared" si="25"/>
        <v>0.03</v>
      </c>
      <c r="W165" s="17">
        <f t="shared" si="25"/>
        <v>6.0000000000000005E-2</v>
      </c>
      <c r="X165" s="17">
        <f t="shared" si="25"/>
        <v>0.18000000000000002</v>
      </c>
      <c r="Y165" s="17"/>
      <c r="Z165" s="17">
        <f t="shared" si="27"/>
        <v>0.03</v>
      </c>
      <c r="AA165" s="17">
        <v>0</v>
      </c>
      <c r="AB165" s="17">
        <f t="shared" si="28"/>
        <v>0.21000000000000002</v>
      </c>
      <c r="AC165" s="17">
        <f t="shared" si="26"/>
        <v>0.93000000000000016</v>
      </c>
      <c r="AD165">
        <f t="shared" si="29"/>
        <v>0.43000000000000005</v>
      </c>
      <c r="AE165">
        <f t="shared" si="30"/>
        <v>0.18000000000000002</v>
      </c>
      <c r="AF165">
        <f t="shared" si="31"/>
        <v>0.03</v>
      </c>
      <c r="AG165">
        <f t="shared" si="32"/>
        <v>0.64000000000000012</v>
      </c>
    </row>
    <row r="166" spans="1:33">
      <c r="A166" s="17" t="str">
        <f t="shared" si="22"/>
        <v>645401</v>
      </c>
      <c r="B166" s="17" t="s">
        <v>353</v>
      </c>
      <c r="C166" s="17" t="s">
        <v>33</v>
      </c>
      <c r="D166" s="17" t="s">
        <v>33</v>
      </c>
      <c r="E166" s="17" t="s">
        <v>337</v>
      </c>
      <c r="F166" s="17" t="s">
        <v>332</v>
      </c>
      <c r="G166" s="17" t="s">
        <v>333</v>
      </c>
      <c r="H166" s="17" t="s">
        <v>47</v>
      </c>
      <c r="I166" s="17" t="s">
        <v>33</v>
      </c>
      <c r="J166" s="17">
        <v>100</v>
      </c>
      <c r="K166" s="17">
        <v>10154</v>
      </c>
      <c r="L166" s="17">
        <v>54</v>
      </c>
      <c r="M166" s="17">
        <f>VLOOKUP($L166,搬送L.T算出シート!$B$8:$L$18,11,0)</f>
        <v>24.545454545454547</v>
      </c>
      <c r="N166" s="17" t="s">
        <v>39</v>
      </c>
      <c r="O166" s="17">
        <v>1</v>
      </c>
      <c r="P166" s="17">
        <v>1</v>
      </c>
      <c r="Q166" s="17">
        <v>0.73</v>
      </c>
      <c r="R166" s="17">
        <f t="shared" si="23"/>
        <v>0.08</v>
      </c>
      <c r="S166" s="17">
        <f>VLOOKUP($A166,不等ピッチ係数算出!$A$8:$AM$97,39,0)</f>
        <v>0</v>
      </c>
      <c r="T166" s="17">
        <f t="shared" si="24"/>
        <v>0.18000000000000002</v>
      </c>
      <c r="U166" s="17">
        <f t="shared" si="25"/>
        <v>0.16</v>
      </c>
      <c r="V166" s="17">
        <f t="shared" si="25"/>
        <v>0.03</v>
      </c>
      <c r="W166" s="17">
        <f t="shared" si="25"/>
        <v>6.0000000000000005E-2</v>
      </c>
      <c r="X166" s="17">
        <f t="shared" si="25"/>
        <v>0.18000000000000002</v>
      </c>
      <c r="Y166" s="17"/>
      <c r="Z166" s="17">
        <f t="shared" si="27"/>
        <v>0.03</v>
      </c>
      <c r="AA166" s="17">
        <v>0</v>
      </c>
      <c r="AB166" s="17">
        <f t="shared" si="28"/>
        <v>0.21000000000000002</v>
      </c>
      <c r="AC166" s="17">
        <f t="shared" si="26"/>
        <v>0.93000000000000016</v>
      </c>
      <c r="AD166">
        <f t="shared" si="29"/>
        <v>0.43000000000000005</v>
      </c>
      <c r="AE166">
        <f t="shared" si="30"/>
        <v>0.18000000000000002</v>
      </c>
      <c r="AF166">
        <f t="shared" si="31"/>
        <v>0.03</v>
      </c>
      <c r="AG166">
        <f t="shared" si="32"/>
        <v>0.64000000000000012</v>
      </c>
    </row>
    <row r="167" spans="1:33">
      <c r="A167" s="17" t="str">
        <f t="shared" si="22"/>
        <v>645401</v>
      </c>
      <c r="B167" s="17" t="s">
        <v>354</v>
      </c>
      <c r="C167" s="17" t="s">
        <v>33</v>
      </c>
      <c r="D167" s="17" t="s">
        <v>33</v>
      </c>
      <c r="E167" s="17" t="s">
        <v>337</v>
      </c>
      <c r="F167" s="17" t="s">
        <v>332</v>
      </c>
      <c r="G167" s="17" t="s">
        <v>333</v>
      </c>
      <c r="H167" s="17" t="s">
        <v>47</v>
      </c>
      <c r="I167" s="17" t="s">
        <v>33</v>
      </c>
      <c r="J167" s="17">
        <v>100</v>
      </c>
      <c r="K167" s="17">
        <v>10155</v>
      </c>
      <c r="L167" s="17">
        <v>54</v>
      </c>
      <c r="M167" s="17">
        <f>VLOOKUP($L167,搬送L.T算出シート!$B$8:$L$18,11,0)</f>
        <v>24.545454545454547</v>
      </c>
      <c r="N167" s="17" t="s">
        <v>39</v>
      </c>
      <c r="O167" s="17">
        <v>1</v>
      </c>
      <c r="P167" s="17">
        <v>1</v>
      </c>
      <c r="Q167" s="17">
        <v>0.73</v>
      </c>
      <c r="R167" s="17">
        <f t="shared" si="23"/>
        <v>0.08</v>
      </c>
      <c r="S167" s="17">
        <f>VLOOKUP($A167,不等ピッチ係数算出!$A$8:$AM$97,39,0)</f>
        <v>0</v>
      </c>
      <c r="T167" s="17">
        <f t="shared" si="24"/>
        <v>0.18000000000000002</v>
      </c>
      <c r="U167" s="17">
        <f t="shared" si="25"/>
        <v>0.16</v>
      </c>
      <c r="V167" s="17">
        <f t="shared" si="25"/>
        <v>0.03</v>
      </c>
      <c r="W167" s="17">
        <f t="shared" si="25"/>
        <v>6.0000000000000005E-2</v>
      </c>
      <c r="X167" s="17">
        <f t="shared" si="25"/>
        <v>0.18000000000000002</v>
      </c>
      <c r="Y167" s="17"/>
      <c r="Z167" s="17">
        <f t="shared" si="27"/>
        <v>0.03</v>
      </c>
      <c r="AA167" s="17">
        <v>0</v>
      </c>
      <c r="AB167" s="17">
        <f t="shared" si="28"/>
        <v>0.21000000000000002</v>
      </c>
      <c r="AC167" s="17">
        <f t="shared" si="26"/>
        <v>0.93000000000000016</v>
      </c>
      <c r="AD167">
        <f t="shared" si="29"/>
        <v>0.43000000000000005</v>
      </c>
      <c r="AE167">
        <f t="shared" si="30"/>
        <v>0.18000000000000002</v>
      </c>
      <c r="AF167">
        <f t="shared" si="31"/>
        <v>0.03</v>
      </c>
      <c r="AG167">
        <f t="shared" si="32"/>
        <v>0.64000000000000012</v>
      </c>
    </row>
    <row r="168" spans="1:33">
      <c r="A168" s="17" t="str">
        <f t="shared" si="22"/>
        <v>645401</v>
      </c>
      <c r="B168" s="17" t="s">
        <v>355</v>
      </c>
      <c r="C168" s="17" t="s">
        <v>33</v>
      </c>
      <c r="D168" s="17" t="s">
        <v>33</v>
      </c>
      <c r="E168" s="17" t="s">
        <v>337</v>
      </c>
      <c r="F168" s="17" t="s">
        <v>332</v>
      </c>
      <c r="G168" s="17" t="s">
        <v>333</v>
      </c>
      <c r="H168" s="17" t="s">
        <v>47</v>
      </c>
      <c r="I168" s="17" t="s">
        <v>33</v>
      </c>
      <c r="J168" s="17">
        <v>100</v>
      </c>
      <c r="K168" s="17">
        <v>10156</v>
      </c>
      <c r="L168" s="17">
        <v>54</v>
      </c>
      <c r="M168" s="17">
        <f>VLOOKUP($L168,搬送L.T算出シート!$B$8:$L$18,11,0)</f>
        <v>24.545454545454547</v>
      </c>
      <c r="N168" s="17" t="s">
        <v>39</v>
      </c>
      <c r="O168" s="17">
        <v>1</v>
      </c>
      <c r="P168" s="17">
        <v>1</v>
      </c>
      <c r="Q168" s="17">
        <v>0.73</v>
      </c>
      <c r="R168" s="17">
        <f t="shared" si="23"/>
        <v>0.08</v>
      </c>
      <c r="S168" s="17">
        <f>VLOOKUP($A168,不等ピッチ係数算出!$A$8:$AM$97,39,0)</f>
        <v>0</v>
      </c>
      <c r="T168" s="17">
        <f t="shared" si="24"/>
        <v>0.18000000000000002</v>
      </c>
      <c r="U168" s="17">
        <f t="shared" si="25"/>
        <v>0.16</v>
      </c>
      <c r="V168" s="17">
        <f t="shared" si="25"/>
        <v>0.03</v>
      </c>
      <c r="W168" s="17">
        <f t="shared" si="25"/>
        <v>6.0000000000000005E-2</v>
      </c>
      <c r="X168" s="17">
        <f t="shared" si="25"/>
        <v>0.18000000000000002</v>
      </c>
      <c r="Y168" s="17"/>
      <c r="Z168" s="17">
        <f t="shared" si="27"/>
        <v>0.03</v>
      </c>
      <c r="AA168" s="17">
        <v>0</v>
      </c>
      <c r="AB168" s="17">
        <f t="shared" si="28"/>
        <v>0.21000000000000002</v>
      </c>
      <c r="AC168" s="17">
        <f t="shared" si="26"/>
        <v>0.93000000000000016</v>
      </c>
      <c r="AD168">
        <f t="shared" si="29"/>
        <v>0.43000000000000005</v>
      </c>
      <c r="AE168">
        <f t="shared" si="30"/>
        <v>0.18000000000000002</v>
      </c>
      <c r="AF168">
        <f t="shared" si="31"/>
        <v>0.03</v>
      </c>
      <c r="AG168">
        <f t="shared" si="32"/>
        <v>0.64000000000000012</v>
      </c>
    </row>
    <row r="169" spans="1:33">
      <c r="A169" s="17" t="str">
        <f t="shared" si="22"/>
        <v>645401</v>
      </c>
      <c r="B169" s="17" t="s">
        <v>356</v>
      </c>
      <c r="C169" s="17" t="s">
        <v>33</v>
      </c>
      <c r="D169" s="17" t="s">
        <v>33</v>
      </c>
      <c r="E169" s="17" t="s">
        <v>337</v>
      </c>
      <c r="F169" s="17" t="s">
        <v>332</v>
      </c>
      <c r="G169" s="17" t="s">
        <v>333</v>
      </c>
      <c r="H169" s="17" t="s">
        <v>47</v>
      </c>
      <c r="I169" s="17" t="s">
        <v>33</v>
      </c>
      <c r="J169" s="17">
        <v>100</v>
      </c>
      <c r="K169" s="17">
        <v>10157</v>
      </c>
      <c r="L169" s="17">
        <v>54</v>
      </c>
      <c r="M169" s="17">
        <f>VLOOKUP($L169,搬送L.T算出シート!$B$8:$L$18,11,0)</f>
        <v>24.545454545454547</v>
      </c>
      <c r="N169" s="17" t="s">
        <v>39</v>
      </c>
      <c r="O169" s="17">
        <v>1</v>
      </c>
      <c r="P169" s="17">
        <v>1</v>
      </c>
      <c r="Q169" s="17">
        <v>0.73</v>
      </c>
      <c r="R169" s="17">
        <f t="shared" si="23"/>
        <v>0.08</v>
      </c>
      <c r="S169" s="17">
        <f>VLOOKUP($A169,不等ピッチ係数算出!$A$8:$AM$97,39,0)</f>
        <v>0</v>
      </c>
      <c r="T169" s="17">
        <f t="shared" si="24"/>
        <v>0.18000000000000002</v>
      </c>
      <c r="U169" s="17">
        <f t="shared" si="25"/>
        <v>0.16</v>
      </c>
      <c r="V169" s="17">
        <f t="shared" si="25"/>
        <v>0.03</v>
      </c>
      <c r="W169" s="17">
        <f t="shared" si="25"/>
        <v>6.0000000000000005E-2</v>
      </c>
      <c r="X169" s="17">
        <f t="shared" si="25"/>
        <v>0.18000000000000002</v>
      </c>
      <c r="Y169" s="17"/>
      <c r="Z169" s="17">
        <f t="shared" si="27"/>
        <v>0.03</v>
      </c>
      <c r="AA169" s="17">
        <v>0</v>
      </c>
      <c r="AB169" s="17">
        <f t="shared" si="28"/>
        <v>0.21000000000000002</v>
      </c>
      <c r="AC169" s="17">
        <f t="shared" si="26"/>
        <v>0.93000000000000016</v>
      </c>
      <c r="AD169">
        <f t="shared" si="29"/>
        <v>0.43000000000000005</v>
      </c>
      <c r="AE169">
        <f t="shared" si="30"/>
        <v>0.18000000000000002</v>
      </c>
      <c r="AF169">
        <f t="shared" si="31"/>
        <v>0.03</v>
      </c>
      <c r="AG169">
        <f t="shared" si="32"/>
        <v>0.64000000000000012</v>
      </c>
    </row>
    <row r="170" spans="1:33">
      <c r="A170" s="17" t="str">
        <f t="shared" si="22"/>
        <v>645401</v>
      </c>
      <c r="B170" s="17" t="s">
        <v>357</v>
      </c>
      <c r="C170" s="17" t="s">
        <v>33</v>
      </c>
      <c r="D170" s="17" t="s">
        <v>33</v>
      </c>
      <c r="E170" s="17" t="s">
        <v>337</v>
      </c>
      <c r="F170" s="17" t="s">
        <v>332</v>
      </c>
      <c r="G170" s="17" t="s">
        <v>333</v>
      </c>
      <c r="H170" s="17" t="s">
        <v>47</v>
      </c>
      <c r="I170" s="17" t="s">
        <v>33</v>
      </c>
      <c r="J170" s="17">
        <v>100</v>
      </c>
      <c r="K170" s="17">
        <v>10158</v>
      </c>
      <c r="L170" s="17">
        <v>54</v>
      </c>
      <c r="M170" s="17">
        <f>VLOOKUP($L170,搬送L.T算出シート!$B$8:$L$18,11,0)</f>
        <v>24.545454545454547</v>
      </c>
      <c r="N170" s="17" t="s">
        <v>39</v>
      </c>
      <c r="O170" s="17">
        <v>1</v>
      </c>
      <c r="P170" s="17">
        <v>1</v>
      </c>
      <c r="Q170" s="17">
        <v>0.73</v>
      </c>
      <c r="R170" s="17">
        <f t="shared" si="23"/>
        <v>0.08</v>
      </c>
      <c r="S170" s="17">
        <f>VLOOKUP($A170,不等ピッチ係数算出!$A$8:$AM$97,39,0)</f>
        <v>0</v>
      </c>
      <c r="T170" s="17">
        <f t="shared" si="24"/>
        <v>0.18000000000000002</v>
      </c>
      <c r="U170" s="17">
        <f t="shared" si="25"/>
        <v>0.16</v>
      </c>
      <c r="V170" s="17">
        <f t="shared" si="25"/>
        <v>0.03</v>
      </c>
      <c r="W170" s="17">
        <f t="shared" si="25"/>
        <v>6.0000000000000005E-2</v>
      </c>
      <c r="X170" s="17">
        <f t="shared" si="25"/>
        <v>0.18000000000000002</v>
      </c>
      <c r="Y170" s="17"/>
      <c r="Z170" s="17">
        <f t="shared" si="27"/>
        <v>0.03</v>
      </c>
      <c r="AA170" s="17">
        <v>0</v>
      </c>
      <c r="AB170" s="17">
        <f t="shared" si="28"/>
        <v>0.21000000000000002</v>
      </c>
      <c r="AC170" s="17">
        <f t="shared" si="26"/>
        <v>0.93000000000000016</v>
      </c>
      <c r="AD170">
        <f t="shared" si="29"/>
        <v>0.43000000000000005</v>
      </c>
      <c r="AE170">
        <f t="shared" si="30"/>
        <v>0.18000000000000002</v>
      </c>
      <c r="AF170">
        <f t="shared" si="31"/>
        <v>0.03</v>
      </c>
      <c r="AG170">
        <f t="shared" si="32"/>
        <v>0.64000000000000012</v>
      </c>
    </row>
    <row r="171" spans="1:33">
      <c r="A171" s="17" t="str">
        <f t="shared" si="22"/>
        <v>645401</v>
      </c>
      <c r="B171" s="17" t="s">
        <v>358</v>
      </c>
      <c r="C171" s="17" t="s">
        <v>33</v>
      </c>
      <c r="D171" s="17" t="s">
        <v>33</v>
      </c>
      <c r="E171" s="17" t="s">
        <v>337</v>
      </c>
      <c r="F171" s="17" t="s">
        <v>332</v>
      </c>
      <c r="G171" s="17" t="s">
        <v>333</v>
      </c>
      <c r="H171" s="17" t="s">
        <v>47</v>
      </c>
      <c r="I171" s="17" t="s">
        <v>33</v>
      </c>
      <c r="J171" s="17">
        <v>100</v>
      </c>
      <c r="K171" s="17">
        <v>10159</v>
      </c>
      <c r="L171" s="17">
        <v>54</v>
      </c>
      <c r="M171" s="17">
        <f>VLOOKUP($L171,搬送L.T算出シート!$B$8:$L$18,11,0)</f>
        <v>24.545454545454547</v>
      </c>
      <c r="N171" s="17" t="s">
        <v>39</v>
      </c>
      <c r="O171" s="17">
        <v>1</v>
      </c>
      <c r="P171" s="17">
        <v>1</v>
      </c>
      <c r="Q171" s="17">
        <v>0.73</v>
      </c>
      <c r="R171" s="17">
        <f t="shared" si="23"/>
        <v>0.08</v>
      </c>
      <c r="S171" s="17">
        <f>VLOOKUP($A171,不等ピッチ係数算出!$A$8:$AM$97,39,0)</f>
        <v>0</v>
      </c>
      <c r="T171" s="17">
        <f t="shared" si="24"/>
        <v>0.18000000000000002</v>
      </c>
      <c r="U171" s="17">
        <f t="shared" si="25"/>
        <v>0.16</v>
      </c>
      <c r="V171" s="17">
        <f t="shared" si="25"/>
        <v>0.03</v>
      </c>
      <c r="W171" s="17">
        <f t="shared" si="25"/>
        <v>6.0000000000000005E-2</v>
      </c>
      <c r="X171" s="17">
        <f t="shared" si="25"/>
        <v>0.18000000000000002</v>
      </c>
      <c r="Y171" s="17"/>
      <c r="Z171" s="17">
        <f t="shared" si="27"/>
        <v>0.03</v>
      </c>
      <c r="AA171" s="17">
        <v>0</v>
      </c>
      <c r="AB171" s="17">
        <f t="shared" si="28"/>
        <v>0.21000000000000002</v>
      </c>
      <c r="AC171" s="17">
        <f t="shared" si="26"/>
        <v>0.93000000000000016</v>
      </c>
      <c r="AD171">
        <f t="shared" si="29"/>
        <v>0.43000000000000005</v>
      </c>
      <c r="AE171">
        <f t="shared" si="30"/>
        <v>0.18000000000000002</v>
      </c>
      <c r="AF171">
        <f t="shared" si="31"/>
        <v>0.03</v>
      </c>
      <c r="AG171">
        <f t="shared" si="32"/>
        <v>0.64000000000000012</v>
      </c>
    </row>
    <row r="172" spans="1:33">
      <c r="A172" s="17" t="str">
        <f t="shared" si="22"/>
        <v>645401</v>
      </c>
      <c r="B172" s="17" t="s">
        <v>359</v>
      </c>
      <c r="C172" s="17" t="s">
        <v>33</v>
      </c>
      <c r="D172" s="17" t="s">
        <v>33</v>
      </c>
      <c r="E172" s="17" t="s">
        <v>337</v>
      </c>
      <c r="F172" s="17" t="s">
        <v>332</v>
      </c>
      <c r="G172" s="17" t="s">
        <v>333</v>
      </c>
      <c r="H172" s="17" t="s">
        <v>47</v>
      </c>
      <c r="I172" s="17" t="s">
        <v>33</v>
      </c>
      <c r="J172" s="17">
        <v>100</v>
      </c>
      <c r="K172" s="17">
        <v>10160</v>
      </c>
      <c r="L172" s="17">
        <v>54</v>
      </c>
      <c r="M172" s="17">
        <f>VLOOKUP($L172,搬送L.T算出シート!$B$8:$L$18,11,0)</f>
        <v>24.545454545454547</v>
      </c>
      <c r="N172" s="17" t="s">
        <v>39</v>
      </c>
      <c r="O172" s="17">
        <v>1</v>
      </c>
      <c r="P172" s="17">
        <v>1</v>
      </c>
      <c r="Q172" s="17">
        <v>0.73</v>
      </c>
      <c r="R172" s="17">
        <f t="shared" si="23"/>
        <v>0.08</v>
      </c>
      <c r="S172" s="17">
        <f>VLOOKUP($A172,不等ピッチ係数算出!$A$8:$AM$97,39,0)</f>
        <v>0</v>
      </c>
      <c r="T172" s="17">
        <f t="shared" si="24"/>
        <v>0.18000000000000002</v>
      </c>
      <c r="U172" s="17">
        <f t="shared" si="25"/>
        <v>0.16</v>
      </c>
      <c r="V172" s="17">
        <f t="shared" si="25"/>
        <v>0.03</v>
      </c>
      <c r="W172" s="17">
        <f t="shared" si="25"/>
        <v>6.0000000000000005E-2</v>
      </c>
      <c r="X172" s="17">
        <f t="shared" si="25"/>
        <v>0.18000000000000002</v>
      </c>
      <c r="Y172" s="17"/>
      <c r="Z172" s="17">
        <f t="shared" si="27"/>
        <v>0.03</v>
      </c>
      <c r="AA172" s="17">
        <v>0</v>
      </c>
      <c r="AB172" s="17">
        <f t="shared" si="28"/>
        <v>0.21000000000000002</v>
      </c>
      <c r="AC172" s="17">
        <f t="shared" si="26"/>
        <v>0.93000000000000016</v>
      </c>
      <c r="AD172">
        <f t="shared" si="29"/>
        <v>0.43000000000000005</v>
      </c>
      <c r="AE172">
        <f t="shared" si="30"/>
        <v>0.18000000000000002</v>
      </c>
      <c r="AF172">
        <f t="shared" si="31"/>
        <v>0.03</v>
      </c>
      <c r="AG172">
        <f t="shared" si="32"/>
        <v>0.64000000000000012</v>
      </c>
    </row>
    <row r="173" spans="1:33">
      <c r="A173" s="17" t="str">
        <f t="shared" si="22"/>
        <v>645401</v>
      </c>
      <c r="B173" s="17" t="s">
        <v>360</v>
      </c>
      <c r="C173" s="17" t="s">
        <v>33</v>
      </c>
      <c r="D173" s="17" t="s">
        <v>33</v>
      </c>
      <c r="E173" s="17" t="s">
        <v>337</v>
      </c>
      <c r="F173" s="17" t="s">
        <v>332</v>
      </c>
      <c r="G173" s="17" t="s">
        <v>333</v>
      </c>
      <c r="H173" s="17" t="s">
        <v>47</v>
      </c>
      <c r="I173" s="17" t="s">
        <v>33</v>
      </c>
      <c r="J173" s="17">
        <v>100</v>
      </c>
      <c r="K173" s="17">
        <v>10161</v>
      </c>
      <c r="L173" s="17">
        <v>54</v>
      </c>
      <c r="M173" s="17">
        <f>VLOOKUP($L173,搬送L.T算出シート!$B$8:$L$18,11,0)</f>
        <v>24.545454545454547</v>
      </c>
      <c r="N173" s="17" t="s">
        <v>39</v>
      </c>
      <c r="O173" s="17">
        <v>1</v>
      </c>
      <c r="P173" s="17">
        <v>1</v>
      </c>
      <c r="Q173" s="17">
        <v>0.73</v>
      </c>
      <c r="R173" s="17">
        <f t="shared" si="23"/>
        <v>0.08</v>
      </c>
      <c r="S173" s="17">
        <f>VLOOKUP($A173,不等ピッチ係数算出!$A$8:$AM$97,39,0)</f>
        <v>0</v>
      </c>
      <c r="T173" s="17">
        <f t="shared" si="24"/>
        <v>0.18000000000000002</v>
      </c>
      <c r="U173" s="17">
        <f t="shared" si="25"/>
        <v>0.16</v>
      </c>
      <c r="V173" s="17">
        <f t="shared" si="25"/>
        <v>0.03</v>
      </c>
      <c r="W173" s="17">
        <f t="shared" si="25"/>
        <v>6.0000000000000005E-2</v>
      </c>
      <c r="X173" s="17">
        <f t="shared" si="25"/>
        <v>0.18000000000000002</v>
      </c>
      <c r="Y173" s="17"/>
      <c r="Z173" s="17">
        <f t="shared" si="27"/>
        <v>0.03</v>
      </c>
      <c r="AA173" s="17">
        <v>0</v>
      </c>
      <c r="AB173" s="17">
        <f t="shared" si="28"/>
        <v>0.21000000000000002</v>
      </c>
      <c r="AC173" s="17">
        <f t="shared" si="26"/>
        <v>0.93000000000000016</v>
      </c>
      <c r="AD173">
        <f t="shared" si="29"/>
        <v>0.43000000000000005</v>
      </c>
      <c r="AE173">
        <f t="shared" si="30"/>
        <v>0.18000000000000002</v>
      </c>
      <c r="AF173">
        <f t="shared" si="31"/>
        <v>0.03</v>
      </c>
      <c r="AG173">
        <f t="shared" si="32"/>
        <v>0.64000000000000012</v>
      </c>
    </row>
    <row r="174" spans="1:33">
      <c r="A174" s="17" t="str">
        <f t="shared" si="22"/>
        <v>645401</v>
      </c>
      <c r="B174" s="17" t="s">
        <v>361</v>
      </c>
      <c r="C174" s="17" t="s">
        <v>33</v>
      </c>
      <c r="D174" s="17" t="s">
        <v>33</v>
      </c>
      <c r="E174" s="17" t="s">
        <v>337</v>
      </c>
      <c r="F174" s="17" t="s">
        <v>332</v>
      </c>
      <c r="G174" s="17" t="s">
        <v>333</v>
      </c>
      <c r="H174" s="17" t="s">
        <v>47</v>
      </c>
      <c r="I174" s="17" t="s">
        <v>33</v>
      </c>
      <c r="J174" s="17">
        <v>100</v>
      </c>
      <c r="K174" s="17">
        <v>10162</v>
      </c>
      <c r="L174" s="17">
        <v>54</v>
      </c>
      <c r="M174" s="17">
        <f>VLOOKUP($L174,搬送L.T算出シート!$B$8:$L$18,11,0)</f>
        <v>24.545454545454547</v>
      </c>
      <c r="N174" s="17" t="s">
        <v>39</v>
      </c>
      <c r="O174" s="17">
        <v>1</v>
      </c>
      <c r="P174" s="17">
        <v>1</v>
      </c>
      <c r="Q174" s="17">
        <v>0.73</v>
      </c>
      <c r="R174" s="17">
        <f t="shared" si="23"/>
        <v>0.08</v>
      </c>
      <c r="S174" s="17">
        <f>VLOOKUP($A174,不等ピッチ係数算出!$A$8:$AM$97,39,0)</f>
        <v>0</v>
      </c>
      <c r="T174" s="17">
        <f t="shared" si="24"/>
        <v>0.18000000000000002</v>
      </c>
      <c r="U174" s="17">
        <f t="shared" si="25"/>
        <v>0.16</v>
      </c>
      <c r="V174" s="17">
        <f t="shared" si="25"/>
        <v>0.03</v>
      </c>
      <c r="W174" s="17">
        <f t="shared" si="25"/>
        <v>6.0000000000000005E-2</v>
      </c>
      <c r="X174" s="17">
        <f t="shared" si="25"/>
        <v>0.18000000000000002</v>
      </c>
      <c r="Y174" s="17"/>
      <c r="Z174" s="17">
        <f t="shared" si="27"/>
        <v>0.03</v>
      </c>
      <c r="AA174" s="17">
        <v>0</v>
      </c>
      <c r="AB174" s="17">
        <f t="shared" si="28"/>
        <v>0.21000000000000002</v>
      </c>
      <c r="AC174" s="17">
        <f t="shared" si="26"/>
        <v>0.93000000000000016</v>
      </c>
      <c r="AD174">
        <f t="shared" si="29"/>
        <v>0.43000000000000005</v>
      </c>
      <c r="AE174">
        <f t="shared" si="30"/>
        <v>0.18000000000000002</v>
      </c>
      <c r="AF174">
        <f t="shared" si="31"/>
        <v>0.03</v>
      </c>
      <c r="AG174">
        <f t="shared" si="32"/>
        <v>0.64000000000000012</v>
      </c>
    </row>
    <row r="175" spans="1:33">
      <c r="A175" s="17" t="str">
        <f t="shared" si="22"/>
        <v>645401</v>
      </c>
      <c r="B175" s="17" t="s">
        <v>362</v>
      </c>
      <c r="C175" s="17" t="s">
        <v>33</v>
      </c>
      <c r="D175" s="17" t="s">
        <v>33</v>
      </c>
      <c r="E175" s="17" t="s">
        <v>337</v>
      </c>
      <c r="F175" s="17" t="s">
        <v>332</v>
      </c>
      <c r="G175" s="17" t="s">
        <v>333</v>
      </c>
      <c r="H175" s="17" t="s">
        <v>47</v>
      </c>
      <c r="I175" s="17" t="s">
        <v>33</v>
      </c>
      <c r="J175" s="17">
        <v>100</v>
      </c>
      <c r="K175" s="17">
        <v>10163</v>
      </c>
      <c r="L175" s="17">
        <v>54</v>
      </c>
      <c r="M175" s="17">
        <f>VLOOKUP($L175,搬送L.T算出シート!$B$8:$L$18,11,0)</f>
        <v>24.545454545454547</v>
      </c>
      <c r="N175" s="17" t="s">
        <v>39</v>
      </c>
      <c r="O175" s="17">
        <v>1</v>
      </c>
      <c r="P175" s="17">
        <v>1</v>
      </c>
      <c r="Q175" s="17">
        <v>0.73</v>
      </c>
      <c r="R175" s="17">
        <f t="shared" si="23"/>
        <v>0.08</v>
      </c>
      <c r="S175" s="17">
        <f>VLOOKUP($A175,不等ピッチ係数算出!$A$8:$AM$97,39,0)</f>
        <v>0</v>
      </c>
      <c r="T175" s="17">
        <f t="shared" si="24"/>
        <v>0.18000000000000002</v>
      </c>
      <c r="U175" s="17">
        <f t="shared" si="25"/>
        <v>0.16</v>
      </c>
      <c r="V175" s="17">
        <f t="shared" si="25"/>
        <v>0.03</v>
      </c>
      <c r="W175" s="17">
        <f t="shared" si="25"/>
        <v>6.0000000000000005E-2</v>
      </c>
      <c r="X175" s="17">
        <f t="shared" si="25"/>
        <v>0.18000000000000002</v>
      </c>
      <c r="Y175" s="17"/>
      <c r="Z175" s="17">
        <f t="shared" si="27"/>
        <v>0.03</v>
      </c>
      <c r="AA175" s="17">
        <v>0</v>
      </c>
      <c r="AB175" s="17">
        <f t="shared" si="28"/>
        <v>0.21000000000000002</v>
      </c>
      <c r="AC175" s="17">
        <f t="shared" si="26"/>
        <v>0.93000000000000016</v>
      </c>
      <c r="AD175">
        <f t="shared" si="29"/>
        <v>0.43000000000000005</v>
      </c>
      <c r="AE175">
        <f t="shared" si="30"/>
        <v>0.18000000000000002</v>
      </c>
      <c r="AF175">
        <f t="shared" si="31"/>
        <v>0.03</v>
      </c>
      <c r="AG175">
        <f t="shared" si="32"/>
        <v>0.64000000000000012</v>
      </c>
    </row>
    <row r="176" spans="1:33">
      <c r="A176" s="17" t="str">
        <f t="shared" si="22"/>
        <v>645401</v>
      </c>
      <c r="B176" s="17" t="s">
        <v>363</v>
      </c>
      <c r="C176" s="17" t="s">
        <v>33</v>
      </c>
      <c r="D176" s="17" t="s">
        <v>33</v>
      </c>
      <c r="E176" s="17" t="s">
        <v>337</v>
      </c>
      <c r="F176" s="17" t="s">
        <v>332</v>
      </c>
      <c r="G176" s="17" t="s">
        <v>333</v>
      </c>
      <c r="H176" s="17" t="s">
        <v>47</v>
      </c>
      <c r="I176" s="17" t="s">
        <v>33</v>
      </c>
      <c r="J176" s="17">
        <v>100</v>
      </c>
      <c r="K176" s="17">
        <v>10164</v>
      </c>
      <c r="L176" s="17">
        <v>54</v>
      </c>
      <c r="M176" s="17">
        <f>VLOOKUP($L176,搬送L.T算出シート!$B$8:$L$18,11,0)</f>
        <v>24.545454545454547</v>
      </c>
      <c r="N176" s="17" t="s">
        <v>39</v>
      </c>
      <c r="O176" s="17">
        <v>1</v>
      </c>
      <c r="P176" s="17">
        <v>1</v>
      </c>
      <c r="Q176" s="17">
        <v>0.73</v>
      </c>
      <c r="R176" s="17">
        <f t="shared" si="23"/>
        <v>0.08</v>
      </c>
      <c r="S176" s="17">
        <f>VLOOKUP($A176,不等ピッチ係数算出!$A$8:$AM$97,39,0)</f>
        <v>0</v>
      </c>
      <c r="T176" s="17">
        <f t="shared" si="24"/>
        <v>0.18000000000000002</v>
      </c>
      <c r="U176" s="17">
        <f t="shared" si="25"/>
        <v>0.16</v>
      </c>
      <c r="V176" s="17">
        <f t="shared" si="25"/>
        <v>0.03</v>
      </c>
      <c r="W176" s="17">
        <f t="shared" si="25"/>
        <v>6.0000000000000005E-2</v>
      </c>
      <c r="X176" s="17">
        <f t="shared" si="25"/>
        <v>0.18000000000000002</v>
      </c>
      <c r="Y176" s="17"/>
      <c r="Z176" s="17">
        <f t="shared" si="27"/>
        <v>0.03</v>
      </c>
      <c r="AA176" s="17">
        <v>0</v>
      </c>
      <c r="AB176" s="17">
        <f t="shared" si="28"/>
        <v>0.21000000000000002</v>
      </c>
      <c r="AC176" s="17">
        <f t="shared" si="26"/>
        <v>0.93000000000000016</v>
      </c>
      <c r="AD176">
        <f t="shared" si="29"/>
        <v>0.43000000000000005</v>
      </c>
      <c r="AE176">
        <f t="shared" si="30"/>
        <v>0.18000000000000002</v>
      </c>
      <c r="AF176">
        <f t="shared" si="31"/>
        <v>0.03</v>
      </c>
      <c r="AG176">
        <f t="shared" si="32"/>
        <v>0.64000000000000012</v>
      </c>
    </row>
    <row r="177" spans="1:33">
      <c r="A177" s="17" t="str">
        <f t="shared" si="22"/>
        <v>645401</v>
      </c>
      <c r="B177" s="17" t="s">
        <v>364</v>
      </c>
      <c r="C177" s="17" t="s">
        <v>33</v>
      </c>
      <c r="D177" s="17" t="s">
        <v>33</v>
      </c>
      <c r="E177" s="17" t="s">
        <v>337</v>
      </c>
      <c r="F177" s="17" t="s">
        <v>332</v>
      </c>
      <c r="G177" s="17" t="s">
        <v>333</v>
      </c>
      <c r="H177" s="17" t="s">
        <v>47</v>
      </c>
      <c r="I177" s="17" t="s">
        <v>33</v>
      </c>
      <c r="J177" s="17">
        <v>100</v>
      </c>
      <c r="K177" s="17">
        <v>10165</v>
      </c>
      <c r="L177" s="17">
        <v>54</v>
      </c>
      <c r="M177" s="17">
        <f>VLOOKUP($L177,搬送L.T算出シート!$B$8:$L$18,11,0)</f>
        <v>24.545454545454547</v>
      </c>
      <c r="N177" s="17" t="s">
        <v>39</v>
      </c>
      <c r="O177" s="17">
        <v>1</v>
      </c>
      <c r="P177" s="17">
        <v>1</v>
      </c>
      <c r="Q177" s="17">
        <v>0.73</v>
      </c>
      <c r="R177" s="17">
        <f t="shared" si="23"/>
        <v>0.08</v>
      </c>
      <c r="S177" s="17">
        <f>VLOOKUP($A177,不等ピッチ係数算出!$A$8:$AM$97,39,0)</f>
        <v>0</v>
      </c>
      <c r="T177" s="17">
        <f t="shared" si="24"/>
        <v>0.18000000000000002</v>
      </c>
      <c r="U177" s="17">
        <f t="shared" si="25"/>
        <v>0.16</v>
      </c>
      <c r="V177" s="17">
        <f t="shared" si="25"/>
        <v>0.03</v>
      </c>
      <c r="W177" s="17">
        <f t="shared" si="25"/>
        <v>6.0000000000000005E-2</v>
      </c>
      <c r="X177" s="17">
        <f t="shared" si="25"/>
        <v>0.18000000000000002</v>
      </c>
      <c r="Y177" s="17"/>
      <c r="Z177" s="17">
        <f t="shared" si="27"/>
        <v>0.03</v>
      </c>
      <c r="AA177" s="17">
        <v>0</v>
      </c>
      <c r="AB177" s="17">
        <f t="shared" si="28"/>
        <v>0.21000000000000002</v>
      </c>
      <c r="AC177" s="17">
        <f t="shared" si="26"/>
        <v>0.93000000000000016</v>
      </c>
      <c r="AD177">
        <f t="shared" si="29"/>
        <v>0.43000000000000005</v>
      </c>
      <c r="AE177">
        <f t="shared" si="30"/>
        <v>0.18000000000000002</v>
      </c>
      <c r="AF177">
        <f t="shared" si="31"/>
        <v>0.03</v>
      </c>
      <c r="AG177">
        <f t="shared" si="32"/>
        <v>0.64000000000000012</v>
      </c>
    </row>
    <row r="178" spans="1:33">
      <c r="A178" s="17" t="str">
        <f t="shared" si="22"/>
        <v>645401</v>
      </c>
      <c r="B178" s="17" t="s">
        <v>365</v>
      </c>
      <c r="C178" s="17" t="s">
        <v>33</v>
      </c>
      <c r="D178" s="17" t="s">
        <v>33</v>
      </c>
      <c r="E178" s="17" t="s">
        <v>337</v>
      </c>
      <c r="F178" s="17" t="s">
        <v>332</v>
      </c>
      <c r="G178" s="17" t="s">
        <v>333</v>
      </c>
      <c r="H178" s="17" t="s">
        <v>47</v>
      </c>
      <c r="I178" s="17" t="s">
        <v>33</v>
      </c>
      <c r="J178" s="17">
        <v>100</v>
      </c>
      <c r="K178" s="17">
        <v>10166</v>
      </c>
      <c r="L178" s="17">
        <v>54</v>
      </c>
      <c r="M178" s="17">
        <f>VLOOKUP($L178,搬送L.T算出シート!$B$8:$L$18,11,0)</f>
        <v>24.545454545454547</v>
      </c>
      <c r="N178" s="17" t="s">
        <v>39</v>
      </c>
      <c r="O178" s="17">
        <v>1</v>
      </c>
      <c r="P178" s="17">
        <v>1</v>
      </c>
      <c r="Q178" s="17">
        <v>0.73</v>
      </c>
      <c r="R178" s="17">
        <f t="shared" si="23"/>
        <v>0.08</v>
      </c>
      <c r="S178" s="17">
        <f>VLOOKUP($A178,不等ピッチ係数算出!$A$8:$AM$97,39,0)</f>
        <v>0</v>
      </c>
      <c r="T178" s="17">
        <f t="shared" si="24"/>
        <v>0.18000000000000002</v>
      </c>
      <c r="U178" s="17">
        <f t="shared" si="25"/>
        <v>0.16</v>
      </c>
      <c r="V178" s="17">
        <f t="shared" si="25"/>
        <v>0.03</v>
      </c>
      <c r="W178" s="17">
        <f t="shared" si="25"/>
        <v>6.0000000000000005E-2</v>
      </c>
      <c r="X178" s="17">
        <f t="shared" si="25"/>
        <v>0.18000000000000002</v>
      </c>
      <c r="Y178" s="17"/>
      <c r="Z178" s="17">
        <f t="shared" si="27"/>
        <v>0.03</v>
      </c>
      <c r="AA178" s="17">
        <v>0</v>
      </c>
      <c r="AB178" s="17">
        <f t="shared" si="28"/>
        <v>0.21000000000000002</v>
      </c>
      <c r="AC178" s="17">
        <f t="shared" si="26"/>
        <v>0.93000000000000016</v>
      </c>
      <c r="AD178">
        <f t="shared" si="29"/>
        <v>0.43000000000000005</v>
      </c>
      <c r="AE178">
        <f t="shared" si="30"/>
        <v>0.18000000000000002</v>
      </c>
      <c r="AF178">
        <f t="shared" si="31"/>
        <v>0.03</v>
      </c>
      <c r="AG178">
        <f t="shared" si="32"/>
        <v>0.64000000000000012</v>
      </c>
    </row>
    <row r="179" spans="1:33">
      <c r="A179" s="17" t="str">
        <f t="shared" si="22"/>
        <v>645401</v>
      </c>
      <c r="B179" s="17" t="s">
        <v>366</v>
      </c>
      <c r="C179" s="17" t="s">
        <v>33</v>
      </c>
      <c r="D179" s="17" t="s">
        <v>33</v>
      </c>
      <c r="E179" s="17" t="s">
        <v>337</v>
      </c>
      <c r="F179" s="17" t="s">
        <v>332</v>
      </c>
      <c r="G179" s="17" t="s">
        <v>333</v>
      </c>
      <c r="H179" s="17" t="s">
        <v>47</v>
      </c>
      <c r="I179" s="17" t="s">
        <v>33</v>
      </c>
      <c r="J179" s="17">
        <v>100</v>
      </c>
      <c r="K179" s="17">
        <v>10167</v>
      </c>
      <c r="L179" s="17">
        <v>54</v>
      </c>
      <c r="M179" s="17">
        <f>VLOOKUP($L179,搬送L.T算出シート!$B$8:$L$18,11,0)</f>
        <v>24.545454545454547</v>
      </c>
      <c r="N179" s="17" t="s">
        <v>39</v>
      </c>
      <c r="O179" s="17">
        <v>1</v>
      </c>
      <c r="P179" s="17">
        <v>1</v>
      </c>
      <c r="Q179" s="17">
        <v>0.73</v>
      </c>
      <c r="R179" s="17">
        <f t="shared" si="23"/>
        <v>0.08</v>
      </c>
      <c r="S179" s="17">
        <f>VLOOKUP($A179,不等ピッチ係数算出!$A$8:$AM$97,39,0)</f>
        <v>0</v>
      </c>
      <c r="T179" s="17">
        <f t="shared" si="24"/>
        <v>0.18000000000000002</v>
      </c>
      <c r="U179" s="17">
        <f t="shared" si="25"/>
        <v>0.16</v>
      </c>
      <c r="V179" s="17">
        <f t="shared" si="25"/>
        <v>0.03</v>
      </c>
      <c r="W179" s="17">
        <f t="shared" si="25"/>
        <v>6.0000000000000005E-2</v>
      </c>
      <c r="X179" s="17">
        <f t="shared" si="25"/>
        <v>0.18000000000000002</v>
      </c>
      <c r="Y179" s="17"/>
      <c r="Z179" s="17">
        <f t="shared" si="27"/>
        <v>0.03</v>
      </c>
      <c r="AA179" s="17">
        <v>0</v>
      </c>
      <c r="AB179" s="17">
        <f t="shared" si="28"/>
        <v>0.21000000000000002</v>
      </c>
      <c r="AC179" s="17">
        <f t="shared" si="26"/>
        <v>0.93000000000000016</v>
      </c>
      <c r="AD179">
        <f t="shared" si="29"/>
        <v>0.43000000000000005</v>
      </c>
      <c r="AE179">
        <f t="shared" si="30"/>
        <v>0.18000000000000002</v>
      </c>
      <c r="AF179">
        <f t="shared" si="31"/>
        <v>0.03</v>
      </c>
      <c r="AG179">
        <f t="shared" si="32"/>
        <v>0.64000000000000012</v>
      </c>
    </row>
    <row r="180" spans="1:33">
      <c r="A180" s="17" t="str">
        <f t="shared" si="22"/>
        <v>645401</v>
      </c>
      <c r="B180" s="17" t="s">
        <v>367</v>
      </c>
      <c r="C180" s="17" t="s">
        <v>33</v>
      </c>
      <c r="D180" s="17" t="s">
        <v>33</v>
      </c>
      <c r="E180" s="17" t="s">
        <v>337</v>
      </c>
      <c r="F180" s="17" t="s">
        <v>332</v>
      </c>
      <c r="G180" s="17" t="s">
        <v>333</v>
      </c>
      <c r="H180" s="17" t="s">
        <v>47</v>
      </c>
      <c r="I180" s="17" t="s">
        <v>33</v>
      </c>
      <c r="J180" s="17">
        <v>100</v>
      </c>
      <c r="K180" s="17">
        <v>10168</v>
      </c>
      <c r="L180" s="17">
        <v>54</v>
      </c>
      <c r="M180" s="17">
        <f>VLOOKUP($L180,搬送L.T算出シート!$B$8:$L$18,11,0)</f>
        <v>24.545454545454547</v>
      </c>
      <c r="N180" s="17" t="s">
        <v>39</v>
      </c>
      <c r="O180" s="17">
        <v>1</v>
      </c>
      <c r="P180" s="17">
        <v>1</v>
      </c>
      <c r="Q180" s="17">
        <v>0.73</v>
      </c>
      <c r="R180" s="17">
        <f t="shared" si="23"/>
        <v>0.08</v>
      </c>
      <c r="S180" s="17">
        <f>VLOOKUP($A180,不等ピッチ係数算出!$A$8:$AM$97,39,0)</f>
        <v>0</v>
      </c>
      <c r="T180" s="17">
        <f t="shared" si="24"/>
        <v>0.18000000000000002</v>
      </c>
      <c r="U180" s="17">
        <f t="shared" si="25"/>
        <v>0.16</v>
      </c>
      <c r="V180" s="17">
        <f t="shared" si="25"/>
        <v>0.03</v>
      </c>
      <c r="W180" s="17">
        <f t="shared" si="25"/>
        <v>6.0000000000000005E-2</v>
      </c>
      <c r="X180" s="17">
        <f t="shared" si="25"/>
        <v>0.18000000000000002</v>
      </c>
      <c r="Y180" s="17"/>
      <c r="Z180" s="17">
        <f t="shared" si="27"/>
        <v>0.03</v>
      </c>
      <c r="AA180" s="17">
        <v>0</v>
      </c>
      <c r="AB180" s="17">
        <f t="shared" si="28"/>
        <v>0.21000000000000002</v>
      </c>
      <c r="AC180" s="17">
        <f t="shared" si="26"/>
        <v>0.93000000000000016</v>
      </c>
      <c r="AD180">
        <f t="shared" si="29"/>
        <v>0.43000000000000005</v>
      </c>
      <c r="AE180">
        <f t="shared" si="30"/>
        <v>0.18000000000000002</v>
      </c>
      <c r="AF180">
        <f t="shared" si="31"/>
        <v>0.03</v>
      </c>
      <c r="AG180">
        <f t="shared" si="32"/>
        <v>0.64000000000000012</v>
      </c>
    </row>
    <row r="181" spans="1:33">
      <c r="A181" s="17" t="str">
        <f t="shared" si="22"/>
        <v>645401</v>
      </c>
      <c r="B181" s="17" t="s">
        <v>368</v>
      </c>
      <c r="C181" s="17" t="s">
        <v>33</v>
      </c>
      <c r="D181" s="17" t="s">
        <v>53</v>
      </c>
      <c r="E181" s="17" t="s">
        <v>337</v>
      </c>
      <c r="F181" s="17" t="s">
        <v>332</v>
      </c>
      <c r="G181" s="17" t="s">
        <v>333</v>
      </c>
      <c r="H181" s="17" t="s">
        <v>47</v>
      </c>
      <c r="I181" s="17" t="s">
        <v>33</v>
      </c>
      <c r="J181" s="17">
        <v>100</v>
      </c>
      <c r="K181" s="17">
        <v>10169</v>
      </c>
      <c r="L181" s="17">
        <v>54</v>
      </c>
      <c r="M181" s="17">
        <f>VLOOKUP($L181,搬送L.T算出シート!$B$8:$L$18,11,0)</f>
        <v>24.545454545454547</v>
      </c>
      <c r="N181" s="17" t="s">
        <v>39</v>
      </c>
      <c r="O181" s="17">
        <v>1</v>
      </c>
      <c r="P181" s="17">
        <v>1</v>
      </c>
      <c r="Q181" s="17">
        <v>0.73</v>
      </c>
      <c r="R181" s="17">
        <f t="shared" si="23"/>
        <v>0.08</v>
      </c>
      <c r="S181" s="17">
        <f>VLOOKUP($A181,不等ピッチ係数算出!$A$8:$AM$97,39,0)</f>
        <v>0</v>
      </c>
      <c r="T181" s="17">
        <f t="shared" si="24"/>
        <v>0.18000000000000002</v>
      </c>
      <c r="U181" s="17">
        <f t="shared" si="25"/>
        <v>0.16</v>
      </c>
      <c r="V181" s="17">
        <f t="shared" si="25"/>
        <v>0.03</v>
      </c>
      <c r="W181" s="17">
        <f t="shared" si="25"/>
        <v>6.0000000000000005E-2</v>
      </c>
      <c r="X181" s="17">
        <f t="shared" si="25"/>
        <v>0.18000000000000002</v>
      </c>
      <c r="Y181" s="17"/>
      <c r="Z181" s="17">
        <f t="shared" si="27"/>
        <v>0.03</v>
      </c>
      <c r="AA181" s="17">
        <v>0</v>
      </c>
      <c r="AB181" s="17">
        <f t="shared" si="28"/>
        <v>0.21000000000000002</v>
      </c>
      <c r="AC181" s="17">
        <f t="shared" si="26"/>
        <v>0.93000000000000016</v>
      </c>
      <c r="AD181">
        <f t="shared" si="29"/>
        <v>0.43000000000000005</v>
      </c>
      <c r="AE181">
        <f t="shared" si="30"/>
        <v>0.18000000000000002</v>
      </c>
      <c r="AF181">
        <f t="shared" si="31"/>
        <v>0.03</v>
      </c>
      <c r="AG181">
        <f t="shared" si="32"/>
        <v>0.64000000000000012</v>
      </c>
    </row>
    <row r="182" spans="1:33">
      <c r="A182" s="17" t="str">
        <f t="shared" si="22"/>
        <v>645401</v>
      </c>
      <c r="B182" s="17" t="s">
        <v>369</v>
      </c>
      <c r="C182" s="17" t="s">
        <v>33</v>
      </c>
      <c r="D182" s="17" t="s">
        <v>33</v>
      </c>
      <c r="E182" s="17" t="s">
        <v>337</v>
      </c>
      <c r="F182" s="17" t="s">
        <v>332</v>
      </c>
      <c r="G182" s="17" t="s">
        <v>333</v>
      </c>
      <c r="H182" s="17" t="s">
        <v>47</v>
      </c>
      <c r="I182" s="17" t="s">
        <v>33</v>
      </c>
      <c r="J182" s="17">
        <v>100</v>
      </c>
      <c r="K182" s="17">
        <v>10170</v>
      </c>
      <c r="L182" s="17">
        <v>54</v>
      </c>
      <c r="M182" s="17">
        <f>VLOOKUP($L182,搬送L.T算出シート!$B$8:$L$18,11,0)</f>
        <v>24.545454545454547</v>
      </c>
      <c r="N182" s="17" t="s">
        <v>39</v>
      </c>
      <c r="O182" s="17">
        <v>1</v>
      </c>
      <c r="P182" s="17">
        <v>1</v>
      </c>
      <c r="Q182" s="17">
        <v>0.73</v>
      </c>
      <c r="R182" s="17">
        <f t="shared" si="23"/>
        <v>0.08</v>
      </c>
      <c r="S182" s="17">
        <f>VLOOKUP($A182,不等ピッチ係数算出!$A$8:$AM$97,39,0)</f>
        <v>0</v>
      </c>
      <c r="T182" s="17">
        <f t="shared" si="24"/>
        <v>0.18000000000000002</v>
      </c>
      <c r="U182" s="17">
        <f t="shared" si="25"/>
        <v>0.16</v>
      </c>
      <c r="V182" s="17">
        <f t="shared" si="25"/>
        <v>0.03</v>
      </c>
      <c r="W182" s="17">
        <f t="shared" si="25"/>
        <v>6.0000000000000005E-2</v>
      </c>
      <c r="X182" s="17">
        <f t="shared" si="25"/>
        <v>0.18000000000000002</v>
      </c>
      <c r="Y182" s="17"/>
      <c r="Z182" s="17">
        <f t="shared" si="27"/>
        <v>0.03</v>
      </c>
      <c r="AA182" s="17">
        <v>0</v>
      </c>
      <c r="AB182" s="17">
        <f t="shared" si="28"/>
        <v>0.21000000000000002</v>
      </c>
      <c r="AC182" s="17">
        <f t="shared" si="26"/>
        <v>0.93000000000000016</v>
      </c>
      <c r="AD182">
        <f t="shared" si="29"/>
        <v>0.43000000000000005</v>
      </c>
      <c r="AE182">
        <f t="shared" si="30"/>
        <v>0.18000000000000002</v>
      </c>
      <c r="AF182">
        <f t="shared" si="31"/>
        <v>0.03</v>
      </c>
      <c r="AG182">
        <f t="shared" si="32"/>
        <v>0.64000000000000012</v>
      </c>
    </row>
    <row r="183" spans="1:33">
      <c r="A183" s="17" t="str">
        <f t="shared" si="22"/>
        <v>645401</v>
      </c>
      <c r="B183" s="17" t="s">
        <v>370</v>
      </c>
      <c r="C183" s="17" t="s">
        <v>33</v>
      </c>
      <c r="D183" s="17" t="s">
        <v>33</v>
      </c>
      <c r="E183" s="17" t="s">
        <v>337</v>
      </c>
      <c r="F183" s="17" t="s">
        <v>332</v>
      </c>
      <c r="G183" s="17" t="s">
        <v>333</v>
      </c>
      <c r="H183" s="17" t="s">
        <v>47</v>
      </c>
      <c r="I183" s="17" t="s">
        <v>33</v>
      </c>
      <c r="J183" s="17">
        <v>100</v>
      </c>
      <c r="K183" s="17">
        <v>10171</v>
      </c>
      <c r="L183" s="17">
        <v>54</v>
      </c>
      <c r="M183" s="17">
        <f>VLOOKUP($L183,搬送L.T算出シート!$B$8:$L$18,11,0)</f>
        <v>24.545454545454547</v>
      </c>
      <c r="N183" s="17" t="s">
        <v>39</v>
      </c>
      <c r="O183" s="17">
        <v>1</v>
      </c>
      <c r="P183" s="17">
        <v>1</v>
      </c>
      <c r="Q183" s="17">
        <v>0.73</v>
      </c>
      <c r="R183" s="17">
        <f t="shared" si="23"/>
        <v>0.08</v>
      </c>
      <c r="S183" s="17">
        <f>VLOOKUP($A183,不等ピッチ係数算出!$A$8:$AM$97,39,0)</f>
        <v>0</v>
      </c>
      <c r="T183" s="17">
        <f t="shared" si="24"/>
        <v>0.18000000000000002</v>
      </c>
      <c r="U183" s="17">
        <f t="shared" si="25"/>
        <v>0.16</v>
      </c>
      <c r="V183" s="17">
        <f t="shared" si="25"/>
        <v>0.03</v>
      </c>
      <c r="W183" s="17">
        <f t="shared" si="25"/>
        <v>6.0000000000000005E-2</v>
      </c>
      <c r="X183" s="17">
        <f t="shared" si="25"/>
        <v>0.18000000000000002</v>
      </c>
      <c r="Y183" s="17"/>
      <c r="Z183" s="17">
        <f t="shared" si="27"/>
        <v>0.03</v>
      </c>
      <c r="AA183" s="17">
        <v>0</v>
      </c>
      <c r="AB183" s="17">
        <f t="shared" si="28"/>
        <v>0.21000000000000002</v>
      </c>
      <c r="AC183" s="17">
        <f t="shared" si="26"/>
        <v>0.93000000000000016</v>
      </c>
      <c r="AD183">
        <f t="shared" si="29"/>
        <v>0.43000000000000005</v>
      </c>
      <c r="AE183">
        <f t="shared" si="30"/>
        <v>0.18000000000000002</v>
      </c>
      <c r="AF183">
        <f t="shared" si="31"/>
        <v>0.03</v>
      </c>
      <c r="AG183">
        <f t="shared" si="32"/>
        <v>0.64000000000000012</v>
      </c>
    </row>
    <row r="184" spans="1:33">
      <c r="A184" s="17" t="str">
        <f t="shared" si="22"/>
        <v>645401</v>
      </c>
      <c r="B184" s="17" t="s">
        <v>371</v>
      </c>
      <c r="C184" s="17" t="s">
        <v>33</v>
      </c>
      <c r="D184" s="17" t="s">
        <v>33</v>
      </c>
      <c r="E184" s="17" t="s">
        <v>337</v>
      </c>
      <c r="F184" s="17" t="s">
        <v>332</v>
      </c>
      <c r="G184" s="17" t="s">
        <v>333</v>
      </c>
      <c r="H184" s="17" t="s">
        <v>47</v>
      </c>
      <c r="I184" s="17" t="s">
        <v>33</v>
      </c>
      <c r="J184" s="17">
        <v>100</v>
      </c>
      <c r="K184" s="17">
        <v>10172</v>
      </c>
      <c r="L184" s="17">
        <v>54</v>
      </c>
      <c r="M184" s="17">
        <f>VLOOKUP($L184,搬送L.T算出シート!$B$8:$L$18,11,0)</f>
        <v>24.545454545454547</v>
      </c>
      <c r="N184" s="17" t="s">
        <v>39</v>
      </c>
      <c r="O184" s="17">
        <v>1</v>
      </c>
      <c r="P184" s="17">
        <v>1</v>
      </c>
      <c r="Q184" s="17">
        <v>0.73</v>
      </c>
      <c r="R184" s="17">
        <f t="shared" si="23"/>
        <v>0.08</v>
      </c>
      <c r="S184" s="17">
        <f>VLOOKUP($A184,不等ピッチ係数算出!$A$8:$AM$97,39,0)</f>
        <v>0</v>
      </c>
      <c r="T184" s="17">
        <f t="shared" si="24"/>
        <v>0.18000000000000002</v>
      </c>
      <c r="U184" s="17">
        <f t="shared" si="25"/>
        <v>0.16</v>
      </c>
      <c r="V184" s="17">
        <f t="shared" si="25"/>
        <v>0.03</v>
      </c>
      <c r="W184" s="17">
        <f t="shared" si="25"/>
        <v>6.0000000000000005E-2</v>
      </c>
      <c r="X184" s="17">
        <f t="shared" si="25"/>
        <v>0.18000000000000002</v>
      </c>
      <c r="Y184" s="17"/>
      <c r="Z184" s="17">
        <f t="shared" si="27"/>
        <v>0.03</v>
      </c>
      <c r="AA184" s="17">
        <v>0</v>
      </c>
      <c r="AB184" s="17">
        <f t="shared" si="28"/>
        <v>0.21000000000000002</v>
      </c>
      <c r="AC184" s="17">
        <f t="shared" si="26"/>
        <v>0.93000000000000016</v>
      </c>
      <c r="AD184">
        <f t="shared" si="29"/>
        <v>0.43000000000000005</v>
      </c>
      <c r="AE184">
        <f t="shared" si="30"/>
        <v>0.18000000000000002</v>
      </c>
      <c r="AF184">
        <f t="shared" si="31"/>
        <v>0.03</v>
      </c>
      <c r="AG184">
        <f t="shared" si="32"/>
        <v>0.64000000000000012</v>
      </c>
    </row>
    <row r="185" spans="1:33">
      <c r="A185" s="17" t="str">
        <f t="shared" si="22"/>
        <v>645401</v>
      </c>
      <c r="B185" s="17" t="s">
        <v>372</v>
      </c>
      <c r="C185" s="17" t="s">
        <v>33</v>
      </c>
      <c r="D185" s="17" t="s">
        <v>33</v>
      </c>
      <c r="E185" s="17" t="s">
        <v>337</v>
      </c>
      <c r="F185" s="17" t="s">
        <v>332</v>
      </c>
      <c r="G185" s="17" t="s">
        <v>333</v>
      </c>
      <c r="H185" s="17" t="s">
        <v>47</v>
      </c>
      <c r="I185" s="17" t="s">
        <v>33</v>
      </c>
      <c r="J185" s="17">
        <v>100</v>
      </c>
      <c r="K185" s="17">
        <v>10173</v>
      </c>
      <c r="L185" s="17">
        <v>54</v>
      </c>
      <c r="M185" s="17">
        <f>VLOOKUP($L185,搬送L.T算出シート!$B$8:$L$18,11,0)</f>
        <v>24.545454545454547</v>
      </c>
      <c r="N185" s="17" t="s">
        <v>39</v>
      </c>
      <c r="O185" s="17">
        <v>1</v>
      </c>
      <c r="P185" s="17">
        <v>1</v>
      </c>
      <c r="Q185" s="17">
        <v>0.73</v>
      </c>
      <c r="R185" s="17">
        <f t="shared" si="23"/>
        <v>0.08</v>
      </c>
      <c r="S185" s="17">
        <f>VLOOKUP($A185,不等ピッチ係数算出!$A$8:$AM$97,39,0)</f>
        <v>0</v>
      </c>
      <c r="T185" s="17">
        <f t="shared" si="24"/>
        <v>0.18000000000000002</v>
      </c>
      <c r="U185" s="17">
        <f t="shared" si="25"/>
        <v>0.16</v>
      </c>
      <c r="V185" s="17">
        <f t="shared" si="25"/>
        <v>0.03</v>
      </c>
      <c r="W185" s="17">
        <f t="shared" si="25"/>
        <v>6.0000000000000005E-2</v>
      </c>
      <c r="X185" s="17">
        <f t="shared" si="25"/>
        <v>0.18000000000000002</v>
      </c>
      <c r="Y185" s="17"/>
      <c r="Z185" s="17">
        <f t="shared" si="27"/>
        <v>0.03</v>
      </c>
      <c r="AA185" s="17">
        <v>0</v>
      </c>
      <c r="AB185" s="17">
        <f t="shared" si="28"/>
        <v>0.21000000000000002</v>
      </c>
      <c r="AC185" s="17">
        <f t="shared" si="26"/>
        <v>0.93000000000000016</v>
      </c>
      <c r="AD185">
        <f t="shared" si="29"/>
        <v>0.43000000000000005</v>
      </c>
      <c r="AE185">
        <f t="shared" si="30"/>
        <v>0.18000000000000002</v>
      </c>
      <c r="AF185">
        <f t="shared" si="31"/>
        <v>0.03</v>
      </c>
      <c r="AG185">
        <f t="shared" si="32"/>
        <v>0.64000000000000012</v>
      </c>
    </row>
    <row r="186" spans="1:33">
      <c r="A186" s="17" t="str">
        <f t="shared" si="22"/>
        <v>645401</v>
      </c>
      <c r="B186" s="17" t="s">
        <v>373</v>
      </c>
      <c r="C186" s="17" t="s">
        <v>33</v>
      </c>
      <c r="D186" s="17" t="s">
        <v>33</v>
      </c>
      <c r="E186" s="17" t="s">
        <v>337</v>
      </c>
      <c r="F186" s="17" t="s">
        <v>332</v>
      </c>
      <c r="G186" s="17" t="s">
        <v>333</v>
      </c>
      <c r="H186" s="17" t="s">
        <v>47</v>
      </c>
      <c r="I186" s="17" t="s">
        <v>33</v>
      </c>
      <c r="J186" s="17">
        <v>100</v>
      </c>
      <c r="K186" s="17">
        <v>10174</v>
      </c>
      <c r="L186" s="17">
        <v>54</v>
      </c>
      <c r="M186" s="17">
        <f>VLOOKUP($L186,搬送L.T算出シート!$B$8:$L$18,11,0)</f>
        <v>24.545454545454547</v>
      </c>
      <c r="N186" s="17" t="s">
        <v>39</v>
      </c>
      <c r="O186" s="17">
        <v>1</v>
      </c>
      <c r="P186" s="17">
        <v>1</v>
      </c>
      <c r="Q186" s="17">
        <v>0.73</v>
      </c>
      <c r="R186" s="17">
        <f t="shared" si="23"/>
        <v>0.08</v>
      </c>
      <c r="S186" s="17">
        <f>VLOOKUP($A186,不等ピッチ係数算出!$A$8:$AM$97,39,0)</f>
        <v>0</v>
      </c>
      <c r="T186" s="17">
        <f t="shared" si="24"/>
        <v>0.18000000000000002</v>
      </c>
      <c r="U186" s="17">
        <f t="shared" si="25"/>
        <v>0.16</v>
      </c>
      <c r="V186" s="17">
        <f t="shared" si="25"/>
        <v>0.03</v>
      </c>
      <c r="W186" s="17">
        <f t="shared" si="25"/>
        <v>6.0000000000000005E-2</v>
      </c>
      <c r="X186" s="17">
        <f t="shared" si="25"/>
        <v>0.18000000000000002</v>
      </c>
      <c r="Y186" s="17"/>
      <c r="Z186" s="17">
        <f t="shared" si="27"/>
        <v>0.03</v>
      </c>
      <c r="AA186" s="17">
        <v>0</v>
      </c>
      <c r="AB186" s="17">
        <f t="shared" si="28"/>
        <v>0.21000000000000002</v>
      </c>
      <c r="AC186" s="17">
        <f t="shared" si="26"/>
        <v>0.93000000000000016</v>
      </c>
      <c r="AD186">
        <f t="shared" si="29"/>
        <v>0.43000000000000005</v>
      </c>
      <c r="AE186">
        <f t="shared" si="30"/>
        <v>0.18000000000000002</v>
      </c>
      <c r="AF186">
        <f t="shared" si="31"/>
        <v>0.03</v>
      </c>
      <c r="AG186">
        <f t="shared" si="32"/>
        <v>0.64000000000000012</v>
      </c>
    </row>
    <row r="187" spans="1:33">
      <c r="A187" s="17" t="str">
        <f t="shared" si="22"/>
        <v>645401</v>
      </c>
      <c r="B187" s="17" t="s">
        <v>374</v>
      </c>
      <c r="C187" s="17" t="s">
        <v>33</v>
      </c>
      <c r="D187" s="17" t="s">
        <v>33</v>
      </c>
      <c r="E187" s="17" t="s">
        <v>337</v>
      </c>
      <c r="F187" s="17" t="s">
        <v>332</v>
      </c>
      <c r="G187" s="17" t="s">
        <v>333</v>
      </c>
      <c r="H187" s="17" t="s">
        <v>47</v>
      </c>
      <c r="I187" s="17" t="s">
        <v>33</v>
      </c>
      <c r="J187" s="17">
        <v>100</v>
      </c>
      <c r="K187" s="17">
        <v>10175</v>
      </c>
      <c r="L187" s="17">
        <v>54</v>
      </c>
      <c r="M187" s="17">
        <f>VLOOKUP($L187,搬送L.T算出シート!$B$8:$L$18,11,0)</f>
        <v>24.545454545454547</v>
      </c>
      <c r="N187" s="17" t="s">
        <v>39</v>
      </c>
      <c r="O187" s="17">
        <v>1</v>
      </c>
      <c r="P187" s="17">
        <v>1</v>
      </c>
      <c r="Q187" s="17">
        <v>0.73</v>
      </c>
      <c r="R187" s="17">
        <f t="shared" si="23"/>
        <v>0.08</v>
      </c>
      <c r="S187" s="17">
        <f>VLOOKUP($A187,不等ピッチ係数算出!$A$8:$AM$97,39,0)</f>
        <v>0</v>
      </c>
      <c r="T187" s="17">
        <f t="shared" si="24"/>
        <v>0.18000000000000002</v>
      </c>
      <c r="U187" s="17">
        <f t="shared" si="25"/>
        <v>0.16</v>
      </c>
      <c r="V187" s="17">
        <f t="shared" si="25"/>
        <v>0.03</v>
      </c>
      <c r="W187" s="17">
        <f t="shared" si="25"/>
        <v>6.0000000000000005E-2</v>
      </c>
      <c r="X187" s="17">
        <f t="shared" si="25"/>
        <v>0.18000000000000002</v>
      </c>
      <c r="Y187" s="17"/>
      <c r="Z187" s="17">
        <f t="shared" si="27"/>
        <v>0.03</v>
      </c>
      <c r="AA187" s="17">
        <v>0</v>
      </c>
      <c r="AB187" s="17">
        <f t="shared" si="28"/>
        <v>0.21000000000000002</v>
      </c>
      <c r="AC187" s="17">
        <f t="shared" si="26"/>
        <v>0.93000000000000016</v>
      </c>
      <c r="AD187">
        <f t="shared" si="29"/>
        <v>0.43000000000000005</v>
      </c>
      <c r="AE187">
        <f t="shared" si="30"/>
        <v>0.18000000000000002</v>
      </c>
      <c r="AF187">
        <f t="shared" si="31"/>
        <v>0.03</v>
      </c>
      <c r="AG187">
        <f t="shared" si="32"/>
        <v>0.64000000000000012</v>
      </c>
    </row>
    <row r="188" spans="1:33">
      <c r="A188" s="17" t="str">
        <f t="shared" si="22"/>
        <v>645401</v>
      </c>
      <c r="B188" s="17" t="s">
        <v>375</v>
      </c>
      <c r="C188" s="17" t="s">
        <v>33</v>
      </c>
      <c r="D188" s="17" t="s">
        <v>33</v>
      </c>
      <c r="E188" s="17" t="s">
        <v>337</v>
      </c>
      <c r="F188" s="17" t="s">
        <v>332</v>
      </c>
      <c r="G188" s="17" t="s">
        <v>333</v>
      </c>
      <c r="H188" s="17" t="s">
        <v>47</v>
      </c>
      <c r="I188" s="17" t="s">
        <v>33</v>
      </c>
      <c r="J188" s="17">
        <v>100</v>
      </c>
      <c r="K188" s="17">
        <v>10176</v>
      </c>
      <c r="L188" s="17">
        <v>54</v>
      </c>
      <c r="M188" s="17">
        <f>VLOOKUP($L188,搬送L.T算出シート!$B$8:$L$18,11,0)</f>
        <v>24.545454545454547</v>
      </c>
      <c r="N188" s="17" t="s">
        <v>39</v>
      </c>
      <c r="O188" s="17">
        <v>1</v>
      </c>
      <c r="P188" s="17">
        <v>1</v>
      </c>
      <c r="Q188" s="17">
        <v>0.73</v>
      </c>
      <c r="R188" s="17">
        <f t="shared" si="23"/>
        <v>0.08</v>
      </c>
      <c r="S188" s="17">
        <f>VLOOKUP($A188,不等ピッチ係数算出!$A$8:$AM$97,39,0)</f>
        <v>0</v>
      </c>
      <c r="T188" s="17">
        <f t="shared" si="24"/>
        <v>0.18000000000000002</v>
      </c>
      <c r="U188" s="17">
        <f t="shared" si="25"/>
        <v>0.16</v>
      </c>
      <c r="V188" s="17">
        <f t="shared" si="25"/>
        <v>0.03</v>
      </c>
      <c r="W188" s="17">
        <f t="shared" si="25"/>
        <v>6.0000000000000005E-2</v>
      </c>
      <c r="X188" s="17">
        <f t="shared" si="25"/>
        <v>0.18000000000000002</v>
      </c>
      <c r="Y188" s="17"/>
      <c r="Z188" s="17">
        <f t="shared" si="27"/>
        <v>0.03</v>
      </c>
      <c r="AA188" s="17">
        <v>0</v>
      </c>
      <c r="AB188" s="17">
        <f t="shared" si="28"/>
        <v>0.21000000000000002</v>
      </c>
      <c r="AC188" s="17">
        <f t="shared" si="26"/>
        <v>0.93000000000000016</v>
      </c>
      <c r="AD188">
        <f t="shared" si="29"/>
        <v>0.43000000000000005</v>
      </c>
      <c r="AE188">
        <f t="shared" si="30"/>
        <v>0.18000000000000002</v>
      </c>
      <c r="AF188">
        <f t="shared" si="31"/>
        <v>0.03</v>
      </c>
      <c r="AG188">
        <f t="shared" si="32"/>
        <v>0.64000000000000012</v>
      </c>
    </row>
    <row r="189" spans="1:33">
      <c r="A189" s="17" t="str">
        <f t="shared" si="22"/>
        <v>645401</v>
      </c>
      <c r="B189" s="17" t="s">
        <v>376</v>
      </c>
      <c r="C189" s="17" t="s">
        <v>33</v>
      </c>
      <c r="D189" s="17" t="s">
        <v>33</v>
      </c>
      <c r="E189" s="17" t="s">
        <v>337</v>
      </c>
      <c r="F189" s="17" t="s">
        <v>332</v>
      </c>
      <c r="G189" s="17" t="s">
        <v>333</v>
      </c>
      <c r="H189" s="17" t="s">
        <v>47</v>
      </c>
      <c r="I189" s="17" t="s">
        <v>33</v>
      </c>
      <c r="J189" s="17">
        <v>100</v>
      </c>
      <c r="K189" s="17">
        <v>10177</v>
      </c>
      <c r="L189" s="17">
        <v>54</v>
      </c>
      <c r="M189" s="17">
        <f>VLOOKUP($L189,搬送L.T算出シート!$B$8:$L$18,11,0)</f>
        <v>24.545454545454547</v>
      </c>
      <c r="N189" s="17" t="s">
        <v>39</v>
      </c>
      <c r="O189" s="17">
        <v>1</v>
      </c>
      <c r="P189" s="17">
        <v>1</v>
      </c>
      <c r="Q189" s="17">
        <v>0.73</v>
      </c>
      <c r="R189" s="17">
        <f t="shared" si="23"/>
        <v>0.08</v>
      </c>
      <c r="S189" s="17">
        <f>VLOOKUP($A189,不等ピッチ係数算出!$A$8:$AM$97,39,0)</f>
        <v>0</v>
      </c>
      <c r="T189" s="17">
        <f t="shared" si="24"/>
        <v>0.18000000000000002</v>
      </c>
      <c r="U189" s="17">
        <f t="shared" si="25"/>
        <v>0.16</v>
      </c>
      <c r="V189" s="17">
        <f t="shared" si="25"/>
        <v>0.03</v>
      </c>
      <c r="W189" s="17">
        <f t="shared" si="25"/>
        <v>6.0000000000000005E-2</v>
      </c>
      <c r="X189" s="17">
        <f t="shared" si="25"/>
        <v>0.18000000000000002</v>
      </c>
      <c r="Y189" s="17"/>
      <c r="Z189" s="17">
        <f t="shared" si="27"/>
        <v>0.03</v>
      </c>
      <c r="AA189" s="17">
        <v>0</v>
      </c>
      <c r="AB189" s="17">
        <f t="shared" si="28"/>
        <v>0.21000000000000002</v>
      </c>
      <c r="AC189" s="17">
        <f t="shared" si="26"/>
        <v>0.93000000000000016</v>
      </c>
      <c r="AD189">
        <f t="shared" si="29"/>
        <v>0.43000000000000005</v>
      </c>
      <c r="AE189">
        <f t="shared" si="30"/>
        <v>0.18000000000000002</v>
      </c>
      <c r="AF189">
        <f t="shared" si="31"/>
        <v>0.03</v>
      </c>
      <c r="AG189">
        <f t="shared" si="32"/>
        <v>0.64000000000000012</v>
      </c>
    </row>
    <row r="190" spans="1:33">
      <c r="A190" s="17" t="str">
        <f t="shared" si="22"/>
        <v>645401</v>
      </c>
      <c r="B190" s="17" t="s">
        <v>377</v>
      </c>
      <c r="C190" s="17" t="s">
        <v>33</v>
      </c>
      <c r="D190" s="17" t="s">
        <v>33</v>
      </c>
      <c r="E190" s="17" t="s">
        <v>337</v>
      </c>
      <c r="F190" s="17" t="s">
        <v>332</v>
      </c>
      <c r="G190" s="17" t="s">
        <v>333</v>
      </c>
      <c r="H190" s="17" t="s">
        <v>47</v>
      </c>
      <c r="I190" s="17" t="s">
        <v>33</v>
      </c>
      <c r="J190" s="17">
        <v>100</v>
      </c>
      <c r="K190" s="17">
        <v>10178</v>
      </c>
      <c r="L190" s="17">
        <v>54</v>
      </c>
      <c r="M190" s="17">
        <f>VLOOKUP($L190,搬送L.T算出シート!$B$8:$L$18,11,0)</f>
        <v>24.545454545454547</v>
      </c>
      <c r="N190" s="17" t="s">
        <v>39</v>
      </c>
      <c r="O190" s="17">
        <v>1</v>
      </c>
      <c r="P190" s="17">
        <v>1</v>
      </c>
      <c r="Q190" s="17">
        <v>0.73</v>
      </c>
      <c r="R190" s="17">
        <f t="shared" si="23"/>
        <v>0.08</v>
      </c>
      <c r="S190" s="17">
        <f>VLOOKUP($A190,不等ピッチ係数算出!$A$8:$AM$97,39,0)</f>
        <v>0</v>
      </c>
      <c r="T190" s="17">
        <f t="shared" si="24"/>
        <v>0.18000000000000002</v>
      </c>
      <c r="U190" s="17">
        <f t="shared" si="25"/>
        <v>0.16</v>
      </c>
      <c r="V190" s="17">
        <f t="shared" si="25"/>
        <v>0.03</v>
      </c>
      <c r="W190" s="17">
        <f t="shared" si="25"/>
        <v>6.0000000000000005E-2</v>
      </c>
      <c r="X190" s="17">
        <f t="shared" si="25"/>
        <v>0.18000000000000002</v>
      </c>
      <c r="Y190" s="17"/>
      <c r="Z190" s="17">
        <f t="shared" si="27"/>
        <v>0.03</v>
      </c>
      <c r="AA190" s="17">
        <v>0</v>
      </c>
      <c r="AB190" s="17">
        <f t="shared" si="28"/>
        <v>0.21000000000000002</v>
      </c>
      <c r="AC190" s="17">
        <f t="shared" si="26"/>
        <v>0.93000000000000016</v>
      </c>
      <c r="AD190">
        <f t="shared" si="29"/>
        <v>0.43000000000000005</v>
      </c>
      <c r="AE190">
        <f t="shared" si="30"/>
        <v>0.18000000000000002</v>
      </c>
      <c r="AF190">
        <f t="shared" si="31"/>
        <v>0.03</v>
      </c>
      <c r="AG190">
        <f t="shared" si="32"/>
        <v>0.64000000000000012</v>
      </c>
    </row>
    <row r="191" spans="1:33">
      <c r="A191" s="17" t="str">
        <f t="shared" si="22"/>
        <v>645401</v>
      </c>
      <c r="B191" s="17" t="s">
        <v>378</v>
      </c>
      <c r="C191" s="17" t="s">
        <v>33</v>
      </c>
      <c r="D191" s="17" t="s">
        <v>33</v>
      </c>
      <c r="E191" s="17" t="s">
        <v>337</v>
      </c>
      <c r="F191" s="17" t="s">
        <v>332</v>
      </c>
      <c r="G191" s="17" t="s">
        <v>333</v>
      </c>
      <c r="H191" s="17" t="s">
        <v>47</v>
      </c>
      <c r="I191" s="17" t="s">
        <v>33</v>
      </c>
      <c r="J191" s="17">
        <v>100</v>
      </c>
      <c r="K191" s="17">
        <v>10179</v>
      </c>
      <c r="L191" s="17">
        <v>54</v>
      </c>
      <c r="M191" s="17">
        <f>VLOOKUP($L191,搬送L.T算出シート!$B$8:$L$18,11,0)</f>
        <v>24.545454545454547</v>
      </c>
      <c r="N191" s="17" t="s">
        <v>39</v>
      </c>
      <c r="O191" s="17">
        <v>1</v>
      </c>
      <c r="P191" s="17">
        <v>1</v>
      </c>
      <c r="Q191" s="17">
        <v>0.73</v>
      </c>
      <c r="R191" s="17">
        <f t="shared" si="23"/>
        <v>0.08</v>
      </c>
      <c r="S191" s="17">
        <f>VLOOKUP($A191,不等ピッチ係数算出!$A$8:$AM$97,39,0)</f>
        <v>0</v>
      </c>
      <c r="T191" s="17">
        <f t="shared" si="24"/>
        <v>0.18000000000000002</v>
      </c>
      <c r="U191" s="17">
        <f t="shared" si="25"/>
        <v>0.16</v>
      </c>
      <c r="V191" s="17">
        <f t="shared" si="25"/>
        <v>0.03</v>
      </c>
      <c r="W191" s="17">
        <f t="shared" si="25"/>
        <v>6.0000000000000005E-2</v>
      </c>
      <c r="X191" s="17">
        <f t="shared" si="25"/>
        <v>0.18000000000000002</v>
      </c>
      <c r="Y191" s="17"/>
      <c r="Z191" s="17">
        <f t="shared" si="27"/>
        <v>0.03</v>
      </c>
      <c r="AA191" s="17">
        <v>0</v>
      </c>
      <c r="AB191" s="17">
        <f t="shared" si="28"/>
        <v>0.21000000000000002</v>
      </c>
      <c r="AC191" s="17">
        <f t="shared" si="26"/>
        <v>0.93000000000000016</v>
      </c>
      <c r="AD191">
        <f t="shared" si="29"/>
        <v>0.43000000000000005</v>
      </c>
      <c r="AE191">
        <f t="shared" si="30"/>
        <v>0.18000000000000002</v>
      </c>
      <c r="AF191">
        <f t="shared" si="31"/>
        <v>0.03</v>
      </c>
      <c r="AG191">
        <f t="shared" si="32"/>
        <v>0.64000000000000012</v>
      </c>
    </row>
    <row r="192" spans="1:33">
      <c r="A192" s="17" t="str">
        <f t="shared" si="22"/>
        <v>645401</v>
      </c>
      <c r="B192" s="17" t="s">
        <v>379</v>
      </c>
      <c r="C192" s="17" t="s">
        <v>33</v>
      </c>
      <c r="D192" s="17" t="s">
        <v>33</v>
      </c>
      <c r="E192" s="17" t="s">
        <v>337</v>
      </c>
      <c r="F192" s="17" t="s">
        <v>332</v>
      </c>
      <c r="G192" s="17" t="s">
        <v>333</v>
      </c>
      <c r="H192" s="17" t="s">
        <v>47</v>
      </c>
      <c r="I192" s="17" t="s">
        <v>33</v>
      </c>
      <c r="J192" s="17">
        <v>100</v>
      </c>
      <c r="K192" s="17">
        <v>10180</v>
      </c>
      <c r="L192" s="17">
        <v>54</v>
      </c>
      <c r="M192" s="17">
        <f>VLOOKUP($L192,搬送L.T算出シート!$B$8:$L$18,11,0)</f>
        <v>24.545454545454547</v>
      </c>
      <c r="N192" s="17" t="s">
        <v>39</v>
      </c>
      <c r="O192" s="17">
        <v>1</v>
      </c>
      <c r="P192" s="17">
        <v>1</v>
      </c>
      <c r="Q192" s="17">
        <v>0.73</v>
      </c>
      <c r="R192" s="17">
        <f t="shared" si="23"/>
        <v>0.08</v>
      </c>
      <c r="S192" s="17">
        <f>VLOOKUP($A192,不等ピッチ係数算出!$A$8:$AM$97,39,0)</f>
        <v>0</v>
      </c>
      <c r="T192" s="17">
        <f t="shared" si="24"/>
        <v>0.18000000000000002</v>
      </c>
      <c r="U192" s="17">
        <f t="shared" si="25"/>
        <v>0.16</v>
      </c>
      <c r="V192" s="17">
        <f t="shared" si="25"/>
        <v>0.03</v>
      </c>
      <c r="W192" s="17">
        <f t="shared" si="25"/>
        <v>6.0000000000000005E-2</v>
      </c>
      <c r="X192" s="17">
        <f t="shared" si="25"/>
        <v>0.18000000000000002</v>
      </c>
      <c r="Y192" s="17"/>
      <c r="Z192" s="17">
        <f t="shared" si="27"/>
        <v>0.03</v>
      </c>
      <c r="AA192" s="17">
        <v>0</v>
      </c>
      <c r="AB192" s="17">
        <f t="shared" si="28"/>
        <v>0.21000000000000002</v>
      </c>
      <c r="AC192" s="17">
        <f t="shared" si="26"/>
        <v>0.93000000000000016</v>
      </c>
      <c r="AD192">
        <f t="shared" si="29"/>
        <v>0.43000000000000005</v>
      </c>
      <c r="AE192">
        <f t="shared" si="30"/>
        <v>0.18000000000000002</v>
      </c>
      <c r="AF192">
        <f t="shared" si="31"/>
        <v>0.03</v>
      </c>
      <c r="AG192">
        <f t="shared" si="32"/>
        <v>0.64000000000000012</v>
      </c>
    </row>
    <row r="193" spans="1:33">
      <c r="A193" s="17" t="str">
        <f t="shared" si="22"/>
        <v>645401</v>
      </c>
      <c r="B193" s="17" t="s">
        <v>380</v>
      </c>
      <c r="C193" s="17" t="s">
        <v>33</v>
      </c>
      <c r="D193" s="17" t="s">
        <v>33</v>
      </c>
      <c r="E193" s="17" t="s">
        <v>337</v>
      </c>
      <c r="F193" s="17" t="s">
        <v>332</v>
      </c>
      <c r="G193" s="17" t="s">
        <v>333</v>
      </c>
      <c r="H193" s="17" t="s">
        <v>47</v>
      </c>
      <c r="I193" s="17" t="s">
        <v>33</v>
      </c>
      <c r="J193" s="17">
        <v>100</v>
      </c>
      <c r="K193" s="17">
        <v>10181</v>
      </c>
      <c r="L193" s="17">
        <v>54</v>
      </c>
      <c r="M193" s="17">
        <f>VLOOKUP($L193,搬送L.T算出シート!$B$8:$L$18,11,0)</f>
        <v>24.545454545454547</v>
      </c>
      <c r="N193" s="17" t="s">
        <v>39</v>
      </c>
      <c r="O193" s="17">
        <v>1</v>
      </c>
      <c r="P193" s="17">
        <v>1</v>
      </c>
      <c r="Q193" s="17">
        <v>0.73</v>
      </c>
      <c r="R193" s="17">
        <f t="shared" si="23"/>
        <v>0.08</v>
      </c>
      <c r="S193" s="17">
        <f>VLOOKUP($A193,不等ピッチ係数算出!$A$8:$AM$97,39,0)</f>
        <v>0</v>
      </c>
      <c r="T193" s="17">
        <f t="shared" si="24"/>
        <v>0.18000000000000002</v>
      </c>
      <c r="U193" s="17">
        <f t="shared" si="25"/>
        <v>0.16</v>
      </c>
      <c r="V193" s="17">
        <f t="shared" si="25"/>
        <v>0.03</v>
      </c>
      <c r="W193" s="17">
        <f t="shared" si="25"/>
        <v>6.0000000000000005E-2</v>
      </c>
      <c r="X193" s="17">
        <f t="shared" si="25"/>
        <v>0.18000000000000002</v>
      </c>
      <c r="Y193" s="17"/>
      <c r="Z193" s="17">
        <f t="shared" si="27"/>
        <v>0.03</v>
      </c>
      <c r="AA193" s="17">
        <v>0</v>
      </c>
      <c r="AB193" s="17">
        <f t="shared" si="28"/>
        <v>0.21000000000000002</v>
      </c>
      <c r="AC193" s="17">
        <f t="shared" si="26"/>
        <v>0.93000000000000016</v>
      </c>
      <c r="AD193">
        <f t="shared" si="29"/>
        <v>0.43000000000000005</v>
      </c>
      <c r="AE193">
        <f t="shared" si="30"/>
        <v>0.18000000000000002</v>
      </c>
      <c r="AF193">
        <f t="shared" si="31"/>
        <v>0.03</v>
      </c>
      <c r="AG193">
        <f t="shared" si="32"/>
        <v>0.64000000000000012</v>
      </c>
    </row>
    <row r="194" spans="1:33">
      <c r="A194" s="17" t="str">
        <f t="shared" si="22"/>
        <v>645401</v>
      </c>
      <c r="B194" s="17" t="s">
        <v>381</v>
      </c>
      <c r="C194" s="17" t="s">
        <v>33</v>
      </c>
      <c r="D194" s="17" t="s">
        <v>33</v>
      </c>
      <c r="E194" s="17" t="s">
        <v>337</v>
      </c>
      <c r="F194" s="17" t="s">
        <v>332</v>
      </c>
      <c r="G194" s="17" t="s">
        <v>333</v>
      </c>
      <c r="H194" s="17" t="s">
        <v>47</v>
      </c>
      <c r="I194" s="17" t="s">
        <v>33</v>
      </c>
      <c r="J194" s="17">
        <v>100</v>
      </c>
      <c r="K194" s="17">
        <v>10182</v>
      </c>
      <c r="L194" s="17">
        <v>54</v>
      </c>
      <c r="M194" s="17">
        <f>VLOOKUP($L194,搬送L.T算出シート!$B$8:$L$18,11,0)</f>
        <v>24.545454545454547</v>
      </c>
      <c r="N194" s="17" t="s">
        <v>39</v>
      </c>
      <c r="O194" s="17">
        <v>1</v>
      </c>
      <c r="P194" s="17">
        <v>1</v>
      </c>
      <c r="Q194" s="17">
        <v>0.73</v>
      </c>
      <c r="R194" s="17">
        <f t="shared" si="23"/>
        <v>0.08</v>
      </c>
      <c r="S194" s="17">
        <f>VLOOKUP($A194,不等ピッチ係数算出!$A$8:$AM$97,39,0)</f>
        <v>0</v>
      </c>
      <c r="T194" s="17">
        <f t="shared" si="24"/>
        <v>0.18000000000000002</v>
      </c>
      <c r="U194" s="17">
        <f t="shared" si="25"/>
        <v>0.16</v>
      </c>
      <c r="V194" s="17">
        <f t="shared" si="25"/>
        <v>0.03</v>
      </c>
      <c r="W194" s="17">
        <f t="shared" si="25"/>
        <v>6.0000000000000005E-2</v>
      </c>
      <c r="X194" s="17">
        <f t="shared" si="25"/>
        <v>0.18000000000000002</v>
      </c>
      <c r="Y194" s="17"/>
      <c r="Z194" s="17">
        <f t="shared" si="27"/>
        <v>0.03</v>
      </c>
      <c r="AA194" s="17">
        <v>0</v>
      </c>
      <c r="AB194" s="17">
        <f t="shared" si="28"/>
        <v>0.21000000000000002</v>
      </c>
      <c r="AC194" s="17">
        <f t="shared" si="26"/>
        <v>0.93000000000000016</v>
      </c>
      <c r="AD194">
        <f t="shared" si="29"/>
        <v>0.43000000000000005</v>
      </c>
      <c r="AE194">
        <f t="shared" si="30"/>
        <v>0.18000000000000002</v>
      </c>
      <c r="AF194">
        <f t="shared" si="31"/>
        <v>0.03</v>
      </c>
      <c r="AG194">
        <f t="shared" si="32"/>
        <v>0.64000000000000012</v>
      </c>
    </row>
    <row r="195" spans="1:33">
      <c r="A195" s="17" t="str">
        <f t="shared" ref="A195:A258" si="33">F195&amp;H195</f>
        <v>645401</v>
      </c>
      <c r="B195" s="17" t="s">
        <v>382</v>
      </c>
      <c r="C195" s="17" t="s">
        <v>33</v>
      </c>
      <c r="D195" s="17" t="s">
        <v>33</v>
      </c>
      <c r="E195" s="17" t="s">
        <v>337</v>
      </c>
      <c r="F195" s="17" t="s">
        <v>332</v>
      </c>
      <c r="G195" s="17" t="s">
        <v>333</v>
      </c>
      <c r="H195" s="17" t="s">
        <v>47</v>
      </c>
      <c r="I195" s="17" t="s">
        <v>33</v>
      </c>
      <c r="J195" s="17">
        <v>100</v>
      </c>
      <c r="K195" s="17">
        <v>10183</v>
      </c>
      <c r="L195" s="17">
        <v>54</v>
      </c>
      <c r="M195" s="17">
        <f>VLOOKUP($L195,搬送L.T算出シート!$B$8:$L$18,11,0)</f>
        <v>24.545454545454547</v>
      </c>
      <c r="N195" s="17" t="s">
        <v>39</v>
      </c>
      <c r="O195" s="17">
        <v>1</v>
      </c>
      <c r="P195" s="17">
        <v>1</v>
      </c>
      <c r="Q195" s="17">
        <v>0.73</v>
      </c>
      <c r="R195" s="17">
        <f t="shared" ref="R195:R258" si="34">ROUNDUP(R$3/$S$1,2)</f>
        <v>0.08</v>
      </c>
      <c r="S195" s="17">
        <f>VLOOKUP($A195,不等ピッチ係数算出!$A$8:$AM$97,39,0)</f>
        <v>0</v>
      </c>
      <c r="T195" s="17">
        <f t="shared" ref="T195:T258" si="35">ROUNDUP((($O195*($Q195+1))/$P195)*$T$3,2)</f>
        <v>0.18000000000000002</v>
      </c>
      <c r="U195" s="17">
        <f t="shared" si="25"/>
        <v>0.16</v>
      </c>
      <c r="V195" s="17">
        <f t="shared" si="25"/>
        <v>0.03</v>
      </c>
      <c r="W195" s="17">
        <f t="shared" si="25"/>
        <v>6.0000000000000005E-2</v>
      </c>
      <c r="X195" s="17">
        <f t="shared" si="25"/>
        <v>0.18000000000000002</v>
      </c>
      <c r="Y195" s="17"/>
      <c r="Z195" s="17">
        <f t="shared" si="27"/>
        <v>0.03</v>
      </c>
      <c r="AA195" s="17">
        <v>0</v>
      </c>
      <c r="AB195" s="17">
        <f t="shared" si="28"/>
        <v>0.21000000000000002</v>
      </c>
      <c r="AC195" s="17">
        <f t="shared" si="26"/>
        <v>0.93000000000000016</v>
      </c>
      <c r="AD195">
        <f t="shared" si="29"/>
        <v>0.43000000000000005</v>
      </c>
      <c r="AE195">
        <f t="shared" si="30"/>
        <v>0.18000000000000002</v>
      </c>
      <c r="AF195">
        <f t="shared" si="31"/>
        <v>0.03</v>
      </c>
      <c r="AG195">
        <f t="shared" si="32"/>
        <v>0.64000000000000012</v>
      </c>
    </row>
    <row r="196" spans="1:33">
      <c r="A196" s="17" t="str">
        <f t="shared" si="33"/>
        <v>645401</v>
      </c>
      <c r="B196" s="17" t="s">
        <v>383</v>
      </c>
      <c r="C196" s="17" t="s">
        <v>33</v>
      </c>
      <c r="D196" s="17" t="s">
        <v>33</v>
      </c>
      <c r="E196" s="17" t="s">
        <v>337</v>
      </c>
      <c r="F196" s="17" t="s">
        <v>332</v>
      </c>
      <c r="G196" s="17" t="s">
        <v>333</v>
      </c>
      <c r="H196" s="17" t="s">
        <v>47</v>
      </c>
      <c r="I196" s="17" t="s">
        <v>33</v>
      </c>
      <c r="J196" s="17">
        <v>100</v>
      </c>
      <c r="K196" s="17">
        <v>10184</v>
      </c>
      <c r="L196" s="17">
        <v>54</v>
      </c>
      <c r="M196" s="17">
        <f>VLOOKUP($L196,搬送L.T算出シート!$B$8:$L$18,11,0)</f>
        <v>24.545454545454547</v>
      </c>
      <c r="N196" s="17" t="s">
        <v>39</v>
      </c>
      <c r="O196" s="17">
        <v>1</v>
      </c>
      <c r="P196" s="17">
        <v>1</v>
      </c>
      <c r="Q196" s="17">
        <v>0.73</v>
      </c>
      <c r="R196" s="17">
        <f t="shared" si="34"/>
        <v>0.08</v>
      </c>
      <c r="S196" s="17">
        <f>VLOOKUP($A196,不等ピッチ係数算出!$A$8:$AM$97,39,0)</f>
        <v>0</v>
      </c>
      <c r="T196" s="17">
        <f t="shared" si="35"/>
        <v>0.18000000000000002</v>
      </c>
      <c r="U196" s="17">
        <f t="shared" ref="U196:X259" si="36">ROUNDUP(U$3/$S$1,2)</f>
        <v>0.16</v>
      </c>
      <c r="V196" s="17">
        <f t="shared" si="36"/>
        <v>0.03</v>
      </c>
      <c r="W196" s="17">
        <f t="shared" si="36"/>
        <v>6.0000000000000005E-2</v>
      </c>
      <c r="X196" s="17">
        <f t="shared" si="36"/>
        <v>0.18000000000000002</v>
      </c>
      <c r="Y196" s="17"/>
      <c r="Z196" s="17">
        <f t="shared" si="27"/>
        <v>0.03</v>
      </c>
      <c r="AA196" s="17">
        <v>0</v>
      </c>
      <c r="AB196" s="17">
        <f t="shared" si="28"/>
        <v>0.21000000000000002</v>
      </c>
      <c r="AC196" s="17">
        <f t="shared" si="26"/>
        <v>0.93000000000000016</v>
      </c>
      <c r="AD196">
        <f t="shared" si="29"/>
        <v>0.43000000000000005</v>
      </c>
      <c r="AE196">
        <f t="shared" si="30"/>
        <v>0.18000000000000002</v>
      </c>
      <c r="AF196">
        <f t="shared" si="31"/>
        <v>0.03</v>
      </c>
      <c r="AG196">
        <f t="shared" si="32"/>
        <v>0.64000000000000012</v>
      </c>
    </row>
    <row r="197" spans="1:33">
      <c r="A197" s="17" t="str">
        <f t="shared" si="33"/>
        <v>645401</v>
      </c>
      <c r="B197" s="17" t="s">
        <v>384</v>
      </c>
      <c r="C197" s="17" t="s">
        <v>33</v>
      </c>
      <c r="D197" s="17" t="s">
        <v>33</v>
      </c>
      <c r="E197" s="17" t="s">
        <v>337</v>
      </c>
      <c r="F197" s="17" t="s">
        <v>332</v>
      </c>
      <c r="G197" s="17" t="s">
        <v>333</v>
      </c>
      <c r="H197" s="17" t="s">
        <v>47</v>
      </c>
      <c r="I197" s="17" t="s">
        <v>33</v>
      </c>
      <c r="J197" s="17">
        <v>100</v>
      </c>
      <c r="K197" s="17">
        <v>10185</v>
      </c>
      <c r="L197" s="17">
        <v>54</v>
      </c>
      <c r="M197" s="17">
        <f>VLOOKUP($L197,搬送L.T算出シート!$B$8:$L$18,11,0)</f>
        <v>24.545454545454547</v>
      </c>
      <c r="N197" s="17" t="s">
        <v>39</v>
      </c>
      <c r="O197" s="17">
        <v>1</v>
      </c>
      <c r="P197" s="17">
        <v>1</v>
      </c>
      <c r="Q197" s="17">
        <v>0.73</v>
      </c>
      <c r="R197" s="17">
        <f t="shared" si="34"/>
        <v>0.08</v>
      </c>
      <c r="S197" s="17">
        <f>VLOOKUP($A197,不等ピッチ係数算出!$A$8:$AM$97,39,0)</f>
        <v>0</v>
      </c>
      <c r="T197" s="17">
        <f t="shared" si="35"/>
        <v>0.18000000000000002</v>
      </c>
      <c r="U197" s="17">
        <f t="shared" si="36"/>
        <v>0.16</v>
      </c>
      <c r="V197" s="17">
        <f t="shared" si="36"/>
        <v>0.03</v>
      </c>
      <c r="W197" s="17">
        <f t="shared" si="36"/>
        <v>6.0000000000000005E-2</v>
      </c>
      <c r="X197" s="17">
        <f t="shared" si="36"/>
        <v>0.18000000000000002</v>
      </c>
      <c r="Y197" s="17"/>
      <c r="Z197" s="17">
        <f t="shared" si="27"/>
        <v>0.03</v>
      </c>
      <c r="AA197" s="17">
        <v>0</v>
      </c>
      <c r="AB197" s="17">
        <f t="shared" si="28"/>
        <v>0.21000000000000002</v>
      </c>
      <c r="AC197" s="17">
        <f t="shared" ref="AC197:AC260" si="37">SUM(R197:AB197)</f>
        <v>0.93000000000000016</v>
      </c>
      <c r="AD197">
        <f t="shared" si="29"/>
        <v>0.43000000000000005</v>
      </c>
      <c r="AE197">
        <f t="shared" si="30"/>
        <v>0.18000000000000002</v>
      </c>
      <c r="AF197">
        <f t="shared" si="31"/>
        <v>0.03</v>
      </c>
      <c r="AG197">
        <f t="shared" si="32"/>
        <v>0.64000000000000012</v>
      </c>
    </row>
    <row r="198" spans="1:33">
      <c r="A198" s="17" t="str">
        <f t="shared" si="33"/>
        <v>645401</v>
      </c>
      <c r="B198" s="17" t="s">
        <v>385</v>
      </c>
      <c r="C198" s="17" t="s">
        <v>33</v>
      </c>
      <c r="D198" s="17" t="s">
        <v>33</v>
      </c>
      <c r="E198" s="17" t="s">
        <v>337</v>
      </c>
      <c r="F198" s="17" t="s">
        <v>332</v>
      </c>
      <c r="G198" s="17" t="s">
        <v>333</v>
      </c>
      <c r="H198" s="17" t="s">
        <v>47</v>
      </c>
      <c r="I198" s="17" t="s">
        <v>33</v>
      </c>
      <c r="J198" s="17">
        <v>100</v>
      </c>
      <c r="K198" s="17">
        <v>10186</v>
      </c>
      <c r="L198" s="17">
        <v>54</v>
      </c>
      <c r="M198" s="17">
        <f>VLOOKUP($L198,搬送L.T算出シート!$B$8:$L$18,11,0)</f>
        <v>24.545454545454547</v>
      </c>
      <c r="N198" s="17" t="s">
        <v>39</v>
      </c>
      <c r="O198" s="17">
        <v>1</v>
      </c>
      <c r="P198" s="17">
        <v>1</v>
      </c>
      <c r="Q198" s="17">
        <v>0.73</v>
      </c>
      <c r="R198" s="17">
        <f t="shared" si="34"/>
        <v>0.08</v>
      </c>
      <c r="S198" s="17">
        <f>VLOOKUP($A198,不等ピッチ係数算出!$A$8:$AM$97,39,0)</f>
        <v>0</v>
      </c>
      <c r="T198" s="17">
        <f t="shared" si="35"/>
        <v>0.18000000000000002</v>
      </c>
      <c r="U198" s="17">
        <f t="shared" si="36"/>
        <v>0.16</v>
      </c>
      <c r="V198" s="17">
        <f t="shared" si="36"/>
        <v>0.03</v>
      </c>
      <c r="W198" s="17">
        <f t="shared" si="36"/>
        <v>6.0000000000000005E-2</v>
      </c>
      <c r="X198" s="17">
        <f t="shared" si="36"/>
        <v>0.18000000000000002</v>
      </c>
      <c r="Y198" s="17"/>
      <c r="Z198" s="17">
        <f t="shared" ref="Z198:Z261" si="38">ROUNDUP($M198/$S$1,2)</f>
        <v>0.03</v>
      </c>
      <c r="AA198" s="17">
        <v>0</v>
      </c>
      <c r="AB198" s="17">
        <f t="shared" ref="AB198:AB261" si="39">ROUNDUP(AB$3/$S$1,2)</f>
        <v>0.21000000000000002</v>
      </c>
      <c r="AC198" s="17">
        <f t="shared" si="37"/>
        <v>0.93000000000000016</v>
      </c>
      <c r="AD198">
        <f t="shared" ref="AD198:AD261" si="40">SUM(U198:X198)</f>
        <v>0.43000000000000005</v>
      </c>
      <c r="AE198">
        <f t="shared" ref="AE198:AE261" si="41">SUM(S198:T198)</f>
        <v>0.18000000000000002</v>
      </c>
      <c r="AF198">
        <f t="shared" ref="AF198:AF261" si="42">SUM(Y198:Z198)</f>
        <v>0.03</v>
      </c>
      <c r="AG198">
        <f t="shared" ref="AG198:AG261" si="43">AD198+AE198+AF198</f>
        <v>0.64000000000000012</v>
      </c>
    </row>
    <row r="199" spans="1:33">
      <c r="A199" s="17" t="str">
        <f t="shared" si="33"/>
        <v>645401</v>
      </c>
      <c r="B199" s="17" t="s">
        <v>386</v>
      </c>
      <c r="C199" s="17" t="s">
        <v>33</v>
      </c>
      <c r="D199" s="17" t="s">
        <v>33</v>
      </c>
      <c r="E199" s="17" t="s">
        <v>337</v>
      </c>
      <c r="F199" s="17" t="s">
        <v>332</v>
      </c>
      <c r="G199" s="17" t="s">
        <v>333</v>
      </c>
      <c r="H199" s="17" t="s">
        <v>47</v>
      </c>
      <c r="I199" s="17" t="s">
        <v>33</v>
      </c>
      <c r="J199" s="17">
        <v>100</v>
      </c>
      <c r="K199" s="17">
        <v>10187</v>
      </c>
      <c r="L199" s="17">
        <v>54</v>
      </c>
      <c r="M199" s="17">
        <f>VLOOKUP($L199,搬送L.T算出シート!$B$8:$L$18,11,0)</f>
        <v>24.545454545454547</v>
      </c>
      <c r="N199" s="17" t="s">
        <v>39</v>
      </c>
      <c r="O199" s="17">
        <v>1</v>
      </c>
      <c r="P199" s="17">
        <v>1</v>
      </c>
      <c r="Q199" s="17">
        <v>0.73</v>
      </c>
      <c r="R199" s="17">
        <f t="shared" si="34"/>
        <v>0.08</v>
      </c>
      <c r="S199" s="17">
        <f>VLOOKUP($A199,不等ピッチ係数算出!$A$8:$AM$97,39,0)</f>
        <v>0</v>
      </c>
      <c r="T199" s="17">
        <f t="shared" si="35"/>
        <v>0.18000000000000002</v>
      </c>
      <c r="U199" s="17">
        <f t="shared" si="36"/>
        <v>0.16</v>
      </c>
      <c r="V199" s="17">
        <f t="shared" si="36"/>
        <v>0.03</v>
      </c>
      <c r="W199" s="17">
        <f t="shared" si="36"/>
        <v>6.0000000000000005E-2</v>
      </c>
      <c r="X199" s="17">
        <f t="shared" si="36"/>
        <v>0.18000000000000002</v>
      </c>
      <c r="Y199" s="17"/>
      <c r="Z199" s="17">
        <f t="shared" si="38"/>
        <v>0.03</v>
      </c>
      <c r="AA199" s="17">
        <v>0</v>
      </c>
      <c r="AB199" s="17">
        <f t="shared" si="39"/>
        <v>0.21000000000000002</v>
      </c>
      <c r="AC199" s="17">
        <f t="shared" si="37"/>
        <v>0.93000000000000016</v>
      </c>
      <c r="AD199">
        <f t="shared" si="40"/>
        <v>0.43000000000000005</v>
      </c>
      <c r="AE199">
        <f t="shared" si="41"/>
        <v>0.18000000000000002</v>
      </c>
      <c r="AF199">
        <f t="shared" si="42"/>
        <v>0.03</v>
      </c>
      <c r="AG199">
        <f t="shared" si="43"/>
        <v>0.64000000000000012</v>
      </c>
    </row>
    <row r="200" spans="1:33">
      <c r="A200" s="17" t="str">
        <f t="shared" si="33"/>
        <v>645401</v>
      </c>
      <c r="B200" s="17" t="s">
        <v>387</v>
      </c>
      <c r="C200" s="17" t="s">
        <v>33</v>
      </c>
      <c r="D200" s="17" t="s">
        <v>33</v>
      </c>
      <c r="E200" s="17" t="s">
        <v>337</v>
      </c>
      <c r="F200" s="17" t="s">
        <v>332</v>
      </c>
      <c r="G200" s="17" t="s">
        <v>333</v>
      </c>
      <c r="H200" s="17" t="s">
        <v>47</v>
      </c>
      <c r="I200" s="17" t="s">
        <v>33</v>
      </c>
      <c r="J200" s="17">
        <v>100</v>
      </c>
      <c r="K200" s="17">
        <v>10188</v>
      </c>
      <c r="L200" s="17">
        <v>54</v>
      </c>
      <c r="M200" s="17">
        <f>VLOOKUP($L200,搬送L.T算出シート!$B$8:$L$18,11,0)</f>
        <v>24.545454545454547</v>
      </c>
      <c r="N200" s="17" t="s">
        <v>39</v>
      </c>
      <c r="O200" s="17">
        <v>1</v>
      </c>
      <c r="P200" s="17">
        <v>1</v>
      </c>
      <c r="Q200" s="17">
        <v>0.73</v>
      </c>
      <c r="R200" s="17">
        <f t="shared" si="34"/>
        <v>0.08</v>
      </c>
      <c r="S200" s="17">
        <f>VLOOKUP($A200,不等ピッチ係数算出!$A$8:$AM$97,39,0)</f>
        <v>0</v>
      </c>
      <c r="T200" s="17">
        <f t="shared" si="35"/>
        <v>0.18000000000000002</v>
      </c>
      <c r="U200" s="17">
        <f t="shared" si="36"/>
        <v>0.16</v>
      </c>
      <c r="V200" s="17">
        <f t="shared" si="36"/>
        <v>0.03</v>
      </c>
      <c r="W200" s="17">
        <f t="shared" si="36"/>
        <v>6.0000000000000005E-2</v>
      </c>
      <c r="X200" s="17">
        <f t="shared" si="36"/>
        <v>0.18000000000000002</v>
      </c>
      <c r="Y200" s="17"/>
      <c r="Z200" s="17">
        <f t="shared" si="38"/>
        <v>0.03</v>
      </c>
      <c r="AA200" s="17">
        <v>0</v>
      </c>
      <c r="AB200" s="17">
        <f t="shared" si="39"/>
        <v>0.21000000000000002</v>
      </c>
      <c r="AC200" s="17">
        <f t="shared" si="37"/>
        <v>0.93000000000000016</v>
      </c>
      <c r="AD200">
        <f t="shared" si="40"/>
        <v>0.43000000000000005</v>
      </c>
      <c r="AE200">
        <f t="shared" si="41"/>
        <v>0.18000000000000002</v>
      </c>
      <c r="AF200">
        <f t="shared" si="42"/>
        <v>0.03</v>
      </c>
      <c r="AG200">
        <f t="shared" si="43"/>
        <v>0.64000000000000012</v>
      </c>
    </row>
    <row r="201" spans="1:33">
      <c r="A201" s="17" t="str">
        <f t="shared" si="33"/>
        <v>645401</v>
      </c>
      <c r="B201" s="17" t="s">
        <v>388</v>
      </c>
      <c r="C201" s="17" t="s">
        <v>33</v>
      </c>
      <c r="D201" s="17" t="s">
        <v>33</v>
      </c>
      <c r="E201" s="17" t="s">
        <v>337</v>
      </c>
      <c r="F201" s="17" t="s">
        <v>332</v>
      </c>
      <c r="G201" s="17" t="s">
        <v>333</v>
      </c>
      <c r="H201" s="17" t="s">
        <v>47</v>
      </c>
      <c r="I201" s="17" t="s">
        <v>33</v>
      </c>
      <c r="J201" s="17">
        <v>100</v>
      </c>
      <c r="K201" s="17">
        <v>10189</v>
      </c>
      <c r="L201" s="17">
        <v>54</v>
      </c>
      <c r="M201" s="17">
        <f>VLOOKUP($L201,搬送L.T算出シート!$B$8:$L$18,11,0)</f>
        <v>24.545454545454547</v>
      </c>
      <c r="N201" s="17" t="s">
        <v>39</v>
      </c>
      <c r="O201" s="17">
        <v>1</v>
      </c>
      <c r="P201" s="17">
        <v>1</v>
      </c>
      <c r="Q201" s="17">
        <v>0.73</v>
      </c>
      <c r="R201" s="17">
        <f t="shared" si="34"/>
        <v>0.08</v>
      </c>
      <c r="S201" s="17">
        <f>VLOOKUP($A201,不等ピッチ係数算出!$A$8:$AM$97,39,0)</f>
        <v>0</v>
      </c>
      <c r="T201" s="17">
        <f t="shared" si="35"/>
        <v>0.18000000000000002</v>
      </c>
      <c r="U201" s="17">
        <f t="shared" si="36"/>
        <v>0.16</v>
      </c>
      <c r="V201" s="17">
        <f t="shared" si="36"/>
        <v>0.03</v>
      </c>
      <c r="W201" s="17">
        <f t="shared" si="36"/>
        <v>6.0000000000000005E-2</v>
      </c>
      <c r="X201" s="17">
        <f t="shared" si="36"/>
        <v>0.18000000000000002</v>
      </c>
      <c r="Y201" s="17"/>
      <c r="Z201" s="17">
        <f t="shared" si="38"/>
        <v>0.03</v>
      </c>
      <c r="AA201" s="17">
        <v>0</v>
      </c>
      <c r="AB201" s="17">
        <f t="shared" si="39"/>
        <v>0.21000000000000002</v>
      </c>
      <c r="AC201" s="17">
        <f t="shared" si="37"/>
        <v>0.93000000000000016</v>
      </c>
      <c r="AD201">
        <f t="shared" si="40"/>
        <v>0.43000000000000005</v>
      </c>
      <c r="AE201">
        <f t="shared" si="41"/>
        <v>0.18000000000000002</v>
      </c>
      <c r="AF201">
        <f t="shared" si="42"/>
        <v>0.03</v>
      </c>
      <c r="AG201">
        <f t="shared" si="43"/>
        <v>0.64000000000000012</v>
      </c>
    </row>
    <row r="202" spans="1:33">
      <c r="A202" s="17" t="str">
        <f t="shared" si="33"/>
        <v>645401</v>
      </c>
      <c r="B202" s="17" t="s">
        <v>389</v>
      </c>
      <c r="C202" s="17" t="s">
        <v>33</v>
      </c>
      <c r="D202" s="17" t="s">
        <v>33</v>
      </c>
      <c r="E202" s="17" t="s">
        <v>337</v>
      </c>
      <c r="F202" s="17" t="s">
        <v>332</v>
      </c>
      <c r="G202" s="17" t="s">
        <v>333</v>
      </c>
      <c r="H202" s="17" t="s">
        <v>47</v>
      </c>
      <c r="I202" s="17" t="s">
        <v>33</v>
      </c>
      <c r="J202" s="17">
        <v>100</v>
      </c>
      <c r="K202" s="17">
        <v>10190</v>
      </c>
      <c r="L202" s="17">
        <v>54</v>
      </c>
      <c r="M202" s="17">
        <f>VLOOKUP($L202,搬送L.T算出シート!$B$8:$L$18,11,0)</f>
        <v>24.545454545454547</v>
      </c>
      <c r="N202" s="17" t="s">
        <v>39</v>
      </c>
      <c r="O202" s="17">
        <v>1</v>
      </c>
      <c r="P202" s="17">
        <v>1</v>
      </c>
      <c r="Q202" s="17">
        <v>0.73</v>
      </c>
      <c r="R202" s="17">
        <f t="shared" si="34"/>
        <v>0.08</v>
      </c>
      <c r="S202" s="17">
        <f>VLOOKUP($A202,不等ピッチ係数算出!$A$8:$AM$97,39,0)</f>
        <v>0</v>
      </c>
      <c r="T202" s="17">
        <f t="shared" si="35"/>
        <v>0.18000000000000002</v>
      </c>
      <c r="U202" s="17">
        <f t="shared" si="36"/>
        <v>0.16</v>
      </c>
      <c r="V202" s="17">
        <f t="shared" si="36"/>
        <v>0.03</v>
      </c>
      <c r="W202" s="17">
        <f t="shared" si="36"/>
        <v>6.0000000000000005E-2</v>
      </c>
      <c r="X202" s="17">
        <f t="shared" si="36"/>
        <v>0.18000000000000002</v>
      </c>
      <c r="Y202" s="17"/>
      <c r="Z202" s="17">
        <f t="shared" si="38"/>
        <v>0.03</v>
      </c>
      <c r="AA202" s="17">
        <v>0</v>
      </c>
      <c r="AB202" s="17">
        <f t="shared" si="39"/>
        <v>0.21000000000000002</v>
      </c>
      <c r="AC202" s="17">
        <f t="shared" si="37"/>
        <v>0.93000000000000016</v>
      </c>
      <c r="AD202">
        <f t="shared" si="40"/>
        <v>0.43000000000000005</v>
      </c>
      <c r="AE202">
        <f t="shared" si="41"/>
        <v>0.18000000000000002</v>
      </c>
      <c r="AF202">
        <f t="shared" si="42"/>
        <v>0.03</v>
      </c>
      <c r="AG202">
        <f t="shared" si="43"/>
        <v>0.64000000000000012</v>
      </c>
    </row>
    <row r="203" spans="1:33">
      <c r="A203" s="17" t="str">
        <f t="shared" si="33"/>
        <v>645401</v>
      </c>
      <c r="B203" s="17" t="s">
        <v>390</v>
      </c>
      <c r="C203" s="17" t="s">
        <v>33</v>
      </c>
      <c r="D203" s="17" t="s">
        <v>33</v>
      </c>
      <c r="E203" s="17" t="s">
        <v>337</v>
      </c>
      <c r="F203" s="17" t="s">
        <v>332</v>
      </c>
      <c r="G203" s="17" t="s">
        <v>333</v>
      </c>
      <c r="H203" s="17" t="s">
        <v>47</v>
      </c>
      <c r="I203" s="17" t="s">
        <v>33</v>
      </c>
      <c r="J203" s="17">
        <v>100</v>
      </c>
      <c r="K203" s="17">
        <v>10191</v>
      </c>
      <c r="L203" s="17">
        <v>54</v>
      </c>
      <c r="M203" s="17">
        <f>VLOOKUP($L203,搬送L.T算出シート!$B$8:$L$18,11,0)</f>
        <v>24.545454545454547</v>
      </c>
      <c r="N203" s="17" t="s">
        <v>39</v>
      </c>
      <c r="O203" s="17">
        <v>1</v>
      </c>
      <c r="P203" s="17">
        <v>1</v>
      </c>
      <c r="Q203" s="17">
        <v>0.73</v>
      </c>
      <c r="R203" s="17">
        <f t="shared" si="34"/>
        <v>0.08</v>
      </c>
      <c r="S203" s="17">
        <f>VLOOKUP($A203,不等ピッチ係数算出!$A$8:$AM$97,39,0)</f>
        <v>0</v>
      </c>
      <c r="T203" s="17">
        <f t="shared" si="35"/>
        <v>0.18000000000000002</v>
      </c>
      <c r="U203" s="17">
        <f t="shared" si="36"/>
        <v>0.16</v>
      </c>
      <c r="V203" s="17">
        <f t="shared" si="36"/>
        <v>0.03</v>
      </c>
      <c r="W203" s="17">
        <f t="shared" si="36"/>
        <v>6.0000000000000005E-2</v>
      </c>
      <c r="X203" s="17">
        <f t="shared" si="36"/>
        <v>0.18000000000000002</v>
      </c>
      <c r="Y203" s="17"/>
      <c r="Z203" s="17">
        <f t="shared" si="38"/>
        <v>0.03</v>
      </c>
      <c r="AA203" s="17">
        <v>0</v>
      </c>
      <c r="AB203" s="17">
        <f t="shared" si="39"/>
        <v>0.21000000000000002</v>
      </c>
      <c r="AC203" s="17">
        <f t="shared" si="37"/>
        <v>0.93000000000000016</v>
      </c>
      <c r="AD203">
        <f t="shared" si="40"/>
        <v>0.43000000000000005</v>
      </c>
      <c r="AE203">
        <f t="shared" si="41"/>
        <v>0.18000000000000002</v>
      </c>
      <c r="AF203">
        <f t="shared" si="42"/>
        <v>0.03</v>
      </c>
      <c r="AG203">
        <f t="shared" si="43"/>
        <v>0.64000000000000012</v>
      </c>
    </row>
    <row r="204" spans="1:33">
      <c r="A204" s="17" t="str">
        <f t="shared" si="33"/>
        <v>645401</v>
      </c>
      <c r="B204" s="17" t="s">
        <v>391</v>
      </c>
      <c r="C204" s="17" t="s">
        <v>33</v>
      </c>
      <c r="D204" s="17" t="s">
        <v>33</v>
      </c>
      <c r="E204" s="17" t="s">
        <v>337</v>
      </c>
      <c r="F204" s="17" t="s">
        <v>332</v>
      </c>
      <c r="G204" s="17" t="s">
        <v>333</v>
      </c>
      <c r="H204" s="17" t="s">
        <v>47</v>
      </c>
      <c r="I204" s="17" t="s">
        <v>33</v>
      </c>
      <c r="J204" s="17">
        <v>100</v>
      </c>
      <c r="K204" s="17">
        <v>10192</v>
      </c>
      <c r="L204" s="17">
        <v>54</v>
      </c>
      <c r="M204" s="17">
        <f>VLOOKUP($L204,搬送L.T算出シート!$B$8:$L$18,11,0)</f>
        <v>24.545454545454547</v>
      </c>
      <c r="N204" s="17" t="s">
        <v>39</v>
      </c>
      <c r="O204" s="17">
        <v>1</v>
      </c>
      <c r="P204" s="17">
        <v>1</v>
      </c>
      <c r="Q204" s="17">
        <v>0.73</v>
      </c>
      <c r="R204" s="17">
        <f t="shared" si="34"/>
        <v>0.08</v>
      </c>
      <c r="S204" s="17">
        <f>VLOOKUP($A204,不等ピッチ係数算出!$A$8:$AM$97,39,0)</f>
        <v>0</v>
      </c>
      <c r="T204" s="17">
        <f t="shared" si="35"/>
        <v>0.18000000000000002</v>
      </c>
      <c r="U204" s="17">
        <f t="shared" si="36"/>
        <v>0.16</v>
      </c>
      <c r="V204" s="17">
        <f t="shared" si="36"/>
        <v>0.03</v>
      </c>
      <c r="W204" s="17">
        <f t="shared" si="36"/>
        <v>6.0000000000000005E-2</v>
      </c>
      <c r="X204" s="17">
        <f t="shared" si="36"/>
        <v>0.18000000000000002</v>
      </c>
      <c r="Y204" s="17"/>
      <c r="Z204" s="17">
        <f t="shared" si="38"/>
        <v>0.03</v>
      </c>
      <c r="AA204" s="17">
        <v>0</v>
      </c>
      <c r="AB204" s="17">
        <f t="shared" si="39"/>
        <v>0.21000000000000002</v>
      </c>
      <c r="AC204" s="17">
        <f t="shared" si="37"/>
        <v>0.93000000000000016</v>
      </c>
      <c r="AD204">
        <f t="shared" si="40"/>
        <v>0.43000000000000005</v>
      </c>
      <c r="AE204">
        <f t="shared" si="41"/>
        <v>0.18000000000000002</v>
      </c>
      <c r="AF204">
        <f t="shared" si="42"/>
        <v>0.03</v>
      </c>
      <c r="AG204">
        <f t="shared" si="43"/>
        <v>0.64000000000000012</v>
      </c>
    </row>
    <row r="205" spans="1:33">
      <c r="A205" s="17" t="str">
        <f t="shared" si="33"/>
        <v>645401</v>
      </c>
      <c r="B205" s="17" t="s">
        <v>392</v>
      </c>
      <c r="C205" s="17" t="s">
        <v>33</v>
      </c>
      <c r="D205" s="17" t="s">
        <v>33</v>
      </c>
      <c r="E205" s="17" t="s">
        <v>337</v>
      </c>
      <c r="F205" s="17" t="s">
        <v>332</v>
      </c>
      <c r="G205" s="17" t="s">
        <v>333</v>
      </c>
      <c r="H205" s="17" t="s">
        <v>47</v>
      </c>
      <c r="I205" s="17" t="s">
        <v>33</v>
      </c>
      <c r="J205" s="17">
        <v>100</v>
      </c>
      <c r="K205" s="17">
        <v>10193</v>
      </c>
      <c r="L205" s="17">
        <v>54</v>
      </c>
      <c r="M205" s="17">
        <f>VLOOKUP($L205,搬送L.T算出シート!$B$8:$L$18,11,0)</f>
        <v>24.545454545454547</v>
      </c>
      <c r="N205" s="17" t="s">
        <v>39</v>
      </c>
      <c r="O205" s="17">
        <v>1</v>
      </c>
      <c r="P205" s="17">
        <v>1</v>
      </c>
      <c r="Q205" s="17">
        <v>0.73</v>
      </c>
      <c r="R205" s="17">
        <f t="shared" si="34"/>
        <v>0.08</v>
      </c>
      <c r="S205" s="17">
        <f>VLOOKUP($A205,不等ピッチ係数算出!$A$8:$AM$97,39,0)</f>
        <v>0</v>
      </c>
      <c r="T205" s="17">
        <f t="shared" si="35"/>
        <v>0.18000000000000002</v>
      </c>
      <c r="U205" s="17">
        <f t="shared" si="36"/>
        <v>0.16</v>
      </c>
      <c r="V205" s="17">
        <f t="shared" si="36"/>
        <v>0.03</v>
      </c>
      <c r="W205" s="17">
        <f t="shared" si="36"/>
        <v>6.0000000000000005E-2</v>
      </c>
      <c r="X205" s="17">
        <f t="shared" si="36"/>
        <v>0.18000000000000002</v>
      </c>
      <c r="Y205" s="17"/>
      <c r="Z205" s="17">
        <f t="shared" si="38"/>
        <v>0.03</v>
      </c>
      <c r="AA205" s="17">
        <v>0</v>
      </c>
      <c r="AB205" s="17">
        <f t="shared" si="39"/>
        <v>0.21000000000000002</v>
      </c>
      <c r="AC205" s="17">
        <f t="shared" si="37"/>
        <v>0.93000000000000016</v>
      </c>
      <c r="AD205">
        <f t="shared" si="40"/>
        <v>0.43000000000000005</v>
      </c>
      <c r="AE205">
        <f t="shared" si="41"/>
        <v>0.18000000000000002</v>
      </c>
      <c r="AF205">
        <f t="shared" si="42"/>
        <v>0.03</v>
      </c>
      <c r="AG205">
        <f t="shared" si="43"/>
        <v>0.64000000000000012</v>
      </c>
    </row>
    <row r="206" spans="1:33">
      <c r="A206" s="17" t="str">
        <f t="shared" si="33"/>
        <v>645401</v>
      </c>
      <c r="B206" s="17" t="s">
        <v>393</v>
      </c>
      <c r="C206" s="17" t="s">
        <v>33</v>
      </c>
      <c r="D206" s="17" t="s">
        <v>33</v>
      </c>
      <c r="E206" s="17" t="s">
        <v>337</v>
      </c>
      <c r="F206" s="17" t="s">
        <v>332</v>
      </c>
      <c r="G206" s="17" t="s">
        <v>333</v>
      </c>
      <c r="H206" s="17" t="s">
        <v>47</v>
      </c>
      <c r="I206" s="17" t="s">
        <v>33</v>
      </c>
      <c r="J206" s="17">
        <v>100</v>
      </c>
      <c r="K206" s="17">
        <v>10194</v>
      </c>
      <c r="L206" s="17">
        <v>54</v>
      </c>
      <c r="M206" s="17">
        <f>VLOOKUP($L206,搬送L.T算出シート!$B$8:$L$18,11,0)</f>
        <v>24.545454545454547</v>
      </c>
      <c r="N206" s="17" t="s">
        <v>39</v>
      </c>
      <c r="O206" s="17">
        <v>1</v>
      </c>
      <c r="P206" s="17">
        <v>1</v>
      </c>
      <c r="Q206" s="17">
        <v>0.73</v>
      </c>
      <c r="R206" s="17">
        <f t="shared" si="34"/>
        <v>0.08</v>
      </c>
      <c r="S206" s="17">
        <f>VLOOKUP($A206,不等ピッチ係数算出!$A$8:$AM$97,39,0)</f>
        <v>0</v>
      </c>
      <c r="T206" s="17">
        <f t="shared" si="35"/>
        <v>0.18000000000000002</v>
      </c>
      <c r="U206" s="17">
        <f t="shared" si="36"/>
        <v>0.16</v>
      </c>
      <c r="V206" s="17">
        <f t="shared" si="36"/>
        <v>0.03</v>
      </c>
      <c r="W206" s="17">
        <f t="shared" si="36"/>
        <v>6.0000000000000005E-2</v>
      </c>
      <c r="X206" s="17">
        <f t="shared" si="36"/>
        <v>0.18000000000000002</v>
      </c>
      <c r="Y206" s="17"/>
      <c r="Z206" s="17">
        <f t="shared" si="38"/>
        <v>0.03</v>
      </c>
      <c r="AA206" s="17">
        <v>0</v>
      </c>
      <c r="AB206" s="17">
        <f t="shared" si="39"/>
        <v>0.21000000000000002</v>
      </c>
      <c r="AC206" s="17">
        <f t="shared" si="37"/>
        <v>0.93000000000000016</v>
      </c>
      <c r="AD206">
        <f t="shared" si="40"/>
        <v>0.43000000000000005</v>
      </c>
      <c r="AE206">
        <f t="shared" si="41"/>
        <v>0.18000000000000002</v>
      </c>
      <c r="AF206">
        <f t="shared" si="42"/>
        <v>0.03</v>
      </c>
      <c r="AG206">
        <f t="shared" si="43"/>
        <v>0.64000000000000012</v>
      </c>
    </row>
    <row r="207" spans="1:33">
      <c r="A207" s="17" t="str">
        <f t="shared" si="33"/>
        <v>645401</v>
      </c>
      <c r="B207" s="17" t="s">
        <v>394</v>
      </c>
      <c r="C207" s="17" t="s">
        <v>33</v>
      </c>
      <c r="D207" s="17" t="s">
        <v>33</v>
      </c>
      <c r="E207" s="17" t="s">
        <v>337</v>
      </c>
      <c r="F207" s="17" t="s">
        <v>332</v>
      </c>
      <c r="G207" s="17" t="s">
        <v>333</v>
      </c>
      <c r="H207" s="17" t="s">
        <v>47</v>
      </c>
      <c r="I207" s="17" t="s">
        <v>33</v>
      </c>
      <c r="J207" s="17">
        <v>100</v>
      </c>
      <c r="K207" s="17">
        <v>10195</v>
      </c>
      <c r="L207" s="17">
        <v>54</v>
      </c>
      <c r="M207" s="17">
        <f>VLOOKUP($L207,搬送L.T算出シート!$B$8:$L$18,11,0)</f>
        <v>24.545454545454547</v>
      </c>
      <c r="N207" s="17" t="s">
        <v>39</v>
      </c>
      <c r="O207" s="17">
        <v>1</v>
      </c>
      <c r="P207" s="17">
        <v>1</v>
      </c>
      <c r="Q207" s="17">
        <v>0.73</v>
      </c>
      <c r="R207" s="17">
        <f t="shared" si="34"/>
        <v>0.08</v>
      </c>
      <c r="S207" s="17">
        <f>VLOOKUP($A207,不等ピッチ係数算出!$A$8:$AM$97,39,0)</f>
        <v>0</v>
      </c>
      <c r="T207" s="17">
        <f t="shared" si="35"/>
        <v>0.18000000000000002</v>
      </c>
      <c r="U207" s="17">
        <f t="shared" si="36"/>
        <v>0.16</v>
      </c>
      <c r="V207" s="17">
        <f t="shared" si="36"/>
        <v>0.03</v>
      </c>
      <c r="W207" s="17">
        <f t="shared" si="36"/>
        <v>6.0000000000000005E-2</v>
      </c>
      <c r="X207" s="17">
        <f t="shared" si="36"/>
        <v>0.18000000000000002</v>
      </c>
      <c r="Y207" s="17"/>
      <c r="Z207" s="17">
        <f t="shared" si="38"/>
        <v>0.03</v>
      </c>
      <c r="AA207" s="17">
        <v>0</v>
      </c>
      <c r="AB207" s="17">
        <f t="shared" si="39"/>
        <v>0.21000000000000002</v>
      </c>
      <c r="AC207" s="17">
        <f t="shared" si="37"/>
        <v>0.93000000000000016</v>
      </c>
      <c r="AD207">
        <f t="shared" si="40"/>
        <v>0.43000000000000005</v>
      </c>
      <c r="AE207">
        <f t="shared" si="41"/>
        <v>0.18000000000000002</v>
      </c>
      <c r="AF207">
        <f t="shared" si="42"/>
        <v>0.03</v>
      </c>
      <c r="AG207">
        <f t="shared" si="43"/>
        <v>0.64000000000000012</v>
      </c>
    </row>
    <row r="208" spans="1:33">
      <c r="A208" s="17" t="str">
        <f t="shared" si="33"/>
        <v>645401</v>
      </c>
      <c r="B208" s="17" t="s">
        <v>395</v>
      </c>
      <c r="C208" s="17" t="s">
        <v>33</v>
      </c>
      <c r="D208" s="17" t="s">
        <v>33</v>
      </c>
      <c r="E208" s="17" t="s">
        <v>337</v>
      </c>
      <c r="F208" s="17" t="s">
        <v>332</v>
      </c>
      <c r="G208" s="17" t="s">
        <v>333</v>
      </c>
      <c r="H208" s="17" t="s">
        <v>47</v>
      </c>
      <c r="I208" s="17" t="s">
        <v>33</v>
      </c>
      <c r="J208" s="17">
        <v>100</v>
      </c>
      <c r="K208" s="17">
        <v>10196</v>
      </c>
      <c r="L208" s="17">
        <v>54</v>
      </c>
      <c r="M208" s="17">
        <f>VLOOKUP($L208,搬送L.T算出シート!$B$8:$L$18,11,0)</f>
        <v>24.545454545454547</v>
      </c>
      <c r="N208" s="17" t="s">
        <v>39</v>
      </c>
      <c r="O208" s="17">
        <v>1</v>
      </c>
      <c r="P208" s="17">
        <v>1</v>
      </c>
      <c r="Q208" s="17">
        <v>0.73</v>
      </c>
      <c r="R208" s="17">
        <f t="shared" si="34"/>
        <v>0.08</v>
      </c>
      <c r="S208" s="17">
        <f>VLOOKUP($A208,不等ピッチ係数算出!$A$8:$AM$97,39,0)</f>
        <v>0</v>
      </c>
      <c r="T208" s="17">
        <f t="shared" si="35"/>
        <v>0.18000000000000002</v>
      </c>
      <c r="U208" s="17">
        <f t="shared" si="36"/>
        <v>0.16</v>
      </c>
      <c r="V208" s="17">
        <f t="shared" si="36"/>
        <v>0.03</v>
      </c>
      <c r="W208" s="17">
        <f t="shared" si="36"/>
        <v>6.0000000000000005E-2</v>
      </c>
      <c r="X208" s="17">
        <f t="shared" si="36"/>
        <v>0.18000000000000002</v>
      </c>
      <c r="Y208" s="17"/>
      <c r="Z208" s="17">
        <f t="shared" si="38"/>
        <v>0.03</v>
      </c>
      <c r="AA208" s="17">
        <v>0</v>
      </c>
      <c r="AB208" s="17">
        <f t="shared" si="39"/>
        <v>0.21000000000000002</v>
      </c>
      <c r="AC208" s="17">
        <f t="shared" si="37"/>
        <v>0.93000000000000016</v>
      </c>
      <c r="AD208">
        <f t="shared" si="40"/>
        <v>0.43000000000000005</v>
      </c>
      <c r="AE208">
        <f t="shared" si="41"/>
        <v>0.18000000000000002</v>
      </c>
      <c r="AF208">
        <f t="shared" si="42"/>
        <v>0.03</v>
      </c>
      <c r="AG208">
        <f t="shared" si="43"/>
        <v>0.64000000000000012</v>
      </c>
    </row>
    <row r="209" spans="1:33">
      <c r="A209" s="17" t="str">
        <f t="shared" si="33"/>
        <v>645401</v>
      </c>
      <c r="B209" s="17" t="s">
        <v>396</v>
      </c>
      <c r="C209" s="17" t="s">
        <v>33</v>
      </c>
      <c r="D209" s="17" t="s">
        <v>33</v>
      </c>
      <c r="E209" s="17" t="s">
        <v>337</v>
      </c>
      <c r="F209" s="17" t="s">
        <v>332</v>
      </c>
      <c r="G209" s="17" t="s">
        <v>333</v>
      </c>
      <c r="H209" s="17" t="s">
        <v>47</v>
      </c>
      <c r="I209" s="17" t="s">
        <v>33</v>
      </c>
      <c r="J209" s="17">
        <v>100</v>
      </c>
      <c r="K209" s="17">
        <v>10197</v>
      </c>
      <c r="L209" s="17">
        <v>54</v>
      </c>
      <c r="M209" s="17">
        <f>VLOOKUP($L209,搬送L.T算出シート!$B$8:$L$18,11,0)</f>
        <v>24.545454545454547</v>
      </c>
      <c r="N209" s="17" t="s">
        <v>39</v>
      </c>
      <c r="O209" s="17">
        <v>1</v>
      </c>
      <c r="P209" s="17">
        <v>1</v>
      </c>
      <c r="Q209" s="17">
        <v>0.73</v>
      </c>
      <c r="R209" s="17">
        <f t="shared" si="34"/>
        <v>0.08</v>
      </c>
      <c r="S209" s="17">
        <f>VLOOKUP($A209,不等ピッチ係数算出!$A$8:$AM$97,39,0)</f>
        <v>0</v>
      </c>
      <c r="T209" s="17">
        <f t="shared" si="35"/>
        <v>0.18000000000000002</v>
      </c>
      <c r="U209" s="17">
        <f t="shared" si="36"/>
        <v>0.16</v>
      </c>
      <c r="V209" s="17">
        <f t="shared" si="36"/>
        <v>0.03</v>
      </c>
      <c r="W209" s="17">
        <f t="shared" si="36"/>
        <v>6.0000000000000005E-2</v>
      </c>
      <c r="X209" s="17">
        <f t="shared" si="36"/>
        <v>0.18000000000000002</v>
      </c>
      <c r="Y209" s="17"/>
      <c r="Z209" s="17">
        <f t="shared" si="38"/>
        <v>0.03</v>
      </c>
      <c r="AA209" s="17">
        <v>0</v>
      </c>
      <c r="AB209" s="17">
        <f t="shared" si="39"/>
        <v>0.21000000000000002</v>
      </c>
      <c r="AC209" s="17">
        <f t="shared" si="37"/>
        <v>0.93000000000000016</v>
      </c>
      <c r="AD209">
        <f t="shared" si="40"/>
        <v>0.43000000000000005</v>
      </c>
      <c r="AE209">
        <f t="shared" si="41"/>
        <v>0.18000000000000002</v>
      </c>
      <c r="AF209">
        <f t="shared" si="42"/>
        <v>0.03</v>
      </c>
      <c r="AG209">
        <f t="shared" si="43"/>
        <v>0.64000000000000012</v>
      </c>
    </row>
    <row r="210" spans="1:33">
      <c r="A210" s="17" t="str">
        <f t="shared" si="33"/>
        <v>645401</v>
      </c>
      <c r="B210" s="17" t="s">
        <v>397</v>
      </c>
      <c r="C210" s="17" t="s">
        <v>33</v>
      </c>
      <c r="D210" s="17" t="s">
        <v>33</v>
      </c>
      <c r="E210" s="17" t="s">
        <v>337</v>
      </c>
      <c r="F210" s="17" t="s">
        <v>332</v>
      </c>
      <c r="G210" s="17" t="s">
        <v>333</v>
      </c>
      <c r="H210" s="17" t="s">
        <v>47</v>
      </c>
      <c r="I210" s="17" t="s">
        <v>33</v>
      </c>
      <c r="J210" s="17">
        <v>100</v>
      </c>
      <c r="K210" s="17">
        <v>10198</v>
      </c>
      <c r="L210" s="17">
        <v>54</v>
      </c>
      <c r="M210" s="17">
        <f>VLOOKUP($L210,搬送L.T算出シート!$B$8:$L$18,11,0)</f>
        <v>24.545454545454547</v>
      </c>
      <c r="N210" s="17" t="s">
        <v>39</v>
      </c>
      <c r="O210" s="17">
        <v>1</v>
      </c>
      <c r="P210" s="17">
        <v>1</v>
      </c>
      <c r="Q210" s="17">
        <v>0.73</v>
      </c>
      <c r="R210" s="17">
        <f t="shared" si="34"/>
        <v>0.08</v>
      </c>
      <c r="S210" s="17">
        <f>VLOOKUP($A210,不等ピッチ係数算出!$A$8:$AM$97,39,0)</f>
        <v>0</v>
      </c>
      <c r="T210" s="17">
        <f t="shared" si="35"/>
        <v>0.18000000000000002</v>
      </c>
      <c r="U210" s="17">
        <f t="shared" si="36"/>
        <v>0.16</v>
      </c>
      <c r="V210" s="17">
        <f t="shared" si="36"/>
        <v>0.03</v>
      </c>
      <c r="W210" s="17">
        <f t="shared" si="36"/>
        <v>6.0000000000000005E-2</v>
      </c>
      <c r="X210" s="17">
        <f t="shared" si="36"/>
        <v>0.18000000000000002</v>
      </c>
      <c r="Y210" s="17"/>
      <c r="Z210" s="17">
        <f t="shared" si="38"/>
        <v>0.03</v>
      </c>
      <c r="AA210" s="17">
        <v>0</v>
      </c>
      <c r="AB210" s="17">
        <f t="shared" si="39"/>
        <v>0.21000000000000002</v>
      </c>
      <c r="AC210" s="17">
        <f t="shared" si="37"/>
        <v>0.93000000000000016</v>
      </c>
      <c r="AD210">
        <f t="shared" si="40"/>
        <v>0.43000000000000005</v>
      </c>
      <c r="AE210">
        <f t="shared" si="41"/>
        <v>0.18000000000000002</v>
      </c>
      <c r="AF210">
        <f t="shared" si="42"/>
        <v>0.03</v>
      </c>
      <c r="AG210">
        <f t="shared" si="43"/>
        <v>0.64000000000000012</v>
      </c>
    </row>
    <row r="211" spans="1:33">
      <c r="A211" s="17" t="str">
        <f t="shared" si="33"/>
        <v>645401</v>
      </c>
      <c r="B211" s="17" t="s">
        <v>398</v>
      </c>
      <c r="C211" s="17" t="s">
        <v>33</v>
      </c>
      <c r="D211" s="17" t="s">
        <v>33</v>
      </c>
      <c r="E211" s="17" t="s">
        <v>337</v>
      </c>
      <c r="F211" s="17" t="s">
        <v>332</v>
      </c>
      <c r="G211" s="17" t="s">
        <v>333</v>
      </c>
      <c r="H211" s="17" t="s">
        <v>47</v>
      </c>
      <c r="I211" s="17" t="s">
        <v>33</v>
      </c>
      <c r="J211" s="17">
        <v>100</v>
      </c>
      <c r="K211" s="17">
        <v>10199</v>
      </c>
      <c r="L211" s="17">
        <v>54</v>
      </c>
      <c r="M211" s="17">
        <f>VLOOKUP($L211,搬送L.T算出シート!$B$8:$L$18,11,0)</f>
        <v>24.545454545454547</v>
      </c>
      <c r="N211" s="17" t="s">
        <v>39</v>
      </c>
      <c r="O211" s="17">
        <v>1</v>
      </c>
      <c r="P211" s="17">
        <v>1</v>
      </c>
      <c r="Q211" s="17">
        <v>0.73</v>
      </c>
      <c r="R211" s="17">
        <f t="shared" si="34"/>
        <v>0.08</v>
      </c>
      <c r="S211" s="17">
        <f>VLOOKUP($A211,不等ピッチ係数算出!$A$8:$AM$97,39,0)</f>
        <v>0</v>
      </c>
      <c r="T211" s="17">
        <f t="shared" si="35"/>
        <v>0.18000000000000002</v>
      </c>
      <c r="U211" s="17">
        <f t="shared" si="36"/>
        <v>0.16</v>
      </c>
      <c r="V211" s="17">
        <f t="shared" si="36"/>
        <v>0.03</v>
      </c>
      <c r="W211" s="17">
        <f t="shared" si="36"/>
        <v>6.0000000000000005E-2</v>
      </c>
      <c r="X211" s="17">
        <f t="shared" si="36"/>
        <v>0.18000000000000002</v>
      </c>
      <c r="Y211" s="17"/>
      <c r="Z211" s="17">
        <f t="shared" si="38"/>
        <v>0.03</v>
      </c>
      <c r="AA211" s="17">
        <v>0</v>
      </c>
      <c r="AB211" s="17">
        <f t="shared" si="39"/>
        <v>0.21000000000000002</v>
      </c>
      <c r="AC211" s="17">
        <f t="shared" si="37"/>
        <v>0.93000000000000016</v>
      </c>
      <c r="AD211">
        <f t="shared" si="40"/>
        <v>0.43000000000000005</v>
      </c>
      <c r="AE211">
        <f t="shared" si="41"/>
        <v>0.18000000000000002</v>
      </c>
      <c r="AF211">
        <f t="shared" si="42"/>
        <v>0.03</v>
      </c>
      <c r="AG211">
        <f t="shared" si="43"/>
        <v>0.64000000000000012</v>
      </c>
    </row>
    <row r="212" spans="1:33">
      <c r="A212" s="17" t="str">
        <f t="shared" si="33"/>
        <v>645401</v>
      </c>
      <c r="B212" s="17" t="s">
        <v>399</v>
      </c>
      <c r="C212" s="17" t="s">
        <v>33</v>
      </c>
      <c r="D212" s="17" t="s">
        <v>33</v>
      </c>
      <c r="E212" s="17" t="s">
        <v>337</v>
      </c>
      <c r="F212" s="17" t="s">
        <v>332</v>
      </c>
      <c r="G212" s="17" t="s">
        <v>333</v>
      </c>
      <c r="H212" s="17" t="s">
        <v>47</v>
      </c>
      <c r="I212" s="17" t="s">
        <v>33</v>
      </c>
      <c r="J212" s="17">
        <v>100</v>
      </c>
      <c r="K212" s="17">
        <v>10200</v>
      </c>
      <c r="L212" s="17">
        <v>54</v>
      </c>
      <c r="M212" s="17">
        <f>VLOOKUP($L212,搬送L.T算出シート!$B$8:$L$18,11,0)</f>
        <v>24.545454545454547</v>
      </c>
      <c r="N212" s="17" t="s">
        <v>39</v>
      </c>
      <c r="O212" s="17">
        <v>1</v>
      </c>
      <c r="P212" s="17">
        <v>1</v>
      </c>
      <c r="Q212" s="17">
        <v>0.73</v>
      </c>
      <c r="R212" s="17">
        <f t="shared" si="34"/>
        <v>0.08</v>
      </c>
      <c r="S212" s="17">
        <f>VLOOKUP($A212,不等ピッチ係数算出!$A$8:$AM$97,39,0)</f>
        <v>0</v>
      </c>
      <c r="T212" s="17">
        <f t="shared" si="35"/>
        <v>0.18000000000000002</v>
      </c>
      <c r="U212" s="17">
        <f t="shared" si="36"/>
        <v>0.16</v>
      </c>
      <c r="V212" s="17">
        <f t="shared" si="36"/>
        <v>0.03</v>
      </c>
      <c r="W212" s="17">
        <f t="shared" si="36"/>
        <v>6.0000000000000005E-2</v>
      </c>
      <c r="X212" s="17">
        <f t="shared" si="36"/>
        <v>0.18000000000000002</v>
      </c>
      <c r="Y212" s="17"/>
      <c r="Z212" s="17">
        <f t="shared" si="38"/>
        <v>0.03</v>
      </c>
      <c r="AA212" s="17">
        <v>0</v>
      </c>
      <c r="AB212" s="17">
        <f t="shared" si="39"/>
        <v>0.21000000000000002</v>
      </c>
      <c r="AC212" s="17">
        <f t="shared" si="37"/>
        <v>0.93000000000000016</v>
      </c>
      <c r="AD212">
        <f t="shared" si="40"/>
        <v>0.43000000000000005</v>
      </c>
      <c r="AE212">
        <f t="shared" si="41"/>
        <v>0.18000000000000002</v>
      </c>
      <c r="AF212">
        <f t="shared" si="42"/>
        <v>0.03</v>
      </c>
      <c r="AG212">
        <f t="shared" si="43"/>
        <v>0.64000000000000012</v>
      </c>
    </row>
    <row r="213" spans="1:33">
      <c r="A213" s="17" t="str">
        <f t="shared" si="33"/>
        <v>645401</v>
      </c>
      <c r="B213" s="17" t="s">
        <v>400</v>
      </c>
      <c r="C213" s="17" t="s">
        <v>33</v>
      </c>
      <c r="D213" s="17" t="s">
        <v>33</v>
      </c>
      <c r="E213" s="17" t="s">
        <v>337</v>
      </c>
      <c r="F213" s="17" t="s">
        <v>332</v>
      </c>
      <c r="G213" s="17" t="s">
        <v>333</v>
      </c>
      <c r="H213" s="17" t="s">
        <v>47</v>
      </c>
      <c r="I213" s="17" t="s">
        <v>33</v>
      </c>
      <c r="J213" s="17">
        <v>100</v>
      </c>
      <c r="K213" s="17">
        <v>10201</v>
      </c>
      <c r="L213" s="17">
        <v>54</v>
      </c>
      <c r="M213" s="17">
        <f>VLOOKUP($L213,搬送L.T算出シート!$B$8:$L$18,11,0)</f>
        <v>24.545454545454547</v>
      </c>
      <c r="N213" s="17" t="s">
        <v>39</v>
      </c>
      <c r="O213" s="17">
        <v>1</v>
      </c>
      <c r="P213" s="17">
        <v>1</v>
      </c>
      <c r="Q213" s="17">
        <v>0.73</v>
      </c>
      <c r="R213" s="17">
        <f t="shared" si="34"/>
        <v>0.08</v>
      </c>
      <c r="S213" s="17">
        <f>VLOOKUP($A213,不等ピッチ係数算出!$A$8:$AM$97,39,0)</f>
        <v>0</v>
      </c>
      <c r="T213" s="17">
        <f t="shared" si="35"/>
        <v>0.18000000000000002</v>
      </c>
      <c r="U213" s="17">
        <f t="shared" si="36"/>
        <v>0.16</v>
      </c>
      <c r="V213" s="17">
        <f t="shared" si="36"/>
        <v>0.03</v>
      </c>
      <c r="W213" s="17">
        <f t="shared" si="36"/>
        <v>6.0000000000000005E-2</v>
      </c>
      <c r="X213" s="17">
        <f t="shared" si="36"/>
        <v>0.18000000000000002</v>
      </c>
      <c r="Y213" s="17"/>
      <c r="Z213" s="17">
        <f t="shared" si="38"/>
        <v>0.03</v>
      </c>
      <c r="AA213" s="17">
        <v>0</v>
      </c>
      <c r="AB213" s="17">
        <f t="shared" si="39"/>
        <v>0.21000000000000002</v>
      </c>
      <c r="AC213" s="17">
        <f t="shared" si="37"/>
        <v>0.93000000000000016</v>
      </c>
      <c r="AD213">
        <f t="shared" si="40"/>
        <v>0.43000000000000005</v>
      </c>
      <c r="AE213">
        <f t="shared" si="41"/>
        <v>0.18000000000000002</v>
      </c>
      <c r="AF213">
        <f t="shared" si="42"/>
        <v>0.03</v>
      </c>
      <c r="AG213">
        <f t="shared" si="43"/>
        <v>0.64000000000000012</v>
      </c>
    </row>
    <row r="214" spans="1:33">
      <c r="A214" s="17" t="str">
        <f t="shared" si="33"/>
        <v>645401</v>
      </c>
      <c r="B214" s="17" t="s">
        <v>401</v>
      </c>
      <c r="C214" s="17" t="s">
        <v>33</v>
      </c>
      <c r="D214" s="17" t="s">
        <v>33</v>
      </c>
      <c r="E214" s="17" t="s">
        <v>337</v>
      </c>
      <c r="F214" s="17" t="s">
        <v>332</v>
      </c>
      <c r="G214" s="17" t="s">
        <v>333</v>
      </c>
      <c r="H214" s="17" t="s">
        <v>47</v>
      </c>
      <c r="I214" s="17" t="s">
        <v>33</v>
      </c>
      <c r="J214" s="17">
        <v>100</v>
      </c>
      <c r="K214" s="17">
        <v>10202</v>
      </c>
      <c r="L214" s="17">
        <v>54</v>
      </c>
      <c r="M214" s="17">
        <f>VLOOKUP($L214,搬送L.T算出シート!$B$8:$L$18,11,0)</f>
        <v>24.545454545454547</v>
      </c>
      <c r="N214" s="17" t="s">
        <v>39</v>
      </c>
      <c r="O214" s="17">
        <v>1</v>
      </c>
      <c r="P214" s="17">
        <v>1</v>
      </c>
      <c r="Q214" s="17">
        <v>0.73</v>
      </c>
      <c r="R214" s="17">
        <f t="shared" si="34"/>
        <v>0.08</v>
      </c>
      <c r="S214" s="17">
        <f>VLOOKUP($A214,不等ピッチ係数算出!$A$8:$AM$97,39,0)</f>
        <v>0</v>
      </c>
      <c r="T214" s="17">
        <f t="shared" si="35"/>
        <v>0.18000000000000002</v>
      </c>
      <c r="U214" s="17">
        <f t="shared" si="36"/>
        <v>0.16</v>
      </c>
      <c r="V214" s="17">
        <f t="shared" si="36"/>
        <v>0.03</v>
      </c>
      <c r="W214" s="17">
        <f t="shared" si="36"/>
        <v>6.0000000000000005E-2</v>
      </c>
      <c r="X214" s="17">
        <f t="shared" si="36"/>
        <v>0.18000000000000002</v>
      </c>
      <c r="Y214" s="17"/>
      <c r="Z214" s="17">
        <f t="shared" si="38"/>
        <v>0.03</v>
      </c>
      <c r="AA214" s="17">
        <v>0</v>
      </c>
      <c r="AB214" s="17">
        <f t="shared" si="39"/>
        <v>0.21000000000000002</v>
      </c>
      <c r="AC214" s="17">
        <f t="shared" si="37"/>
        <v>0.93000000000000016</v>
      </c>
      <c r="AD214">
        <f t="shared" si="40"/>
        <v>0.43000000000000005</v>
      </c>
      <c r="AE214">
        <f t="shared" si="41"/>
        <v>0.18000000000000002</v>
      </c>
      <c r="AF214">
        <f t="shared" si="42"/>
        <v>0.03</v>
      </c>
      <c r="AG214">
        <f t="shared" si="43"/>
        <v>0.64000000000000012</v>
      </c>
    </row>
    <row r="215" spans="1:33">
      <c r="A215" s="17" t="str">
        <f t="shared" si="33"/>
        <v>645401</v>
      </c>
      <c r="B215" s="17" t="s">
        <v>402</v>
      </c>
      <c r="C215" s="17" t="s">
        <v>33</v>
      </c>
      <c r="D215" s="17" t="s">
        <v>33</v>
      </c>
      <c r="E215" s="17" t="s">
        <v>337</v>
      </c>
      <c r="F215" s="17" t="s">
        <v>332</v>
      </c>
      <c r="G215" s="17" t="s">
        <v>333</v>
      </c>
      <c r="H215" s="17" t="s">
        <v>47</v>
      </c>
      <c r="I215" s="17" t="s">
        <v>33</v>
      </c>
      <c r="J215" s="17">
        <v>100</v>
      </c>
      <c r="K215" s="17">
        <v>10203</v>
      </c>
      <c r="L215" s="17">
        <v>54</v>
      </c>
      <c r="M215" s="17">
        <f>VLOOKUP($L215,搬送L.T算出シート!$B$8:$L$18,11,0)</f>
        <v>24.545454545454547</v>
      </c>
      <c r="N215" s="17" t="s">
        <v>39</v>
      </c>
      <c r="O215" s="17">
        <v>1</v>
      </c>
      <c r="P215" s="17">
        <v>1</v>
      </c>
      <c r="Q215" s="17">
        <v>0.73</v>
      </c>
      <c r="R215" s="17">
        <f t="shared" si="34"/>
        <v>0.08</v>
      </c>
      <c r="S215" s="17">
        <f>VLOOKUP($A215,不等ピッチ係数算出!$A$8:$AM$97,39,0)</f>
        <v>0</v>
      </c>
      <c r="T215" s="17">
        <f t="shared" si="35"/>
        <v>0.18000000000000002</v>
      </c>
      <c r="U215" s="17">
        <f t="shared" si="36"/>
        <v>0.16</v>
      </c>
      <c r="V215" s="17">
        <f t="shared" si="36"/>
        <v>0.03</v>
      </c>
      <c r="W215" s="17">
        <f t="shared" si="36"/>
        <v>6.0000000000000005E-2</v>
      </c>
      <c r="X215" s="17">
        <f t="shared" si="36"/>
        <v>0.18000000000000002</v>
      </c>
      <c r="Y215" s="17"/>
      <c r="Z215" s="17">
        <f t="shared" si="38"/>
        <v>0.03</v>
      </c>
      <c r="AA215" s="17">
        <v>0</v>
      </c>
      <c r="AB215" s="17">
        <f t="shared" si="39"/>
        <v>0.21000000000000002</v>
      </c>
      <c r="AC215" s="17">
        <f t="shared" si="37"/>
        <v>0.93000000000000016</v>
      </c>
      <c r="AD215">
        <f t="shared" si="40"/>
        <v>0.43000000000000005</v>
      </c>
      <c r="AE215">
        <f t="shared" si="41"/>
        <v>0.18000000000000002</v>
      </c>
      <c r="AF215">
        <f t="shared" si="42"/>
        <v>0.03</v>
      </c>
      <c r="AG215">
        <f t="shared" si="43"/>
        <v>0.64000000000000012</v>
      </c>
    </row>
    <row r="216" spans="1:33">
      <c r="A216" s="17" t="str">
        <f t="shared" si="33"/>
        <v>645401</v>
      </c>
      <c r="B216" s="17" t="s">
        <v>403</v>
      </c>
      <c r="C216" s="17" t="s">
        <v>33</v>
      </c>
      <c r="D216" s="17" t="s">
        <v>33</v>
      </c>
      <c r="E216" s="17" t="s">
        <v>337</v>
      </c>
      <c r="F216" s="17" t="s">
        <v>332</v>
      </c>
      <c r="G216" s="17" t="s">
        <v>333</v>
      </c>
      <c r="H216" s="17" t="s">
        <v>47</v>
      </c>
      <c r="I216" s="17" t="s">
        <v>33</v>
      </c>
      <c r="J216" s="17">
        <v>100</v>
      </c>
      <c r="K216" s="17">
        <v>10204</v>
      </c>
      <c r="L216" s="17">
        <v>54</v>
      </c>
      <c r="M216" s="17">
        <f>VLOOKUP($L216,搬送L.T算出シート!$B$8:$L$18,11,0)</f>
        <v>24.545454545454547</v>
      </c>
      <c r="N216" s="17" t="s">
        <v>39</v>
      </c>
      <c r="O216" s="17">
        <v>1</v>
      </c>
      <c r="P216" s="17">
        <v>1</v>
      </c>
      <c r="Q216" s="17">
        <v>0.73</v>
      </c>
      <c r="R216" s="17">
        <f t="shared" si="34"/>
        <v>0.08</v>
      </c>
      <c r="S216" s="17">
        <f>VLOOKUP($A216,不等ピッチ係数算出!$A$8:$AM$97,39,0)</f>
        <v>0</v>
      </c>
      <c r="T216" s="17">
        <f t="shared" si="35"/>
        <v>0.18000000000000002</v>
      </c>
      <c r="U216" s="17">
        <f t="shared" si="36"/>
        <v>0.16</v>
      </c>
      <c r="V216" s="17">
        <f t="shared" si="36"/>
        <v>0.03</v>
      </c>
      <c r="W216" s="17">
        <f t="shared" si="36"/>
        <v>6.0000000000000005E-2</v>
      </c>
      <c r="X216" s="17">
        <f t="shared" si="36"/>
        <v>0.18000000000000002</v>
      </c>
      <c r="Y216" s="17"/>
      <c r="Z216" s="17">
        <f t="shared" si="38"/>
        <v>0.03</v>
      </c>
      <c r="AA216" s="17">
        <v>0</v>
      </c>
      <c r="AB216" s="17">
        <f t="shared" si="39"/>
        <v>0.21000000000000002</v>
      </c>
      <c r="AC216" s="17">
        <f t="shared" si="37"/>
        <v>0.93000000000000016</v>
      </c>
      <c r="AD216">
        <f t="shared" si="40"/>
        <v>0.43000000000000005</v>
      </c>
      <c r="AE216">
        <f t="shared" si="41"/>
        <v>0.18000000000000002</v>
      </c>
      <c r="AF216">
        <f t="shared" si="42"/>
        <v>0.03</v>
      </c>
      <c r="AG216">
        <f t="shared" si="43"/>
        <v>0.64000000000000012</v>
      </c>
    </row>
    <row r="217" spans="1:33">
      <c r="A217" s="17" t="str">
        <f t="shared" si="33"/>
        <v>645401</v>
      </c>
      <c r="B217" s="17" t="s">
        <v>404</v>
      </c>
      <c r="C217" s="17" t="s">
        <v>33</v>
      </c>
      <c r="D217" s="17" t="s">
        <v>33</v>
      </c>
      <c r="E217" s="17" t="s">
        <v>337</v>
      </c>
      <c r="F217" s="17" t="s">
        <v>332</v>
      </c>
      <c r="G217" s="17" t="s">
        <v>333</v>
      </c>
      <c r="H217" s="17" t="s">
        <v>47</v>
      </c>
      <c r="I217" s="17" t="s">
        <v>33</v>
      </c>
      <c r="J217" s="17">
        <v>100</v>
      </c>
      <c r="K217" s="17">
        <v>10205</v>
      </c>
      <c r="L217" s="17">
        <v>54</v>
      </c>
      <c r="M217" s="17">
        <f>VLOOKUP($L217,搬送L.T算出シート!$B$8:$L$18,11,0)</f>
        <v>24.545454545454547</v>
      </c>
      <c r="N217" s="17" t="s">
        <v>39</v>
      </c>
      <c r="O217" s="17">
        <v>1</v>
      </c>
      <c r="P217" s="17">
        <v>1</v>
      </c>
      <c r="Q217" s="17">
        <v>0.73</v>
      </c>
      <c r="R217" s="17">
        <f t="shared" si="34"/>
        <v>0.08</v>
      </c>
      <c r="S217" s="17">
        <f>VLOOKUP($A217,不等ピッチ係数算出!$A$8:$AM$97,39,0)</f>
        <v>0</v>
      </c>
      <c r="T217" s="17">
        <f t="shared" si="35"/>
        <v>0.18000000000000002</v>
      </c>
      <c r="U217" s="17">
        <f t="shared" si="36"/>
        <v>0.16</v>
      </c>
      <c r="V217" s="17">
        <f t="shared" si="36"/>
        <v>0.03</v>
      </c>
      <c r="W217" s="17">
        <f t="shared" si="36"/>
        <v>6.0000000000000005E-2</v>
      </c>
      <c r="X217" s="17">
        <f t="shared" si="36"/>
        <v>0.18000000000000002</v>
      </c>
      <c r="Y217" s="17"/>
      <c r="Z217" s="17">
        <f t="shared" si="38"/>
        <v>0.03</v>
      </c>
      <c r="AA217" s="17">
        <v>0</v>
      </c>
      <c r="AB217" s="17">
        <f t="shared" si="39"/>
        <v>0.21000000000000002</v>
      </c>
      <c r="AC217" s="17">
        <f t="shared" si="37"/>
        <v>0.93000000000000016</v>
      </c>
      <c r="AD217">
        <f t="shared" si="40"/>
        <v>0.43000000000000005</v>
      </c>
      <c r="AE217">
        <f t="shared" si="41"/>
        <v>0.18000000000000002</v>
      </c>
      <c r="AF217">
        <f t="shared" si="42"/>
        <v>0.03</v>
      </c>
      <c r="AG217">
        <f t="shared" si="43"/>
        <v>0.64000000000000012</v>
      </c>
    </row>
    <row r="218" spans="1:33">
      <c r="A218" s="17" t="str">
        <f t="shared" si="33"/>
        <v>645401</v>
      </c>
      <c r="B218" s="17" t="s">
        <v>405</v>
      </c>
      <c r="C218" s="17" t="s">
        <v>33</v>
      </c>
      <c r="D218" s="17" t="s">
        <v>33</v>
      </c>
      <c r="E218" s="17" t="s">
        <v>337</v>
      </c>
      <c r="F218" s="17" t="s">
        <v>332</v>
      </c>
      <c r="G218" s="17" t="s">
        <v>333</v>
      </c>
      <c r="H218" s="17" t="s">
        <v>47</v>
      </c>
      <c r="I218" s="17" t="s">
        <v>33</v>
      </c>
      <c r="J218" s="17">
        <v>100</v>
      </c>
      <c r="K218" s="17">
        <v>10206</v>
      </c>
      <c r="L218" s="17">
        <v>54</v>
      </c>
      <c r="M218" s="17">
        <f>VLOOKUP($L218,搬送L.T算出シート!$B$8:$L$18,11,0)</f>
        <v>24.545454545454547</v>
      </c>
      <c r="N218" s="17" t="s">
        <v>39</v>
      </c>
      <c r="O218" s="17">
        <v>1</v>
      </c>
      <c r="P218" s="17">
        <v>1</v>
      </c>
      <c r="Q218" s="17">
        <v>0.73</v>
      </c>
      <c r="R218" s="17">
        <f t="shared" si="34"/>
        <v>0.08</v>
      </c>
      <c r="S218" s="17">
        <f>VLOOKUP($A218,不等ピッチ係数算出!$A$8:$AM$97,39,0)</f>
        <v>0</v>
      </c>
      <c r="T218" s="17">
        <f t="shared" si="35"/>
        <v>0.18000000000000002</v>
      </c>
      <c r="U218" s="17">
        <f t="shared" si="36"/>
        <v>0.16</v>
      </c>
      <c r="V218" s="17">
        <f t="shared" si="36"/>
        <v>0.03</v>
      </c>
      <c r="W218" s="17">
        <f t="shared" si="36"/>
        <v>6.0000000000000005E-2</v>
      </c>
      <c r="X218" s="17">
        <f t="shared" si="36"/>
        <v>0.18000000000000002</v>
      </c>
      <c r="Y218" s="17"/>
      <c r="Z218" s="17">
        <f t="shared" si="38"/>
        <v>0.03</v>
      </c>
      <c r="AA218" s="17">
        <v>0</v>
      </c>
      <c r="AB218" s="17">
        <f t="shared" si="39"/>
        <v>0.21000000000000002</v>
      </c>
      <c r="AC218" s="17">
        <f t="shared" si="37"/>
        <v>0.93000000000000016</v>
      </c>
      <c r="AD218">
        <f t="shared" si="40"/>
        <v>0.43000000000000005</v>
      </c>
      <c r="AE218">
        <f t="shared" si="41"/>
        <v>0.18000000000000002</v>
      </c>
      <c r="AF218">
        <f t="shared" si="42"/>
        <v>0.03</v>
      </c>
      <c r="AG218">
        <f t="shared" si="43"/>
        <v>0.64000000000000012</v>
      </c>
    </row>
    <row r="219" spans="1:33">
      <c r="A219" s="17" t="str">
        <f t="shared" si="33"/>
        <v>645401</v>
      </c>
      <c r="B219" s="17" t="s">
        <v>406</v>
      </c>
      <c r="C219" s="17" t="s">
        <v>33</v>
      </c>
      <c r="D219" s="17" t="s">
        <v>33</v>
      </c>
      <c r="E219" s="17" t="s">
        <v>337</v>
      </c>
      <c r="F219" s="17" t="s">
        <v>332</v>
      </c>
      <c r="G219" s="17" t="s">
        <v>333</v>
      </c>
      <c r="H219" s="17" t="s">
        <v>47</v>
      </c>
      <c r="I219" s="17" t="s">
        <v>33</v>
      </c>
      <c r="J219" s="17">
        <v>100</v>
      </c>
      <c r="K219" s="17">
        <v>10207</v>
      </c>
      <c r="L219" s="17">
        <v>54</v>
      </c>
      <c r="M219" s="17">
        <f>VLOOKUP($L219,搬送L.T算出シート!$B$8:$L$18,11,0)</f>
        <v>24.545454545454547</v>
      </c>
      <c r="N219" s="17" t="s">
        <v>39</v>
      </c>
      <c r="O219" s="17">
        <v>1</v>
      </c>
      <c r="P219" s="17">
        <v>1</v>
      </c>
      <c r="Q219" s="17">
        <v>0.73</v>
      </c>
      <c r="R219" s="17">
        <f t="shared" si="34"/>
        <v>0.08</v>
      </c>
      <c r="S219" s="17">
        <f>VLOOKUP($A219,不等ピッチ係数算出!$A$8:$AM$97,39,0)</f>
        <v>0</v>
      </c>
      <c r="T219" s="17">
        <f t="shared" si="35"/>
        <v>0.18000000000000002</v>
      </c>
      <c r="U219" s="17">
        <f t="shared" si="36"/>
        <v>0.16</v>
      </c>
      <c r="V219" s="17">
        <f t="shared" si="36"/>
        <v>0.03</v>
      </c>
      <c r="W219" s="17">
        <f t="shared" si="36"/>
        <v>6.0000000000000005E-2</v>
      </c>
      <c r="X219" s="17">
        <f t="shared" si="36"/>
        <v>0.18000000000000002</v>
      </c>
      <c r="Y219" s="17"/>
      <c r="Z219" s="17">
        <f t="shared" si="38"/>
        <v>0.03</v>
      </c>
      <c r="AA219" s="17">
        <v>0</v>
      </c>
      <c r="AB219" s="17">
        <f t="shared" si="39"/>
        <v>0.21000000000000002</v>
      </c>
      <c r="AC219" s="17">
        <f t="shared" si="37"/>
        <v>0.93000000000000016</v>
      </c>
      <c r="AD219">
        <f t="shared" si="40"/>
        <v>0.43000000000000005</v>
      </c>
      <c r="AE219">
        <f t="shared" si="41"/>
        <v>0.18000000000000002</v>
      </c>
      <c r="AF219">
        <f t="shared" si="42"/>
        <v>0.03</v>
      </c>
      <c r="AG219">
        <f t="shared" si="43"/>
        <v>0.64000000000000012</v>
      </c>
    </row>
    <row r="220" spans="1:33">
      <c r="A220" s="17" t="str">
        <f t="shared" si="33"/>
        <v>645401</v>
      </c>
      <c r="B220" s="17" t="s">
        <v>407</v>
      </c>
      <c r="C220" s="17" t="s">
        <v>33</v>
      </c>
      <c r="D220" s="17" t="s">
        <v>33</v>
      </c>
      <c r="E220" s="17" t="s">
        <v>337</v>
      </c>
      <c r="F220" s="17" t="s">
        <v>332</v>
      </c>
      <c r="G220" s="17" t="s">
        <v>333</v>
      </c>
      <c r="H220" s="17" t="s">
        <v>47</v>
      </c>
      <c r="I220" s="17" t="s">
        <v>33</v>
      </c>
      <c r="J220" s="17">
        <v>100</v>
      </c>
      <c r="K220" s="17">
        <v>10208</v>
      </c>
      <c r="L220" s="17">
        <v>54</v>
      </c>
      <c r="M220" s="17">
        <f>VLOOKUP($L220,搬送L.T算出シート!$B$8:$L$18,11,0)</f>
        <v>24.545454545454547</v>
      </c>
      <c r="N220" s="17" t="s">
        <v>39</v>
      </c>
      <c r="O220" s="17">
        <v>1</v>
      </c>
      <c r="P220" s="17">
        <v>1</v>
      </c>
      <c r="Q220" s="17">
        <v>0.73</v>
      </c>
      <c r="R220" s="17">
        <f t="shared" si="34"/>
        <v>0.08</v>
      </c>
      <c r="S220" s="17">
        <f>VLOOKUP($A220,不等ピッチ係数算出!$A$8:$AM$97,39,0)</f>
        <v>0</v>
      </c>
      <c r="T220" s="17">
        <f t="shared" si="35"/>
        <v>0.18000000000000002</v>
      </c>
      <c r="U220" s="17">
        <f t="shared" si="36"/>
        <v>0.16</v>
      </c>
      <c r="V220" s="17">
        <f t="shared" si="36"/>
        <v>0.03</v>
      </c>
      <c r="W220" s="17">
        <f t="shared" si="36"/>
        <v>6.0000000000000005E-2</v>
      </c>
      <c r="X220" s="17">
        <f t="shared" si="36"/>
        <v>0.18000000000000002</v>
      </c>
      <c r="Y220" s="17"/>
      <c r="Z220" s="17">
        <f t="shared" si="38"/>
        <v>0.03</v>
      </c>
      <c r="AA220" s="17">
        <v>0</v>
      </c>
      <c r="AB220" s="17">
        <f t="shared" si="39"/>
        <v>0.21000000000000002</v>
      </c>
      <c r="AC220" s="17">
        <f t="shared" si="37"/>
        <v>0.93000000000000016</v>
      </c>
      <c r="AD220">
        <f t="shared" si="40"/>
        <v>0.43000000000000005</v>
      </c>
      <c r="AE220">
        <f t="shared" si="41"/>
        <v>0.18000000000000002</v>
      </c>
      <c r="AF220">
        <f t="shared" si="42"/>
        <v>0.03</v>
      </c>
      <c r="AG220">
        <f t="shared" si="43"/>
        <v>0.64000000000000012</v>
      </c>
    </row>
    <row r="221" spans="1:33">
      <c r="A221" s="17" t="str">
        <f t="shared" si="33"/>
        <v>645401</v>
      </c>
      <c r="B221" s="17" t="s">
        <v>408</v>
      </c>
      <c r="C221" s="17" t="s">
        <v>33</v>
      </c>
      <c r="D221" s="17" t="s">
        <v>33</v>
      </c>
      <c r="E221" s="17" t="s">
        <v>337</v>
      </c>
      <c r="F221" s="17" t="s">
        <v>332</v>
      </c>
      <c r="G221" s="17" t="s">
        <v>333</v>
      </c>
      <c r="H221" s="17" t="s">
        <v>47</v>
      </c>
      <c r="I221" s="17" t="s">
        <v>33</v>
      </c>
      <c r="J221" s="17">
        <v>100</v>
      </c>
      <c r="K221" s="17">
        <v>10209</v>
      </c>
      <c r="L221" s="17">
        <v>54</v>
      </c>
      <c r="M221" s="17">
        <f>VLOOKUP($L221,搬送L.T算出シート!$B$8:$L$18,11,0)</f>
        <v>24.545454545454547</v>
      </c>
      <c r="N221" s="17" t="s">
        <v>39</v>
      </c>
      <c r="O221" s="17">
        <v>1</v>
      </c>
      <c r="P221" s="17">
        <v>1</v>
      </c>
      <c r="Q221" s="17">
        <v>0.73</v>
      </c>
      <c r="R221" s="17">
        <f t="shared" si="34"/>
        <v>0.08</v>
      </c>
      <c r="S221" s="17">
        <f>VLOOKUP($A221,不等ピッチ係数算出!$A$8:$AM$97,39,0)</f>
        <v>0</v>
      </c>
      <c r="T221" s="17">
        <f t="shared" si="35"/>
        <v>0.18000000000000002</v>
      </c>
      <c r="U221" s="17">
        <f t="shared" si="36"/>
        <v>0.16</v>
      </c>
      <c r="V221" s="17">
        <f t="shared" si="36"/>
        <v>0.03</v>
      </c>
      <c r="W221" s="17">
        <f t="shared" si="36"/>
        <v>6.0000000000000005E-2</v>
      </c>
      <c r="X221" s="17">
        <f t="shared" si="36"/>
        <v>0.18000000000000002</v>
      </c>
      <c r="Y221" s="17"/>
      <c r="Z221" s="17">
        <f t="shared" si="38"/>
        <v>0.03</v>
      </c>
      <c r="AA221" s="17">
        <v>0</v>
      </c>
      <c r="AB221" s="17">
        <f t="shared" si="39"/>
        <v>0.21000000000000002</v>
      </c>
      <c r="AC221" s="17">
        <f t="shared" si="37"/>
        <v>0.93000000000000016</v>
      </c>
      <c r="AD221">
        <f t="shared" si="40"/>
        <v>0.43000000000000005</v>
      </c>
      <c r="AE221">
        <f t="shared" si="41"/>
        <v>0.18000000000000002</v>
      </c>
      <c r="AF221">
        <f t="shared" si="42"/>
        <v>0.03</v>
      </c>
      <c r="AG221">
        <f t="shared" si="43"/>
        <v>0.64000000000000012</v>
      </c>
    </row>
    <row r="222" spans="1:33">
      <c r="A222" s="17" t="str">
        <f t="shared" si="33"/>
        <v>645401</v>
      </c>
      <c r="B222" s="17" t="s">
        <v>409</v>
      </c>
      <c r="C222" s="17" t="s">
        <v>33</v>
      </c>
      <c r="D222" s="17" t="s">
        <v>33</v>
      </c>
      <c r="E222" s="17" t="s">
        <v>337</v>
      </c>
      <c r="F222" s="17" t="s">
        <v>332</v>
      </c>
      <c r="G222" s="17" t="s">
        <v>333</v>
      </c>
      <c r="H222" s="17" t="s">
        <v>47</v>
      </c>
      <c r="I222" s="17" t="s">
        <v>33</v>
      </c>
      <c r="J222" s="17">
        <v>100</v>
      </c>
      <c r="K222" s="17">
        <v>10210</v>
      </c>
      <c r="L222" s="17">
        <v>54</v>
      </c>
      <c r="M222" s="17">
        <f>VLOOKUP($L222,搬送L.T算出シート!$B$8:$L$18,11,0)</f>
        <v>24.545454545454547</v>
      </c>
      <c r="N222" s="17" t="s">
        <v>39</v>
      </c>
      <c r="O222" s="17">
        <v>1</v>
      </c>
      <c r="P222" s="17">
        <v>1</v>
      </c>
      <c r="Q222" s="17">
        <v>0.73</v>
      </c>
      <c r="R222" s="17">
        <f t="shared" si="34"/>
        <v>0.08</v>
      </c>
      <c r="S222" s="17">
        <f>VLOOKUP($A222,不等ピッチ係数算出!$A$8:$AM$97,39,0)</f>
        <v>0</v>
      </c>
      <c r="T222" s="17">
        <f t="shared" si="35"/>
        <v>0.18000000000000002</v>
      </c>
      <c r="U222" s="17">
        <f t="shared" si="36"/>
        <v>0.16</v>
      </c>
      <c r="V222" s="17">
        <f t="shared" si="36"/>
        <v>0.03</v>
      </c>
      <c r="W222" s="17">
        <f t="shared" si="36"/>
        <v>6.0000000000000005E-2</v>
      </c>
      <c r="X222" s="17">
        <f t="shared" si="36"/>
        <v>0.18000000000000002</v>
      </c>
      <c r="Y222" s="17"/>
      <c r="Z222" s="17">
        <f t="shared" si="38"/>
        <v>0.03</v>
      </c>
      <c r="AA222" s="17">
        <v>0</v>
      </c>
      <c r="AB222" s="17">
        <f t="shared" si="39"/>
        <v>0.21000000000000002</v>
      </c>
      <c r="AC222" s="17">
        <f t="shared" si="37"/>
        <v>0.93000000000000016</v>
      </c>
      <c r="AD222">
        <f t="shared" si="40"/>
        <v>0.43000000000000005</v>
      </c>
      <c r="AE222">
        <f t="shared" si="41"/>
        <v>0.18000000000000002</v>
      </c>
      <c r="AF222">
        <f t="shared" si="42"/>
        <v>0.03</v>
      </c>
      <c r="AG222">
        <f t="shared" si="43"/>
        <v>0.64000000000000012</v>
      </c>
    </row>
    <row r="223" spans="1:33">
      <c r="A223" s="17" t="str">
        <f t="shared" si="33"/>
        <v>645401</v>
      </c>
      <c r="B223" s="17" t="s">
        <v>410</v>
      </c>
      <c r="C223" s="17" t="s">
        <v>33</v>
      </c>
      <c r="D223" s="17" t="s">
        <v>33</v>
      </c>
      <c r="E223" s="17" t="s">
        <v>337</v>
      </c>
      <c r="F223" s="17" t="s">
        <v>332</v>
      </c>
      <c r="G223" s="17" t="s">
        <v>333</v>
      </c>
      <c r="H223" s="17" t="s">
        <v>47</v>
      </c>
      <c r="I223" s="17" t="s">
        <v>33</v>
      </c>
      <c r="J223" s="17">
        <v>100</v>
      </c>
      <c r="K223" s="17">
        <v>10211</v>
      </c>
      <c r="L223" s="17">
        <v>54</v>
      </c>
      <c r="M223" s="17">
        <f>VLOOKUP($L223,搬送L.T算出シート!$B$8:$L$18,11,0)</f>
        <v>24.545454545454547</v>
      </c>
      <c r="N223" s="17" t="s">
        <v>39</v>
      </c>
      <c r="O223" s="17">
        <v>1</v>
      </c>
      <c r="P223" s="17">
        <v>1</v>
      </c>
      <c r="Q223" s="17">
        <v>0.73</v>
      </c>
      <c r="R223" s="17">
        <f t="shared" si="34"/>
        <v>0.08</v>
      </c>
      <c r="S223" s="17">
        <f>VLOOKUP($A223,不等ピッチ係数算出!$A$8:$AM$97,39,0)</f>
        <v>0</v>
      </c>
      <c r="T223" s="17">
        <f t="shared" si="35"/>
        <v>0.18000000000000002</v>
      </c>
      <c r="U223" s="17">
        <f t="shared" si="36"/>
        <v>0.16</v>
      </c>
      <c r="V223" s="17">
        <f t="shared" si="36"/>
        <v>0.03</v>
      </c>
      <c r="W223" s="17">
        <f t="shared" si="36"/>
        <v>6.0000000000000005E-2</v>
      </c>
      <c r="X223" s="17">
        <f t="shared" si="36"/>
        <v>0.18000000000000002</v>
      </c>
      <c r="Y223" s="17"/>
      <c r="Z223" s="17">
        <f t="shared" si="38"/>
        <v>0.03</v>
      </c>
      <c r="AA223" s="17">
        <v>0</v>
      </c>
      <c r="AB223" s="17">
        <f t="shared" si="39"/>
        <v>0.21000000000000002</v>
      </c>
      <c r="AC223" s="17">
        <f t="shared" si="37"/>
        <v>0.93000000000000016</v>
      </c>
      <c r="AD223">
        <f t="shared" si="40"/>
        <v>0.43000000000000005</v>
      </c>
      <c r="AE223">
        <f t="shared" si="41"/>
        <v>0.18000000000000002</v>
      </c>
      <c r="AF223">
        <f t="shared" si="42"/>
        <v>0.03</v>
      </c>
      <c r="AG223">
        <f t="shared" si="43"/>
        <v>0.64000000000000012</v>
      </c>
    </row>
    <row r="224" spans="1:33">
      <c r="A224" s="17" t="str">
        <f t="shared" si="33"/>
        <v>645401</v>
      </c>
      <c r="B224" s="17" t="s">
        <v>411</v>
      </c>
      <c r="C224" s="17" t="s">
        <v>33</v>
      </c>
      <c r="D224" s="17" t="s">
        <v>33</v>
      </c>
      <c r="E224" s="17" t="s">
        <v>337</v>
      </c>
      <c r="F224" s="17" t="s">
        <v>332</v>
      </c>
      <c r="G224" s="17" t="s">
        <v>333</v>
      </c>
      <c r="H224" s="17" t="s">
        <v>47</v>
      </c>
      <c r="I224" s="17" t="s">
        <v>33</v>
      </c>
      <c r="J224" s="17">
        <v>100</v>
      </c>
      <c r="K224" s="17">
        <v>10212</v>
      </c>
      <c r="L224" s="17">
        <v>54</v>
      </c>
      <c r="M224" s="17">
        <f>VLOOKUP($L224,搬送L.T算出シート!$B$8:$L$18,11,0)</f>
        <v>24.545454545454547</v>
      </c>
      <c r="N224" s="17" t="s">
        <v>39</v>
      </c>
      <c r="O224" s="17">
        <v>1</v>
      </c>
      <c r="P224" s="17">
        <v>1</v>
      </c>
      <c r="Q224" s="17">
        <v>0.73</v>
      </c>
      <c r="R224" s="17">
        <f t="shared" si="34"/>
        <v>0.08</v>
      </c>
      <c r="S224" s="17">
        <f>VLOOKUP($A224,不等ピッチ係数算出!$A$8:$AM$97,39,0)</f>
        <v>0</v>
      </c>
      <c r="T224" s="17">
        <f t="shared" si="35"/>
        <v>0.18000000000000002</v>
      </c>
      <c r="U224" s="17">
        <f t="shared" si="36"/>
        <v>0.16</v>
      </c>
      <c r="V224" s="17">
        <f t="shared" si="36"/>
        <v>0.03</v>
      </c>
      <c r="W224" s="17">
        <f t="shared" si="36"/>
        <v>6.0000000000000005E-2</v>
      </c>
      <c r="X224" s="17">
        <f t="shared" si="36"/>
        <v>0.18000000000000002</v>
      </c>
      <c r="Y224" s="17"/>
      <c r="Z224" s="17">
        <f t="shared" si="38"/>
        <v>0.03</v>
      </c>
      <c r="AA224" s="17">
        <v>0</v>
      </c>
      <c r="AB224" s="17">
        <f t="shared" si="39"/>
        <v>0.21000000000000002</v>
      </c>
      <c r="AC224" s="17">
        <f t="shared" si="37"/>
        <v>0.93000000000000016</v>
      </c>
      <c r="AD224">
        <f t="shared" si="40"/>
        <v>0.43000000000000005</v>
      </c>
      <c r="AE224">
        <f t="shared" si="41"/>
        <v>0.18000000000000002</v>
      </c>
      <c r="AF224">
        <f t="shared" si="42"/>
        <v>0.03</v>
      </c>
      <c r="AG224">
        <f t="shared" si="43"/>
        <v>0.64000000000000012</v>
      </c>
    </row>
    <row r="225" spans="1:33">
      <c r="A225" s="17" t="str">
        <f t="shared" si="33"/>
        <v>645401</v>
      </c>
      <c r="B225" s="17" t="s">
        <v>412</v>
      </c>
      <c r="C225" s="17" t="s">
        <v>33</v>
      </c>
      <c r="D225" s="17" t="s">
        <v>33</v>
      </c>
      <c r="E225" s="17" t="s">
        <v>337</v>
      </c>
      <c r="F225" s="17" t="s">
        <v>332</v>
      </c>
      <c r="G225" s="17" t="s">
        <v>333</v>
      </c>
      <c r="H225" s="17" t="s">
        <v>47</v>
      </c>
      <c r="I225" s="17" t="s">
        <v>33</v>
      </c>
      <c r="J225" s="17">
        <v>100</v>
      </c>
      <c r="K225" s="17">
        <v>10213</v>
      </c>
      <c r="L225" s="17">
        <v>54</v>
      </c>
      <c r="M225" s="17">
        <f>VLOOKUP($L225,搬送L.T算出シート!$B$8:$L$18,11,0)</f>
        <v>24.545454545454547</v>
      </c>
      <c r="N225" s="17" t="s">
        <v>39</v>
      </c>
      <c r="O225" s="17">
        <v>1</v>
      </c>
      <c r="P225" s="17">
        <v>1</v>
      </c>
      <c r="Q225" s="17">
        <v>0.73</v>
      </c>
      <c r="R225" s="17">
        <f t="shared" si="34"/>
        <v>0.08</v>
      </c>
      <c r="S225" s="17">
        <f>VLOOKUP($A225,不等ピッチ係数算出!$A$8:$AM$97,39,0)</f>
        <v>0</v>
      </c>
      <c r="T225" s="17">
        <f t="shared" si="35"/>
        <v>0.18000000000000002</v>
      </c>
      <c r="U225" s="17">
        <f t="shared" si="36"/>
        <v>0.16</v>
      </c>
      <c r="V225" s="17">
        <f t="shared" si="36"/>
        <v>0.03</v>
      </c>
      <c r="W225" s="17">
        <f t="shared" si="36"/>
        <v>6.0000000000000005E-2</v>
      </c>
      <c r="X225" s="17">
        <f t="shared" si="36"/>
        <v>0.18000000000000002</v>
      </c>
      <c r="Y225" s="17"/>
      <c r="Z225" s="17">
        <f t="shared" si="38"/>
        <v>0.03</v>
      </c>
      <c r="AA225" s="17">
        <v>0</v>
      </c>
      <c r="AB225" s="17">
        <f t="shared" si="39"/>
        <v>0.21000000000000002</v>
      </c>
      <c r="AC225" s="17">
        <f t="shared" si="37"/>
        <v>0.93000000000000016</v>
      </c>
      <c r="AD225">
        <f t="shared" si="40"/>
        <v>0.43000000000000005</v>
      </c>
      <c r="AE225">
        <f t="shared" si="41"/>
        <v>0.18000000000000002</v>
      </c>
      <c r="AF225">
        <f t="shared" si="42"/>
        <v>0.03</v>
      </c>
      <c r="AG225">
        <f t="shared" si="43"/>
        <v>0.64000000000000012</v>
      </c>
    </row>
    <row r="226" spans="1:33">
      <c r="A226" s="17" t="str">
        <f t="shared" si="33"/>
        <v>645401</v>
      </c>
      <c r="B226" s="17" t="s">
        <v>413</v>
      </c>
      <c r="C226" s="17" t="s">
        <v>33</v>
      </c>
      <c r="D226" s="17" t="s">
        <v>33</v>
      </c>
      <c r="E226" s="17" t="s">
        <v>337</v>
      </c>
      <c r="F226" s="17" t="s">
        <v>332</v>
      </c>
      <c r="G226" s="17" t="s">
        <v>333</v>
      </c>
      <c r="H226" s="17" t="s">
        <v>47</v>
      </c>
      <c r="I226" s="17" t="s">
        <v>33</v>
      </c>
      <c r="J226" s="17">
        <v>100</v>
      </c>
      <c r="K226" s="17">
        <v>10214</v>
      </c>
      <c r="L226" s="17">
        <v>54</v>
      </c>
      <c r="M226" s="17">
        <f>VLOOKUP($L226,搬送L.T算出シート!$B$8:$L$18,11,0)</f>
        <v>24.545454545454547</v>
      </c>
      <c r="N226" s="17" t="s">
        <v>39</v>
      </c>
      <c r="O226" s="17">
        <v>1</v>
      </c>
      <c r="P226" s="17">
        <v>1</v>
      </c>
      <c r="Q226" s="17">
        <v>0.73</v>
      </c>
      <c r="R226" s="17">
        <f t="shared" si="34"/>
        <v>0.08</v>
      </c>
      <c r="S226" s="17">
        <f>VLOOKUP($A226,不等ピッチ係数算出!$A$8:$AM$97,39,0)</f>
        <v>0</v>
      </c>
      <c r="T226" s="17">
        <f t="shared" si="35"/>
        <v>0.18000000000000002</v>
      </c>
      <c r="U226" s="17">
        <f t="shared" si="36"/>
        <v>0.16</v>
      </c>
      <c r="V226" s="17">
        <f t="shared" si="36"/>
        <v>0.03</v>
      </c>
      <c r="W226" s="17">
        <f t="shared" si="36"/>
        <v>6.0000000000000005E-2</v>
      </c>
      <c r="X226" s="17">
        <f t="shared" si="36"/>
        <v>0.18000000000000002</v>
      </c>
      <c r="Y226" s="17"/>
      <c r="Z226" s="17">
        <f t="shared" si="38"/>
        <v>0.03</v>
      </c>
      <c r="AA226" s="17">
        <v>0</v>
      </c>
      <c r="AB226" s="17">
        <f t="shared" si="39"/>
        <v>0.21000000000000002</v>
      </c>
      <c r="AC226" s="17">
        <f t="shared" si="37"/>
        <v>0.93000000000000016</v>
      </c>
      <c r="AD226">
        <f t="shared" si="40"/>
        <v>0.43000000000000005</v>
      </c>
      <c r="AE226">
        <f t="shared" si="41"/>
        <v>0.18000000000000002</v>
      </c>
      <c r="AF226">
        <f t="shared" si="42"/>
        <v>0.03</v>
      </c>
      <c r="AG226">
        <f t="shared" si="43"/>
        <v>0.64000000000000012</v>
      </c>
    </row>
    <row r="227" spans="1:33">
      <c r="A227" s="17" t="str">
        <f t="shared" si="33"/>
        <v>645401</v>
      </c>
      <c r="B227" s="17" t="s">
        <v>414</v>
      </c>
      <c r="C227" s="17" t="s">
        <v>33</v>
      </c>
      <c r="D227" s="17" t="s">
        <v>33</v>
      </c>
      <c r="E227" s="17" t="s">
        <v>337</v>
      </c>
      <c r="F227" s="17" t="s">
        <v>332</v>
      </c>
      <c r="G227" s="17" t="s">
        <v>333</v>
      </c>
      <c r="H227" s="17" t="s">
        <v>47</v>
      </c>
      <c r="I227" s="17" t="s">
        <v>33</v>
      </c>
      <c r="J227" s="17">
        <v>100</v>
      </c>
      <c r="K227" s="17">
        <v>10215</v>
      </c>
      <c r="L227" s="17">
        <v>54</v>
      </c>
      <c r="M227" s="17">
        <f>VLOOKUP($L227,搬送L.T算出シート!$B$8:$L$18,11,0)</f>
        <v>24.545454545454547</v>
      </c>
      <c r="N227" s="17" t="s">
        <v>39</v>
      </c>
      <c r="O227" s="17">
        <v>1</v>
      </c>
      <c r="P227" s="17">
        <v>1</v>
      </c>
      <c r="Q227" s="17">
        <v>0.73</v>
      </c>
      <c r="R227" s="17">
        <f t="shared" si="34"/>
        <v>0.08</v>
      </c>
      <c r="S227" s="17">
        <f>VLOOKUP($A227,不等ピッチ係数算出!$A$8:$AM$97,39,0)</f>
        <v>0</v>
      </c>
      <c r="T227" s="17">
        <f t="shared" si="35"/>
        <v>0.18000000000000002</v>
      </c>
      <c r="U227" s="17">
        <f t="shared" si="36"/>
        <v>0.16</v>
      </c>
      <c r="V227" s="17">
        <f t="shared" si="36"/>
        <v>0.03</v>
      </c>
      <c r="W227" s="17">
        <f t="shared" si="36"/>
        <v>6.0000000000000005E-2</v>
      </c>
      <c r="X227" s="17">
        <f t="shared" si="36"/>
        <v>0.18000000000000002</v>
      </c>
      <c r="Y227" s="17"/>
      <c r="Z227" s="17">
        <f t="shared" si="38"/>
        <v>0.03</v>
      </c>
      <c r="AA227" s="17">
        <v>0</v>
      </c>
      <c r="AB227" s="17">
        <f t="shared" si="39"/>
        <v>0.21000000000000002</v>
      </c>
      <c r="AC227" s="17">
        <f t="shared" si="37"/>
        <v>0.93000000000000016</v>
      </c>
      <c r="AD227">
        <f t="shared" si="40"/>
        <v>0.43000000000000005</v>
      </c>
      <c r="AE227">
        <f t="shared" si="41"/>
        <v>0.18000000000000002</v>
      </c>
      <c r="AF227">
        <f t="shared" si="42"/>
        <v>0.03</v>
      </c>
      <c r="AG227">
        <f t="shared" si="43"/>
        <v>0.64000000000000012</v>
      </c>
    </row>
    <row r="228" spans="1:33">
      <c r="A228" s="17" t="str">
        <f t="shared" si="33"/>
        <v>645401</v>
      </c>
      <c r="B228" s="17" t="s">
        <v>415</v>
      </c>
      <c r="C228" s="17" t="s">
        <v>33</v>
      </c>
      <c r="D228" s="17" t="s">
        <v>33</v>
      </c>
      <c r="E228" s="17" t="s">
        <v>337</v>
      </c>
      <c r="F228" s="17" t="s">
        <v>332</v>
      </c>
      <c r="G228" s="17" t="s">
        <v>333</v>
      </c>
      <c r="H228" s="17" t="s">
        <v>47</v>
      </c>
      <c r="I228" s="17" t="s">
        <v>33</v>
      </c>
      <c r="J228" s="17">
        <v>100</v>
      </c>
      <c r="K228" s="17">
        <v>10216</v>
      </c>
      <c r="L228" s="17">
        <v>54</v>
      </c>
      <c r="M228" s="17">
        <f>VLOOKUP($L228,搬送L.T算出シート!$B$8:$L$18,11,0)</f>
        <v>24.545454545454547</v>
      </c>
      <c r="N228" s="17" t="s">
        <v>39</v>
      </c>
      <c r="O228" s="17">
        <v>1</v>
      </c>
      <c r="P228" s="17">
        <v>1</v>
      </c>
      <c r="Q228" s="17">
        <v>0.73</v>
      </c>
      <c r="R228" s="17">
        <f t="shared" si="34"/>
        <v>0.08</v>
      </c>
      <c r="S228" s="17">
        <f>VLOOKUP($A228,不等ピッチ係数算出!$A$8:$AM$97,39,0)</f>
        <v>0</v>
      </c>
      <c r="T228" s="17">
        <f t="shared" si="35"/>
        <v>0.18000000000000002</v>
      </c>
      <c r="U228" s="17">
        <f t="shared" si="36"/>
        <v>0.16</v>
      </c>
      <c r="V228" s="17">
        <f t="shared" si="36"/>
        <v>0.03</v>
      </c>
      <c r="W228" s="17">
        <f t="shared" si="36"/>
        <v>6.0000000000000005E-2</v>
      </c>
      <c r="X228" s="17">
        <f t="shared" si="36"/>
        <v>0.18000000000000002</v>
      </c>
      <c r="Y228" s="17"/>
      <c r="Z228" s="17">
        <f t="shared" si="38"/>
        <v>0.03</v>
      </c>
      <c r="AA228" s="17">
        <v>0</v>
      </c>
      <c r="AB228" s="17">
        <f t="shared" si="39"/>
        <v>0.21000000000000002</v>
      </c>
      <c r="AC228" s="17">
        <f t="shared" si="37"/>
        <v>0.93000000000000016</v>
      </c>
      <c r="AD228">
        <f t="shared" si="40"/>
        <v>0.43000000000000005</v>
      </c>
      <c r="AE228">
        <f t="shared" si="41"/>
        <v>0.18000000000000002</v>
      </c>
      <c r="AF228">
        <f t="shared" si="42"/>
        <v>0.03</v>
      </c>
      <c r="AG228">
        <f t="shared" si="43"/>
        <v>0.64000000000000012</v>
      </c>
    </row>
    <row r="229" spans="1:33">
      <c r="A229" s="17" t="str">
        <f t="shared" si="33"/>
        <v>645401</v>
      </c>
      <c r="B229" s="17" t="s">
        <v>416</v>
      </c>
      <c r="C229" s="17" t="s">
        <v>33</v>
      </c>
      <c r="D229" s="17" t="s">
        <v>33</v>
      </c>
      <c r="E229" s="17" t="s">
        <v>337</v>
      </c>
      <c r="F229" s="17" t="s">
        <v>332</v>
      </c>
      <c r="G229" s="17" t="s">
        <v>333</v>
      </c>
      <c r="H229" s="17" t="s">
        <v>47</v>
      </c>
      <c r="I229" s="17" t="s">
        <v>33</v>
      </c>
      <c r="J229" s="17">
        <v>100</v>
      </c>
      <c r="K229" s="17">
        <v>10217</v>
      </c>
      <c r="L229" s="17">
        <v>54</v>
      </c>
      <c r="M229" s="17">
        <f>VLOOKUP($L229,搬送L.T算出シート!$B$8:$L$18,11,0)</f>
        <v>24.545454545454547</v>
      </c>
      <c r="N229" s="17" t="s">
        <v>39</v>
      </c>
      <c r="O229" s="17">
        <v>1</v>
      </c>
      <c r="P229" s="17">
        <v>1</v>
      </c>
      <c r="Q229" s="17">
        <v>0.73</v>
      </c>
      <c r="R229" s="17">
        <f t="shared" si="34"/>
        <v>0.08</v>
      </c>
      <c r="S229" s="17">
        <f>VLOOKUP($A229,不等ピッチ係数算出!$A$8:$AM$97,39,0)</f>
        <v>0</v>
      </c>
      <c r="T229" s="17">
        <f t="shared" si="35"/>
        <v>0.18000000000000002</v>
      </c>
      <c r="U229" s="17">
        <f t="shared" si="36"/>
        <v>0.16</v>
      </c>
      <c r="V229" s="17">
        <f t="shared" si="36"/>
        <v>0.03</v>
      </c>
      <c r="W229" s="17">
        <f t="shared" si="36"/>
        <v>6.0000000000000005E-2</v>
      </c>
      <c r="X229" s="17">
        <f t="shared" si="36"/>
        <v>0.18000000000000002</v>
      </c>
      <c r="Y229" s="17"/>
      <c r="Z229" s="17">
        <f t="shared" si="38"/>
        <v>0.03</v>
      </c>
      <c r="AA229" s="17">
        <v>0</v>
      </c>
      <c r="AB229" s="17">
        <f t="shared" si="39"/>
        <v>0.21000000000000002</v>
      </c>
      <c r="AC229" s="17">
        <f t="shared" si="37"/>
        <v>0.93000000000000016</v>
      </c>
      <c r="AD229">
        <f t="shared" si="40"/>
        <v>0.43000000000000005</v>
      </c>
      <c r="AE229">
        <f t="shared" si="41"/>
        <v>0.18000000000000002</v>
      </c>
      <c r="AF229">
        <f t="shared" si="42"/>
        <v>0.03</v>
      </c>
      <c r="AG229">
        <f t="shared" si="43"/>
        <v>0.64000000000000012</v>
      </c>
    </row>
    <row r="230" spans="1:33">
      <c r="A230" s="17" t="str">
        <f t="shared" si="33"/>
        <v>645401</v>
      </c>
      <c r="B230" s="17" t="s">
        <v>417</v>
      </c>
      <c r="C230" s="17" t="s">
        <v>33</v>
      </c>
      <c r="D230" s="17" t="s">
        <v>33</v>
      </c>
      <c r="E230" s="17" t="s">
        <v>337</v>
      </c>
      <c r="F230" s="17" t="s">
        <v>332</v>
      </c>
      <c r="G230" s="17" t="s">
        <v>333</v>
      </c>
      <c r="H230" s="17" t="s">
        <v>47</v>
      </c>
      <c r="I230" s="17" t="s">
        <v>33</v>
      </c>
      <c r="J230" s="17">
        <v>100</v>
      </c>
      <c r="K230" s="17">
        <v>10218</v>
      </c>
      <c r="L230" s="17">
        <v>54</v>
      </c>
      <c r="M230" s="17">
        <f>VLOOKUP($L230,搬送L.T算出シート!$B$8:$L$18,11,0)</f>
        <v>24.545454545454547</v>
      </c>
      <c r="N230" s="17" t="s">
        <v>39</v>
      </c>
      <c r="O230" s="17">
        <v>1</v>
      </c>
      <c r="P230" s="17">
        <v>1</v>
      </c>
      <c r="Q230" s="17">
        <v>0.73</v>
      </c>
      <c r="R230" s="17">
        <f t="shared" si="34"/>
        <v>0.08</v>
      </c>
      <c r="S230" s="17">
        <f>VLOOKUP($A230,不等ピッチ係数算出!$A$8:$AM$97,39,0)</f>
        <v>0</v>
      </c>
      <c r="T230" s="17">
        <f t="shared" si="35"/>
        <v>0.18000000000000002</v>
      </c>
      <c r="U230" s="17">
        <f t="shared" si="36"/>
        <v>0.16</v>
      </c>
      <c r="V230" s="17">
        <f t="shared" si="36"/>
        <v>0.03</v>
      </c>
      <c r="W230" s="17">
        <f t="shared" si="36"/>
        <v>6.0000000000000005E-2</v>
      </c>
      <c r="X230" s="17">
        <f t="shared" si="36"/>
        <v>0.18000000000000002</v>
      </c>
      <c r="Y230" s="17"/>
      <c r="Z230" s="17">
        <f t="shared" si="38"/>
        <v>0.03</v>
      </c>
      <c r="AA230" s="17">
        <v>0</v>
      </c>
      <c r="AB230" s="17">
        <f t="shared" si="39"/>
        <v>0.21000000000000002</v>
      </c>
      <c r="AC230" s="17">
        <f t="shared" si="37"/>
        <v>0.93000000000000016</v>
      </c>
      <c r="AD230">
        <f t="shared" si="40"/>
        <v>0.43000000000000005</v>
      </c>
      <c r="AE230">
        <f t="shared" si="41"/>
        <v>0.18000000000000002</v>
      </c>
      <c r="AF230">
        <f t="shared" si="42"/>
        <v>0.03</v>
      </c>
      <c r="AG230">
        <f t="shared" si="43"/>
        <v>0.64000000000000012</v>
      </c>
    </row>
    <row r="231" spans="1:33">
      <c r="A231" s="17" t="str">
        <f t="shared" si="33"/>
        <v>645401</v>
      </c>
      <c r="B231" s="17" t="s">
        <v>418</v>
      </c>
      <c r="C231" s="17" t="s">
        <v>33</v>
      </c>
      <c r="D231" s="17" t="s">
        <v>33</v>
      </c>
      <c r="E231" s="17" t="s">
        <v>337</v>
      </c>
      <c r="F231" s="17" t="s">
        <v>332</v>
      </c>
      <c r="G231" s="17" t="s">
        <v>333</v>
      </c>
      <c r="H231" s="17" t="s">
        <v>47</v>
      </c>
      <c r="I231" s="17" t="s">
        <v>33</v>
      </c>
      <c r="J231" s="17">
        <v>100</v>
      </c>
      <c r="K231" s="17">
        <v>10219</v>
      </c>
      <c r="L231" s="17">
        <v>54</v>
      </c>
      <c r="M231" s="17">
        <f>VLOOKUP($L231,搬送L.T算出シート!$B$8:$L$18,11,0)</f>
        <v>24.545454545454547</v>
      </c>
      <c r="N231" s="17" t="s">
        <v>39</v>
      </c>
      <c r="O231" s="17">
        <v>1</v>
      </c>
      <c r="P231" s="17">
        <v>1</v>
      </c>
      <c r="Q231" s="17">
        <v>0.73</v>
      </c>
      <c r="R231" s="17">
        <f t="shared" si="34"/>
        <v>0.08</v>
      </c>
      <c r="S231" s="17">
        <f>VLOOKUP($A231,不等ピッチ係数算出!$A$8:$AM$97,39,0)</f>
        <v>0</v>
      </c>
      <c r="T231" s="17">
        <f t="shared" si="35"/>
        <v>0.18000000000000002</v>
      </c>
      <c r="U231" s="17">
        <f t="shared" si="36"/>
        <v>0.16</v>
      </c>
      <c r="V231" s="17">
        <f t="shared" si="36"/>
        <v>0.03</v>
      </c>
      <c r="W231" s="17">
        <f t="shared" si="36"/>
        <v>6.0000000000000005E-2</v>
      </c>
      <c r="X231" s="17">
        <f t="shared" si="36"/>
        <v>0.18000000000000002</v>
      </c>
      <c r="Y231" s="17"/>
      <c r="Z231" s="17">
        <f t="shared" si="38"/>
        <v>0.03</v>
      </c>
      <c r="AA231" s="17">
        <v>0</v>
      </c>
      <c r="AB231" s="17">
        <f t="shared" si="39"/>
        <v>0.21000000000000002</v>
      </c>
      <c r="AC231" s="17">
        <f t="shared" si="37"/>
        <v>0.93000000000000016</v>
      </c>
      <c r="AD231">
        <f t="shared" si="40"/>
        <v>0.43000000000000005</v>
      </c>
      <c r="AE231">
        <f t="shared" si="41"/>
        <v>0.18000000000000002</v>
      </c>
      <c r="AF231">
        <f t="shared" si="42"/>
        <v>0.03</v>
      </c>
      <c r="AG231">
        <f t="shared" si="43"/>
        <v>0.64000000000000012</v>
      </c>
    </row>
    <row r="232" spans="1:33">
      <c r="A232" s="17" t="str">
        <f t="shared" si="33"/>
        <v>645401</v>
      </c>
      <c r="B232" s="17" t="s">
        <v>419</v>
      </c>
      <c r="C232" s="17" t="s">
        <v>33</v>
      </c>
      <c r="D232" s="17" t="s">
        <v>33</v>
      </c>
      <c r="E232" s="17" t="s">
        <v>337</v>
      </c>
      <c r="F232" s="17" t="s">
        <v>332</v>
      </c>
      <c r="G232" s="17" t="s">
        <v>333</v>
      </c>
      <c r="H232" s="17" t="s">
        <v>47</v>
      </c>
      <c r="I232" s="17" t="s">
        <v>33</v>
      </c>
      <c r="J232" s="17">
        <v>100</v>
      </c>
      <c r="K232" s="17">
        <v>10220</v>
      </c>
      <c r="L232" s="17">
        <v>54</v>
      </c>
      <c r="M232" s="17">
        <f>VLOOKUP($L232,搬送L.T算出シート!$B$8:$L$18,11,0)</f>
        <v>24.545454545454547</v>
      </c>
      <c r="N232" s="17" t="s">
        <v>39</v>
      </c>
      <c r="O232" s="17">
        <v>1</v>
      </c>
      <c r="P232" s="17">
        <v>1</v>
      </c>
      <c r="Q232" s="17">
        <v>0.73</v>
      </c>
      <c r="R232" s="17">
        <f t="shared" si="34"/>
        <v>0.08</v>
      </c>
      <c r="S232" s="17">
        <f>VLOOKUP($A232,不等ピッチ係数算出!$A$8:$AM$97,39,0)</f>
        <v>0</v>
      </c>
      <c r="T232" s="17">
        <f t="shared" si="35"/>
        <v>0.18000000000000002</v>
      </c>
      <c r="U232" s="17">
        <f t="shared" si="36"/>
        <v>0.16</v>
      </c>
      <c r="V232" s="17">
        <f t="shared" si="36"/>
        <v>0.03</v>
      </c>
      <c r="W232" s="17">
        <f t="shared" si="36"/>
        <v>6.0000000000000005E-2</v>
      </c>
      <c r="X232" s="17">
        <f t="shared" si="36"/>
        <v>0.18000000000000002</v>
      </c>
      <c r="Y232" s="17"/>
      <c r="Z232" s="17">
        <f t="shared" si="38"/>
        <v>0.03</v>
      </c>
      <c r="AA232" s="17">
        <v>0</v>
      </c>
      <c r="AB232" s="17">
        <f t="shared" si="39"/>
        <v>0.21000000000000002</v>
      </c>
      <c r="AC232" s="17">
        <f t="shared" si="37"/>
        <v>0.93000000000000016</v>
      </c>
      <c r="AD232">
        <f t="shared" si="40"/>
        <v>0.43000000000000005</v>
      </c>
      <c r="AE232">
        <f t="shared" si="41"/>
        <v>0.18000000000000002</v>
      </c>
      <c r="AF232">
        <f t="shared" si="42"/>
        <v>0.03</v>
      </c>
      <c r="AG232">
        <f t="shared" si="43"/>
        <v>0.64000000000000012</v>
      </c>
    </row>
    <row r="233" spans="1:33">
      <c r="A233" s="17" t="str">
        <f t="shared" si="33"/>
        <v>645401</v>
      </c>
      <c r="B233" s="17" t="s">
        <v>420</v>
      </c>
      <c r="C233" s="17" t="s">
        <v>33</v>
      </c>
      <c r="D233" s="17" t="s">
        <v>33</v>
      </c>
      <c r="E233" s="17" t="s">
        <v>337</v>
      </c>
      <c r="F233" s="17" t="s">
        <v>332</v>
      </c>
      <c r="G233" s="17" t="s">
        <v>333</v>
      </c>
      <c r="H233" s="17" t="s">
        <v>47</v>
      </c>
      <c r="I233" s="17" t="s">
        <v>33</v>
      </c>
      <c r="J233" s="17">
        <v>100</v>
      </c>
      <c r="K233" s="17">
        <v>10221</v>
      </c>
      <c r="L233" s="17">
        <v>54</v>
      </c>
      <c r="M233" s="17">
        <f>VLOOKUP($L233,搬送L.T算出シート!$B$8:$L$18,11,0)</f>
        <v>24.545454545454547</v>
      </c>
      <c r="N233" s="17" t="s">
        <v>39</v>
      </c>
      <c r="O233" s="17">
        <v>1</v>
      </c>
      <c r="P233" s="17">
        <v>1</v>
      </c>
      <c r="Q233" s="17">
        <v>0.73</v>
      </c>
      <c r="R233" s="17">
        <f t="shared" si="34"/>
        <v>0.08</v>
      </c>
      <c r="S233" s="17">
        <f>VLOOKUP($A233,不等ピッチ係数算出!$A$8:$AM$97,39,0)</f>
        <v>0</v>
      </c>
      <c r="T233" s="17">
        <f t="shared" si="35"/>
        <v>0.18000000000000002</v>
      </c>
      <c r="U233" s="17">
        <f t="shared" si="36"/>
        <v>0.16</v>
      </c>
      <c r="V233" s="17">
        <f t="shared" si="36"/>
        <v>0.03</v>
      </c>
      <c r="W233" s="17">
        <f t="shared" si="36"/>
        <v>6.0000000000000005E-2</v>
      </c>
      <c r="X233" s="17">
        <f t="shared" si="36"/>
        <v>0.18000000000000002</v>
      </c>
      <c r="Y233" s="17"/>
      <c r="Z233" s="17">
        <f t="shared" si="38"/>
        <v>0.03</v>
      </c>
      <c r="AA233" s="17">
        <v>0</v>
      </c>
      <c r="AB233" s="17">
        <f t="shared" si="39"/>
        <v>0.21000000000000002</v>
      </c>
      <c r="AC233" s="17">
        <f t="shared" si="37"/>
        <v>0.93000000000000016</v>
      </c>
      <c r="AD233">
        <f t="shared" si="40"/>
        <v>0.43000000000000005</v>
      </c>
      <c r="AE233">
        <f t="shared" si="41"/>
        <v>0.18000000000000002</v>
      </c>
      <c r="AF233">
        <f t="shared" si="42"/>
        <v>0.03</v>
      </c>
      <c r="AG233">
        <f t="shared" si="43"/>
        <v>0.64000000000000012</v>
      </c>
    </row>
    <row r="234" spans="1:33">
      <c r="A234" s="17" t="str">
        <f t="shared" si="33"/>
        <v>645401</v>
      </c>
      <c r="B234" s="17" t="s">
        <v>421</v>
      </c>
      <c r="C234" s="17" t="s">
        <v>33</v>
      </c>
      <c r="D234" s="17" t="s">
        <v>33</v>
      </c>
      <c r="E234" s="17" t="s">
        <v>337</v>
      </c>
      <c r="F234" s="17" t="s">
        <v>332</v>
      </c>
      <c r="G234" s="17" t="s">
        <v>333</v>
      </c>
      <c r="H234" s="17" t="s">
        <v>47</v>
      </c>
      <c r="I234" s="17" t="s">
        <v>33</v>
      </c>
      <c r="J234" s="17">
        <v>100</v>
      </c>
      <c r="K234" s="17">
        <v>10222</v>
      </c>
      <c r="L234" s="17">
        <v>54</v>
      </c>
      <c r="M234" s="17">
        <f>VLOOKUP($L234,搬送L.T算出シート!$B$8:$L$18,11,0)</f>
        <v>24.545454545454547</v>
      </c>
      <c r="N234" s="17" t="s">
        <v>39</v>
      </c>
      <c r="O234" s="17">
        <v>1</v>
      </c>
      <c r="P234" s="17">
        <v>1</v>
      </c>
      <c r="Q234" s="17">
        <v>0.73</v>
      </c>
      <c r="R234" s="17">
        <f t="shared" si="34"/>
        <v>0.08</v>
      </c>
      <c r="S234" s="17">
        <f>VLOOKUP($A234,不等ピッチ係数算出!$A$8:$AM$97,39,0)</f>
        <v>0</v>
      </c>
      <c r="T234" s="17">
        <f t="shared" si="35"/>
        <v>0.18000000000000002</v>
      </c>
      <c r="U234" s="17">
        <f t="shared" si="36"/>
        <v>0.16</v>
      </c>
      <c r="V234" s="17">
        <f t="shared" si="36"/>
        <v>0.03</v>
      </c>
      <c r="W234" s="17">
        <f t="shared" si="36"/>
        <v>6.0000000000000005E-2</v>
      </c>
      <c r="X234" s="17">
        <f t="shared" si="36"/>
        <v>0.18000000000000002</v>
      </c>
      <c r="Y234" s="17"/>
      <c r="Z234" s="17">
        <f t="shared" si="38"/>
        <v>0.03</v>
      </c>
      <c r="AA234" s="17">
        <v>0</v>
      </c>
      <c r="AB234" s="17">
        <f t="shared" si="39"/>
        <v>0.21000000000000002</v>
      </c>
      <c r="AC234" s="17">
        <f t="shared" si="37"/>
        <v>0.93000000000000016</v>
      </c>
      <c r="AD234">
        <f t="shared" si="40"/>
        <v>0.43000000000000005</v>
      </c>
      <c r="AE234">
        <f t="shared" si="41"/>
        <v>0.18000000000000002</v>
      </c>
      <c r="AF234">
        <f t="shared" si="42"/>
        <v>0.03</v>
      </c>
      <c r="AG234">
        <f t="shared" si="43"/>
        <v>0.64000000000000012</v>
      </c>
    </row>
    <row r="235" spans="1:33">
      <c r="A235" s="17" t="str">
        <f t="shared" si="33"/>
        <v>645401</v>
      </c>
      <c r="B235" s="17" t="s">
        <v>422</v>
      </c>
      <c r="C235" s="17" t="s">
        <v>33</v>
      </c>
      <c r="D235" s="17" t="s">
        <v>33</v>
      </c>
      <c r="E235" s="17" t="s">
        <v>337</v>
      </c>
      <c r="F235" s="17" t="s">
        <v>332</v>
      </c>
      <c r="G235" s="17" t="s">
        <v>333</v>
      </c>
      <c r="H235" s="17" t="s">
        <v>47</v>
      </c>
      <c r="I235" s="17" t="s">
        <v>33</v>
      </c>
      <c r="J235" s="17">
        <v>100</v>
      </c>
      <c r="K235" s="17">
        <v>10223</v>
      </c>
      <c r="L235" s="17">
        <v>54</v>
      </c>
      <c r="M235" s="17">
        <f>VLOOKUP($L235,搬送L.T算出シート!$B$8:$L$18,11,0)</f>
        <v>24.545454545454547</v>
      </c>
      <c r="N235" s="17" t="s">
        <v>39</v>
      </c>
      <c r="O235" s="17">
        <v>1</v>
      </c>
      <c r="P235" s="17">
        <v>1</v>
      </c>
      <c r="Q235" s="17">
        <v>0.73</v>
      </c>
      <c r="R235" s="17">
        <f t="shared" si="34"/>
        <v>0.08</v>
      </c>
      <c r="S235" s="17">
        <f>VLOOKUP($A235,不等ピッチ係数算出!$A$8:$AM$97,39,0)</f>
        <v>0</v>
      </c>
      <c r="T235" s="17">
        <f t="shared" si="35"/>
        <v>0.18000000000000002</v>
      </c>
      <c r="U235" s="17">
        <f t="shared" si="36"/>
        <v>0.16</v>
      </c>
      <c r="V235" s="17">
        <f t="shared" si="36"/>
        <v>0.03</v>
      </c>
      <c r="W235" s="17">
        <f t="shared" si="36"/>
        <v>6.0000000000000005E-2</v>
      </c>
      <c r="X235" s="17">
        <f t="shared" si="36"/>
        <v>0.18000000000000002</v>
      </c>
      <c r="Y235" s="17"/>
      <c r="Z235" s="17">
        <f t="shared" si="38"/>
        <v>0.03</v>
      </c>
      <c r="AA235" s="17">
        <v>0</v>
      </c>
      <c r="AB235" s="17">
        <f t="shared" si="39"/>
        <v>0.21000000000000002</v>
      </c>
      <c r="AC235" s="17">
        <f t="shared" si="37"/>
        <v>0.93000000000000016</v>
      </c>
      <c r="AD235">
        <f t="shared" si="40"/>
        <v>0.43000000000000005</v>
      </c>
      <c r="AE235">
        <f t="shared" si="41"/>
        <v>0.18000000000000002</v>
      </c>
      <c r="AF235">
        <f t="shared" si="42"/>
        <v>0.03</v>
      </c>
      <c r="AG235">
        <f t="shared" si="43"/>
        <v>0.64000000000000012</v>
      </c>
    </row>
    <row r="236" spans="1:33">
      <c r="A236" s="17" t="str">
        <f t="shared" si="33"/>
        <v>645401</v>
      </c>
      <c r="B236" s="17" t="s">
        <v>423</v>
      </c>
      <c r="C236" s="17" t="s">
        <v>33</v>
      </c>
      <c r="D236" s="17" t="s">
        <v>33</v>
      </c>
      <c r="E236" s="17" t="s">
        <v>337</v>
      </c>
      <c r="F236" s="17" t="s">
        <v>332</v>
      </c>
      <c r="G236" s="17" t="s">
        <v>333</v>
      </c>
      <c r="H236" s="17" t="s">
        <v>47</v>
      </c>
      <c r="I236" s="17" t="s">
        <v>33</v>
      </c>
      <c r="J236" s="17">
        <v>100</v>
      </c>
      <c r="K236" s="17">
        <v>10224</v>
      </c>
      <c r="L236" s="17">
        <v>54</v>
      </c>
      <c r="M236" s="17">
        <f>VLOOKUP($L236,搬送L.T算出シート!$B$8:$L$18,11,0)</f>
        <v>24.545454545454547</v>
      </c>
      <c r="N236" s="17" t="s">
        <v>39</v>
      </c>
      <c r="O236" s="17">
        <v>1</v>
      </c>
      <c r="P236" s="17">
        <v>1</v>
      </c>
      <c r="Q236" s="17">
        <v>0.73</v>
      </c>
      <c r="R236" s="17">
        <f t="shared" si="34"/>
        <v>0.08</v>
      </c>
      <c r="S236" s="17">
        <f>VLOOKUP($A236,不等ピッチ係数算出!$A$8:$AM$97,39,0)</f>
        <v>0</v>
      </c>
      <c r="T236" s="17">
        <f t="shared" si="35"/>
        <v>0.18000000000000002</v>
      </c>
      <c r="U236" s="17">
        <f t="shared" si="36"/>
        <v>0.16</v>
      </c>
      <c r="V236" s="17">
        <f t="shared" si="36"/>
        <v>0.03</v>
      </c>
      <c r="W236" s="17">
        <f t="shared" si="36"/>
        <v>6.0000000000000005E-2</v>
      </c>
      <c r="X236" s="17">
        <f t="shared" si="36"/>
        <v>0.18000000000000002</v>
      </c>
      <c r="Y236" s="17"/>
      <c r="Z236" s="17">
        <f t="shared" si="38"/>
        <v>0.03</v>
      </c>
      <c r="AA236" s="17">
        <v>0</v>
      </c>
      <c r="AB236" s="17">
        <f t="shared" si="39"/>
        <v>0.21000000000000002</v>
      </c>
      <c r="AC236" s="17">
        <f t="shared" si="37"/>
        <v>0.93000000000000016</v>
      </c>
      <c r="AD236">
        <f t="shared" si="40"/>
        <v>0.43000000000000005</v>
      </c>
      <c r="AE236">
        <f t="shared" si="41"/>
        <v>0.18000000000000002</v>
      </c>
      <c r="AF236">
        <f t="shared" si="42"/>
        <v>0.03</v>
      </c>
      <c r="AG236">
        <f t="shared" si="43"/>
        <v>0.64000000000000012</v>
      </c>
    </row>
    <row r="237" spans="1:33">
      <c r="A237" s="17" t="str">
        <f t="shared" si="33"/>
        <v>645401</v>
      </c>
      <c r="B237" s="17" t="s">
        <v>424</v>
      </c>
      <c r="C237" s="17" t="s">
        <v>33</v>
      </c>
      <c r="D237" s="17" t="s">
        <v>33</v>
      </c>
      <c r="E237" s="17" t="s">
        <v>337</v>
      </c>
      <c r="F237" s="17" t="s">
        <v>332</v>
      </c>
      <c r="G237" s="17" t="s">
        <v>333</v>
      </c>
      <c r="H237" s="17" t="s">
        <v>47</v>
      </c>
      <c r="I237" s="17" t="s">
        <v>33</v>
      </c>
      <c r="J237" s="17">
        <v>100</v>
      </c>
      <c r="K237" s="17">
        <v>10225</v>
      </c>
      <c r="L237" s="17">
        <v>54</v>
      </c>
      <c r="M237" s="17">
        <f>VLOOKUP($L237,搬送L.T算出シート!$B$8:$L$18,11,0)</f>
        <v>24.545454545454547</v>
      </c>
      <c r="N237" s="17" t="s">
        <v>39</v>
      </c>
      <c r="O237" s="17">
        <v>1</v>
      </c>
      <c r="P237" s="17">
        <v>1</v>
      </c>
      <c r="Q237" s="17">
        <v>0.73</v>
      </c>
      <c r="R237" s="17">
        <f t="shared" si="34"/>
        <v>0.08</v>
      </c>
      <c r="S237" s="17">
        <f>VLOOKUP($A237,不等ピッチ係数算出!$A$8:$AM$97,39,0)</f>
        <v>0</v>
      </c>
      <c r="T237" s="17">
        <f t="shared" si="35"/>
        <v>0.18000000000000002</v>
      </c>
      <c r="U237" s="17">
        <f t="shared" si="36"/>
        <v>0.16</v>
      </c>
      <c r="V237" s="17">
        <f t="shared" si="36"/>
        <v>0.03</v>
      </c>
      <c r="W237" s="17">
        <f t="shared" si="36"/>
        <v>6.0000000000000005E-2</v>
      </c>
      <c r="X237" s="17">
        <f t="shared" si="36"/>
        <v>0.18000000000000002</v>
      </c>
      <c r="Y237" s="17"/>
      <c r="Z237" s="17">
        <f t="shared" si="38"/>
        <v>0.03</v>
      </c>
      <c r="AA237" s="17">
        <v>0</v>
      </c>
      <c r="AB237" s="17">
        <f t="shared" si="39"/>
        <v>0.21000000000000002</v>
      </c>
      <c r="AC237" s="17">
        <f t="shared" si="37"/>
        <v>0.93000000000000016</v>
      </c>
      <c r="AD237">
        <f t="shared" si="40"/>
        <v>0.43000000000000005</v>
      </c>
      <c r="AE237">
        <f t="shared" si="41"/>
        <v>0.18000000000000002</v>
      </c>
      <c r="AF237">
        <f t="shared" si="42"/>
        <v>0.03</v>
      </c>
      <c r="AG237">
        <f t="shared" si="43"/>
        <v>0.64000000000000012</v>
      </c>
    </row>
    <row r="238" spans="1:33">
      <c r="A238" s="17" t="str">
        <f t="shared" si="33"/>
        <v>645401</v>
      </c>
      <c r="B238" s="17" t="s">
        <v>425</v>
      </c>
      <c r="C238" s="17" t="s">
        <v>33</v>
      </c>
      <c r="D238" s="17" t="s">
        <v>33</v>
      </c>
      <c r="E238" s="17" t="s">
        <v>337</v>
      </c>
      <c r="F238" s="17" t="s">
        <v>332</v>
      </c>
      <c r="G238" s="17" t="s">
        <v>333</v>
      </c>
      <c r="H238" s="17" t="s">
        <v>47</v>
      </c>
      <c r="I238" s="17" t="s">
        <v>33</v>
      </c>
      <c r="J238" s="17">
        <v>100</v>
      </c>
      <c r="K238" s="17">
        <v>10226</v>
      </c>
      <c r="L238" s="17">
        <v>54</v>
      </c>
      <c r="M238" s="17">
        <f>VLOOKUP($L238,搬送L.T算出シート!$B$8:$L$18,11,0)</f>
        <v>24.545454545454547</v>
      </c>
      <c r="N238" s="17" t="s">
        <v>39</v>
      </c>
      <c r="O238" s="17">
        <v>1</v>
      </c>
      <c r="P238" s="17">
        <v>1</v>
      </c>
      <c r="Q238" s="17">
        <v>0.73</v>
      </c>
      <c r="R238" s="17">
        <f t="shared" si="34"/>
        <v>0.08</v>
      </c>
      <c r="S238" s="17">
        <f>VLOOKUP($A238,不等ピッチ係数算出!$A$8:$AM$97,39,0)</f>
        <v>0</v>
      </c>
      <c r="T238" s="17">
        <f t="shared" si="35"/>
        <v>0.18000000000000002</v>
      </c>
      <c r="U238" s="17">
        <f t="shared" si="36"/>
        <v>0.16</v>
      </c>
      <c r="V238" s="17">
        <f t="shared" si="36"/>
        <v>0.03</v>
      </c>
      <c r="W238" s="17">
        <f t="shared" si="36"/>
        <v>6.0000000000000005E-2</v>
      </c>
      <c r="X238" s="17">
        <f t="shared" si="36"/>
        <v>0.18000000000000002</v>
      </c>
      <c r="Y238" s="17"/>
      <c r="Z238" s="17">
        <f t="shared" si="38"/>
        <v>0.03</v>
      </c>
      <c r="AA238" s="17">
        <v>0</v>
      </c>
      <c r="AB238" s="17">
        <f t="shared" si="39"/>
        <v>0.21000000000000002</v>
      </c>
      <c r="AC238" s="17">
        <f t="shared" si="37"/>
        <v>0.93000000000000016</v>
      </c>
      <c r="AD238">
        <f t="shared" si="40"/>
        <v>0.43000000000000005</v>
      </c>
      <c r="AE238">
        <f t="shared" si="41"/>
        <v>0.18000000000000002</v>
      </c>
      <c r="AF238">
        <f t="shared" si="42"/>
        <v>0.03</v>
      </c>
      <c r="AG238">
        <f t="shared" si="43"/>
        <v>0.64000000000000012</v>
      </c>
    </row>
    <row r="239" spans="1:33">
      <c r="A239" s="17" t="str">
        <f t="shared" si="33"/>
        <v>645401</v>
      </c>
      <c r="B239" s="17" t="s">
        <v>426</v>
      </c>
      <c r="C239" s="17" t="s">
        <v>33</v>
      </c>
      <c r="D239" s="17" t="s">
        <v>33</v>
      </c>
      <c r="E239" s="17" t="s">
        <v>337</v>
      </c>
      <c r="F239" s="17" t="s">
        <v>332</v>
      </c>
      <c r="G239" s="17" t="s">
        <v>333</v>
      </c>
      <c r="H239" s="17" t="s">
        <v>47</v>
      </c>
      <c r="I239" s="17" t="s">
        <v>33</v>
      </c>
      <c r="J239" s="17">
        <v>100</v>
      </c>
      <c r="K239" s="17">
        <v>10227</v>
      </c>
      <c r="L239" s="17">
        <v>54</v>
      </c>
      <c r="M239" s="17">
        <f>VLOOKUP($L239,搬送L.T算出シート!$B$8:$L$18,11,0)</f>
        <v>24.545454545454547</v>
      </c>
      <c r="N239" s="17" t="s">
        <v>39</v>
      </c>
      <c r="O239" s="17">
        <v>1</v>
      </c>
      <c r="P239" s="17">
        <v>1</v>
      </c>
      <c r="Q239" s="17">
        <v>0.73</v>
      </c>
      <c r="R239" s="17">
        <f t="shared" si="34"/>
        <v>0.08</v>
      </c>
      <c r="S239" s="17">
        <f>VLOOKUP($A239,不等ピッチ係数算出!$A$8:$AM$97,39,0)</f>
        <v>0</v>
      </c>
      <c r="T239" s="17">
        <f t="shared" si="35"/>
        <v>0.18000000000000002</v>
      </c>
      <c r="U239" s="17">
        <f t="shared" si="36"/>
        <v>0.16</v>
      </c>
      <c r="V239" s="17">
        <f t="shared" si="36"/>
        <v>0.03</v>
      </c>
      <c r="W239" s="17">
        <f t="shared" si="36"/>
        <v>6.0000000000000005E-2</v>
      </c>
      <c r="X239" s="17">
        <f t="shared" si="36"/>
        <v>0.18000000000000002</v>
      </c>
      <c r="Y239" s="17"/>
      <c r="Z239" s="17">
        <f t="shared" si="38"/>
        <v>0.03</v>
      </c>
      <c r="AA239" s="17">
        <v>0</v>
      </c>
      <c r="AB239" s="17">
        <f t="shared" si="39"/>
        <v>0.21000000000000002</v>
      </c>
      <c r="AC239" s="17">
        <f t="shared" si="37"/>
        <v>0.93000000000000016</v>
      </c>
      <c r="AD239">
        <f t="shared" si="40"/>
        <v>0.43000000000000005</v>
      </c>
      <c r="AE239">
        <f t="shared" si="41"/>
        <v>0.18000000000000002</v>
      </c>
      <c r="AF239">
        <f t="shared" si="42"/>
        <v>0.03</v>
      </c>
      <c r="AG239">
        <f t="shared" si="43"/>
        <v>0.64000000000000012</v>
      </c>
    </row>
    <row r="240" spans="1:33">
      <c r="A240" s="17" t="str">
        <f t="shared" si="33"/>
        <v>645401</v>
      </c>
      <c r="B240" s="17" t="s">
        <v>427</v>
      </c>
      <c r="C240" s="17" t="s">
        <v>33</v>
      </c>
      <c r="D240" s="17" t="s">
        <v>33</v>
      </c>
      <c r="E240" s="17" t="s">
        <v>337</v>
      </c>
      <c r="F240" s="17" t="s">
        <v>332</v>
      </c>
      <c r="G240" s="17" t="s">
        <v>333</v>
      </c>
      <c r="H240" s="17" t="s">
        <v>47</v>
      </c>
      <c r="I240" s="17" t="s">
        <v>33</v>
      </c>
      <c r="J240" s="17">
        <v>100</v>
      </c>
      <c r="K240" s="17">
        <v>10228</v>
      </c>
      <c r="L240" s="17">
        <v>54</v>
      </c>
      <c r="M240" s="17">
        <f>VLOOKUP($L240,搬送L.T算出シート!$B$8:$L$18,11,0)</f>
        <v>24.545454545454547</v>
      </c>
      <c r="N240" s="17" t="s">
        <v>39</v>
      </c>
      <c r="O240" s="17">
        <v>1</v>
      </c>
      <c r="P240" s="17">
        <v>1</v>
      </c>
      <c r="Q240" s="17">
        <v>0.73</v>
      </c>
      <c r="R240" s="17">
        <f t="shared" si="34"/>
        <v>0.08</v>
      </c>
      <c r="S240" s="17">
        <f>VLOOKUP($A240,不等ピッチ係数算出!$A$8:$AM$97,39,0)</f>
        <v>0</v>
      </c>
      <c r="T240" s="17">
        <f t="shared" si="35"/>
        <v>0.18000000000000002</v>
      </c>
      <c r="U240" s="17">
        <f t="shared" si="36"/>
        <v>0.16</v>
      </c>
      <c r="V240" s="17">
        <f t="shared" si="36"/>
        <v>0.03</v>
      </c>
      <c r="W240" s="17">
        <f t="shared" si="36"/>
        <v>6.0000000000000005E-2</v>
      </c>
      <c r="X240" s="17">
        <f t="shared" si="36"/>
        <v>0.18000000000000002</v>
      </c>
      <c r="Y240" s="17"/>
      <c r="Z240" s="17">
        <f t="shared" si="38"/>
        <v>0.03</v>
      </c>
      <c r="AA240" s="17">
        <v>0</v>
      </c>
      <c r="AB240" s="17">
        <f t="shared" si="39"/>
        <v>0.21000000000000002</v>
      </c>
      <c r="AC240" s="17">
        <f t="shared" si="37"/>
        <v>0.93000000000000016</v>
      </c>
      <c r="AD240">
        <f t="shared" si="40"/>
        <v>0.43000000000000005</v>
      </c>
      <c r="AE240">
        <f t="shared" si="41"/>
        <v>0.18000000000000002</v>
      </c>
      <c r="AF240">
        <f t="shared" si="42"/>
        <v>0.03</v>
      </c>
      <c r="AG240">
        <f t="shared" si="43"/>
        <v>0.64000000000000012</v>
      </c>
    </row>
    <row r="241" spans="1:33">
      <c r="A241" s="17" t="str">
        <f t="shared" si="33"/>
        <v>645401</v>
      </c>
      <c r="B241" s="17" t="s">
        <v>428</v>
      </c>
      <c r="C241" s="17" t="s">
        <v>33</v>
      </c>
      <c r="D241" s="17" t="s">
        <v>33</v>
      </c>
      <c r="E241" s="17" t="s">
        <v>337</v>
      </c>
      <c r="F241" s="17" t="s">
        <v>332</v>
      </c>
      <c r="G241" s="17" t="s">
        <v>333</v>
      </c>
      <c r="H241" s="17" t="s">
        <v>47</v>
      </c>
      <c r="I241" s="17" t="s">
        <v>33</v>
      </c>
      <c r="J241" s="17">
        <v>100</v>
      </c>
      <c r="K241" s="17">
        <v>10229</v>
      </c>
      <c r="L241" s="17">
        <v>54</v>
      </c>
      <c r="M241" s="17">
        <f>VLOOKUP($L241,搬送L.T算出シート!$B$8:$L$18,11,0)</f>
        <v>24.545454545454547</v>
      </c>
      <c r="N241" s="17" t="s">
        <v>39</v>
      </c>
      <c r="O241" s="17">
        <v>1</v>
      </c>
      <c r="P241" s="17">
        <v>1</v>
      </c>
      <c r="Q241" s="17">
        <v>0.73</v>
      </c>
      <c r="R241" s="17">
        <f t="shared" si="34"/>
        <v>0.08</v>
      </c>
      <c r="S241" s="17">
        <f>VLOOKUP($A241,不等ピッチ係数算出!$A$8:$AM$97,39,0)</f>
        <v>0</v>
      </c>
      <c r="T241" s="17">
        <f t="shared" si="35"/>
        <v>0.18000000000000002</v>
      </c>
      <c r="U241" s="17">
        <f t="shared" si="36"/>
        <v>0.16</v>
      </c>
      <c r="V241" s="17">
        <f t="shared" si="36"/>
        <v>0.03</v>
      </c>
      <c r="W241" s="17">
        <f t="shared" si="36"/>
        <v>6.0000000000000005E-2</v>
      </c>
      <c r="X241" s="17">
        <f t="shared" si="36"/>
        <v>0.18000000000000002</v>
      </c>
      <c r="Y241" s="17"/>
      <c r="Z241" s="17">
        <f t="shared" si="38"/>
        <v>0.03</v>
      </c>
      <c r="AA241" s="17">
        <v>0</v>
      </c>
      <c r="AB241" s="17">
        <f t="shared" si="39"/>
        <v>0.21000000000000002</v>
      </c>
      <c r="AC241" s="17">
        <f t="shared" si="37"/>
        <v>0.93000000000000016</v>
      </c>
      <c r="AD241">
        <f t="shared" si="40"/>
        <v>0.43000000000000005</v>
      </c>
      <c r="AE241">
        <f t="shared" si="41"/>
        <v>0.18000000000000002</v>
      </c>
      <c r="AF241">
        <f t="shared" si="42"/>
        <v>0.03</v>
      </c>
      <c r="AG241">
        <f t="shared" si="43"/>
        <v>0.64000000000000012</v>
      </c>
    </row>
    <row r="242" spans="1:33">
      <c r="A242" s="17" t="str">
        <f t="shared" si="33"/>
        <v>645401</v>
      </c>
      <c r="B242" s="17" t="s">
        <v>429</v>
      </c>
      <c r="C242" s="17" t="s">
        <v>33</v>
      </c>
      <c r="D242" s="17" t="s">
        <v>33</v>
      </c>
      <c r="E242" s="17" t="s">
        <v>337</v>
      </c>
      <c r="F242" s="17" t="s">
        <v>332</v>
      </c>
      <c r="G242" s="17" t="s">
        <v>333</v>
      </c>
      <c r="H242" s="17" t="s">
        <v>47</v>
      </c>
      <c r="I242" s="17" t="s">
        <v>33</v>
      </c>
      <c r="J242" s="17">
        <v>100</v>
      </c>
      <c r="K242" s="17">
        <v>10230</v>
      </c>
      <c r="L242" s="17">
        <v>54</v>
      </c>
      <c r="M242" s="17">
        <f>VLOOKUP($L242,搬送L.T算出シート!$B$8:$L$18,11,0)</f>
        <v>24.545454545454547</v>
      </c>
      <c r="N242" s="17" t="s">
        <v>39</v>
      </c>
      <c r="O242" s="17">
        <v>1</v>
      </c>
      <c r="P242" s="17">
        <v>1</v>
      </c>
      <c r="Q242" s="17">
        <v>0.73</v>
      </c>
      <c r="R242" s="17">
        <f t="shared" si="34"/>
        <v>0.08</v>
      </c>
      <c r="S242" s="17">
        <f>VLOOKUP($A242,不等ピッチ係数算出!$A$8:$AM$97,39,0)</f>
        <v>0</v>
      </c>
      <c r="T242" s="17">
        <f t="shared" si="35"/>
        <v>0.18000000000000002</v>
      </c>
      <c r="U242" s="17">
        <f t="shared" si="36"/>
        <v>0.16</v>
      </c>
      <c r="V242" s="17">
        <f t="shared" si="36"/>
        <v>0.03</v>
      </c>
      <c r="W242" s="17">
        <f t="shared" si="36"/>
        <v>6.0000000000000005E-2</v>
      </c>
      <c r="X242" s="17">
        <f t="shared" si="36"/>
        <v>0.18000000000000002</v>
      </c>
      <c r="Y242" s="17"/>
      <c r="Z242" s="17">
        <f t="shared" si="38"/>
        <v>0.03</v>
      </c>
      <c r="AA242" s="17">
        <v>0</v>
      </c>
      <c r="AB242" s="17">
        <f t="shared" si="39"/>
        <v>0.21000000000000002</v>
      </c>
      <c r="AC242" s="17">
        <f t="shared" si="37"/>
        <v>0.93000000000000016</v>
      </c>
      <c r="AD242">
        <f t="shared" si="40"/>
        <v>0.43000000000000005</v>
      </c>
      <c r="AE242">
        <f t="shared" si="41"/>
        <v>0.18000000000000002</v>
      </c>
      <c r="AF242">
        <f t="shared" si="42"/>
        <v>0.03</v>
      </c>
      <c r="AG242">
        <f t="shared" si="43"/>
        <v>0.64000000000000012</v>
      </c>
    </row>
    <row r="243" spans="1:33">
      <c r="A243" s="17" t="str">
        <f t="shared" si="33"/>
        <v>645401</v>
      </c>
      <c r="B243" s="17" t="s">
        <v>430</v>
      </c>
      <c r="C243" s="17" t="s">
        <v>33</v>
      </c>
      <c r="D243" s="17" t="s">
        <v>33</v>
      </c>
      <c r="E243" s="17" t="s">
        <v>337</v>
      </c>
      <c r="F243" s="17" t="s">
        <v>332</v>
      </c>
      <c r="G243" s="17" t="s">
        <v>333</v>
      </c>
      <c r="H243" s="17" t="s">
        <v>47</v>
      </c>
      <c r="I243" s="17" t="s">
        <v>33</v>
      </c>
      <c r="J243" s="17">
        <v>100</v>
      </c>
      <c r="K243" s="17">
        <v>10231</v>
      </c>
      <c r="L243" s="17">
        <v>54</v>
      </c>
      <c r="M243" s="17">
        <f>VLOOKUP($L243,搬送L.T算出シート!$B$8:$L$18,11,0)</f>
        <v>24.545454545454547</v>
      </c>
      <c r="N243" s="17" t="s">
        <v>39</v>
      </c>
      <c r="O243" s="17">
        <v>1</v>
      </c>
      <c r="P243" s="17">
        <v>1</v>
      </c>
      <c r="Q243" s="17">
        <v>0.73</v>
      </c>
      <c r="R243" s="17">
        <f t="shared" si="34"/>
        <v>0.08</v>
      </c>
      <c r="S243" s="17">
        <f>VLOOKUP($A243,不等ピッチ係数算出!$A$8:$AM$97,39,0)</f>
        <v>0</v>
      </c>
      <c r="T243" s="17">
        <f t="shared" si="35"/>
        <v>0.18000000000000002</v>
      </c>
      <c r="U243" s="17">
        <f t="shared" si="36"/>
        <v>0.16</v>
      </c>
      <c r="V243" s="17">
        <f t="shared" si="36"/>
        <v>0.03</v>
      </c>
      <c r="W243" s="17">
        <f t="shared" si="36"/>
        <v>6.0000000000000005E-2</v>
      </c>
      <c r="X243" s="17">
        <f t="shared" si="36"/>
        <v>0.18000000000000002</v>
      </c>
      <c r="Y243" s="17"/>
      <c r="Z243" s="17">
        <f t="shared" si="38"/>
        <v>0.03</v>
      </c>
      <c r="AA243" s="17">
        <v>0</v>
      </c>
      <c r="AB243" s="17">
        <f t="shared" si="39"/>
        <v>0.21000000000000002</v>
      </c>
      <c r="AC243" s="17">
        <f t="shared" si="37"/>
        <v>0.93000000000000016</v>
      </c>
      <c r="AD243">
        <f t="shared" si="40"/>
        <v>0.43000000000000005</v>
      </c>
      <c r="AE243">
        <f t="shared" si="41"/>
        <v>0.18000000000000002</v>
      </c>
      <c r="AF243">
        <f t="shared" si="42"/>
        <v>0.03</v>
      </c>
      <c r="AG243">
        <f t="shared" si="43"/>
        <v>0.64000000000000012</v>
      </c>
    </row>
    <row r="244" spans="1:33">
      <c r="A244" s="17" t="str">
        <f t="shared" si="33"/>
        <v>645401</v>
      </c>
      <c r="B244" s="17" t="s">
        <v>431</v>
      </c>
      <c r="C244" s="17" t="s">
        <v>33</v>
      </c>
      <c r="D244" s="17" t="s">
        <v>33</v>
      </c>
      <c r="E244" s="17" t="s">
        <v>337</v>
      </c>
      <c r="F244" s="17" t="s">
        <v>332</v>
      </c>
      <c r="G244" s="17" t="s">
        <v>333</v>
      </c>
      <c r="H244" s="17" t="s">
        <v>47</v>
      </c>
      <c r="I244" s="17" t="s">
        <v>33</v>
      </c>
      <c r="J244" s="17">
        <v>100</v>
      </c>
      <c r="K244" s="17">
        <v>10232</v>
      </c>
      <c r="L244" s="17">
        <v>54</v>
      </c>
      <c r="M244" s="17">
        <f>VLOOKUP($L244,搬送L.T算出シート!$B$8:$L$18,11,0)</f>
        <v>24.545454545454547</v>
      </c>
      <c r="N244" s="17" t="s">
        <v>39</v>
      </c>
      <c r="O244" s="17">
        <v>1</v>
      </c>
      <c r="P244" s="17">
        <v>1</v>
      </c>
      <c r="Q244" s="17">
        <v>0.73</v>
      </c>
      <c r="R244" s="17">
        <f t="shared" si="34"/>
        <v>0.08</v>
      </c>
      <c r="S244" s="17">
        <f>VLOOKUP($A244,不等ピッチ係数算出!$A$8:$AM$97,39,0)</f>
        <v>0</v>
      </c>
      <c r="T244" s="17">
        <f t="shared" si="35"/>
        <v>0.18000000000000002</v>
      </c>
      <c r="U244" s="17">
        <f t="shared" si="36"/>
        <v>0.16</v>
      </c>
      <c r="V244" s="17">
        <f t="shared" si="36"/>
        <v>0.03</v>
      </c>
      <c r="W244" s="17">
        <f t="shared" si="36"/>
        <v>6.0000000000000005E-2</v>
      </c>
      <c r="X244" s="17">
        <f t="shared" si="36"/>
        <v>0.18000000000000002</v>
      </c>
      <c r="Y244" s="17"/>
      <c r="Z244" s="17">
        <f t="shared" si="38"/>
        <v>0.03</v>
      </c>
      <c r="AA244" s="17">
        <v>0</v>
      </c>
      <c r="AB244" s="17">
        <f t="shared" si="39"/>
        <v>0.21000000000000002</v>
      </c>
      <c r="AC244" s="17">
        <f t="shared" si="37"/>
        <v>0.93000000000000016</v>
      </c>
      <c r="AD244">
        <f t="shared" si="40"/>
        <v>0.43000000000000005</v>
      </c>
      <c r="AE244">
        <f t="shared" si="41"/>
        <v>0.18000000000000002</v>
      </c>
      <c r="AF244">
        <f t="shared" si="42"/>
        <v>0.03</v>
      </c>
      <c r="AG244">
        <f t="shared" si="43"/>
        <v>0.64000000000000012</v>
      </c>
    </row>
    <row r="245" spans="1:33">
      <c r="A245" s="17" t="str">
        <f t="shared" si="33"/>
        <v>645401</v>
      </c>
      <c r="B245" s="17" t="s">
        <v>432</v>
      </c>
      <c r="C245" s="17" t="s">
        <v>33</v>
      </c>
      <c r="D245" s="17" t="s">
        <v>33</v>
      </c>
      <c r="E245" s="17" t="s">
        <v>337</v>
      </c>
      <c r="F245" s="17" t="s">
        <v>332</v>
      </c>
      <c r="G245" s="17" t="s">
        <v>333</v>
      </c>
      <c r="H245" s="17" t="s">
        <v>47</v>
      </c>
      <c r="I245" s="17" t="s">
        <v>33</v>
      </c>
      <c r="J245" s="17">
        <v>100</v>
      </c>
      <c r="K245" s="17">
        <v>10233</v>
      </c>
      <c r="L245" s="17">
        <v>54</v>
      </c>
      <c r="M245" s="17">
        <f>VLOOKUP($L245,搬送L.T算出シート!$B$8:$L$18,11,0)</f>
        <v>24.545454545454547</v>
      </c>
      <c r="N245" s="17" t="s">
        <v>39</v>
      </c>
      <c r="O245" s="17">
        <v>1</v>
      </c>
      <c r="P245" s="17">
        <v>1</v>
      </c>
      <c r="Q245" s="17">
        <v>0.73</v>
      </c>
      <c r="R245" s="17">
        <f t="shared" si="34"/>
        <v>0.08</v>
      </c>
      <c r="S245" s="17">
        <f>VLOOKUP($A245,不等ピッチ係数算出!$A$8:$AM$97,39,0)</f>
        <v>0</v>
      </c>
      <c r="T245" s="17">
        <f t="shared" si="35"/>
        <v>0.18000000000000002</v>
      </c>
      <c r="U245" s="17">
        <f t="shared" si="36"/>
        <v>0.16</v>
      </c>
      <c r="V245" s="17">
        <f t="shared" si="36"/>
        <v>0.03</v>
      </c>
      <c r="W245" s="17">
        <f t="shared" si="36"/>
        <v>6.0000000000000005E-2</v>
      </c>
      <c r="X245" s="17">
        <f t="shared" si="36"/>
        <v>0.18000000000000002</v>
      </c>
      <c r="Y245" s="17"/>
      <c r="Z245" s="17">
        <f t="shared" si="38"/>
        <v>0.03</v>
      </c>
      <c r="AA245" s="17">
        <v>0</v>
      </c>
      <c r="AB245" s="17">
        <f t="shared" si="39"/>
        <v>0.21000000000000002</v>
      </c>
      <c r="AC245" s="17">
        <f t="shared" si="37"/>
        <v>0.93000000000000016</v>
      </c>
      <c r="AD245">
        <f t="shared" si="40"/>
        <v>0.43000000000000005</v>
      </c>
      <c r="AE245">
        <f t="shared" si="41"/>
        <v>0.18000000000000002</v>
      </c>
      <c r="AF245">
        <f t="shared" si="42"/>
        <v>0.03</v>
      </c>
      <c r="AG245">
        <f t="shared" si="43"/>
        <v>0.64000000000000012</v>
      </c>
    </row>
    <row r="246" spans="1:33">
      <c r="A246" s="17" t="str">
        <f t="shared" si="33"/>
        <v>645401</v>
      </c>
      <c r="B246" s="17" t="s">
        <v>433</v>
      </c>
      <c r="C246" s="17" t="s">
        <v>33</v>
      </c>
      <c r="D246" s="17" t="s">
        <v>33</v>
      </c>
      <c r="E246" s="17" t="s">
        <v>337</v>
      </c>
      <c r="F246" s="17" t="s">
        <v>332</v>
      </c>
      <c r="G246" s="17" t="s">
        <v>333</v>
      </c>
      <c r="H246" s="17" t="s">
        <v>47</v>
      </c>
      <c r="I246" s="17" t="s">
        <v>33</v>
      </c>
      <c r="J246" s="17">
        <v>100</v>
      </c>
      <c r="K246" s="17">
        <v>10234</v>
      </c>
      <c r="L246" s="17">
        <v>54</v>
      </c>
      <c r="M246" s="17">
        <f>VLOOKUP($L246,搬送L.T算出シート!$B$8:$L$18,11,0)</f>
        <v>24.545454545454547</v>
      </c>
      <c r="N246" s="17" t="s">
        <v>39</v>
      </c>
      <c r="O246" s="17">
        <v>1</v>
      </c>
      <c r="P246" s="17">
        <v>1</v>
      </c>
      <c r="Q246" s="17">
        <v>0.73</v>
      </c>
      <c r="R246" s="17">
        <f t="shared" si="34"/>
        <v>0.08</v>
      </c>
      <c r="S246" s="17">
        <f>VLOOKUP($A246,不等ピッチ係数算出!$A$8:$AM$97,39,0)</f>
        <v>0</v>
      </c>
      <c r="T246" s="17">
        <f t="shared" si="35"/>
        <v>0.18000000000000002</v>
      </c>
      <c r="U246" s="17">
        <f t="shared" si="36"/>
        <v>0.16</v>
      </c>
      <c r="V246" s="17">
        <f t="shared" si="36"/>
        <v>0.03</v>
      </c>
      <c r="W246" s="17">
        <f t="shared" si="36"/>
        <v>6.0000000000000005E-2</v>
      </c>
      <c r="X246" s="17">
        <f t="shared" si="36"/>
        <v>0.18000000000000002</v>
      </c>
      <c r="Y246" s="17"/>
      <c r="Z246" s="17">
        <f t="shared" si="38"/>
        <v>0.03</v>
      </c>
      <c r="AA246" s="17">
        <v>0</v>
      </c>
      <c r="AB246" s="17">
        <f t="shared" si="39"/>
        <v>0.21000000000000002</v>
      </c>
      <c r="AC246" s="17">
        <f t="shared" si="37"/>
        <v>0.93000000000000016</v>
      </c>
      <c r="AD246">
        <f t="shared" si="40"/>
        <v>0.43000000000000005</v>
      </c>
      <c r="AE246">
        <f t="shared" si="41"/>
        <v>0.18000000000000002</v>
      </c>
      <c r="AF246">
        <f t="shared" si="42"/>
        <v>0.03</v>
      </c>
      <c r="AG246">
        <f t="shared" si="43"/>
        <v>0.64000000000000012</v>
      </c>
    </row>
    <row r="247" spans="1:33">
      <c r="A247" s="17" t="str">
        <f t="shared" si="33"/>
        <v>645401</v>
      </c>
      <c r="B247" s="17" t="s">
        <v>434</v>
      </c>
      <c r="C247" s="17" t="s">
        <v>33</v>
      </c>
      <c r="D247" s="17" t="s">
        <v>33</v>
      </c>
      <c r="E247" s="17" t="s">
        <v>337</v>
      </c>
      <c r="F247" s="17" t="s">
        <v>332</v>
      </c>
      <c r="G247" s="17" t="s">
        <v>333</v>
      </c>
      <c r="H247" s="17" t="s">
        <v>47</v>
      </c>
      <c r="I247" s="17" t="s">
        <v>33</v>
      </c>
      <c r="J247" s="17">
        <v>100</v>
      </c>
      <c r="K247" s="17">
        <v>10235</v>
      </c>
      <c r="L247" s="17">
        <v>54</v>
      </c>
      <c r="M247" s="17">
        <f>VLOOKUP($L247,搬送L.T算出シート!$B$8:$L$18,11,0)</f>
        <v>24.545454545454547</v>
      </c>
      <c r="N247" s="17" t="s">
        <v>39</v>
      </c>
      <c r="O247" s="17">
        <v>1</v>
      </c>
      <c r="P247" s="17">
        <v>1</v>
      </c>
      <c r="Q247" s="17">
        <v>0.73</v>
      </c>
      <c r="R247" s="17">
        <f t="shared" si="34"/>
        <v>0.08</v>
      </c>
      <c r="S247" s="17">
        <f>VLOOKUP($A247,不等ピッチ係数算出!$A$8:$AM$97,39,0)</f>
        <v>0</v>
      </c>
      <c r="T247" s="17">
        <f t="shared" si="35"/>
        <v>0.18000000000000002</v>
      </c>
      <c r="U247" s="17">
        <f t="shared" si="36"/>
        <v>0.16</v>
      </c>
      <c r="V247" s="17">
        <f t="shared" si="36"/>
        <v>0.03</v>
      </c>
      <c r="W247" s="17">
        <f t="shared" si="36"/>
        <v>6.0000000000000005E-2</v>
      </c>
      <c r="X247" s="17">
        <f t="shared" si="36"/>
        <v>0.18000000000000002</v>
      </c>
      <c r="Y247" s="17"/>
      <c r="Z247" s="17">
        <f t="shared" si="38"/>
        <v>0.03</v>
      </c>
      <c r="AA247" s="17">
        <v>0</v>
      </c>
      <c r="AB247" s="17">
        <f t="shared" si="39"/>
        <v>0.21000000000000002</v>
      </c>
      <c r="AC247" s="17">
        <f t="shared" si="37"/>
        <v>0.93000000000000016</v>
      </c>
      <c r="AD247">
        <f t="shared" si="40"/>
        <v>0.43000000000000005</v>
      </c>
      <c r="AE247">
        <f t="shared" si="41"/>
        <v>0.18000000000000002</v>
      </c>
      <c r="AF247">
        <f t="shared" si="42"/>
        <v>0.03</v>
      </c>
      <c r="AG247">
        <f t="shared" si="43"/>
        <v>0.64000000000000012</v>
      </c>
    </row>
    <row r="248" spans="1:33">
      <c r="A248" s="17" t="str">
        <f t="shared" si="33"/>
        <v>645401</v>
      </c>
      <c r="B248" s="17" t="s">
        <v>435</v>
      </c>
      <c r="C248" s="17" t="s">
        <v>33</v>
      </c>
      <c r="D248" s="17" t="s">
        <v>33</v>
      </c>
      <c r="E248" s="17" t="s">
        <v>337</v>
      </c>
      <c r="F248" s="17" t="s">
        <v>332</v>
      </c>
      <c r="G248" s="17" t="s">
        <v>333</v>
      </c>
      <c r="H248" s="17" t="s">
        <v>47</v>
      </c>
      <c r="I248" s="17" t="s">
        <v>33</v>
      </c>
      <c r="J248" s="17">
        <v>100</v>
      </c>
      <c r="K248" s="17">
        <v>10236</v>
      </c>
      <c r="L248" s="17">
        <v>54</v>
      </c>
      <c r="M248" s="17">
        <f>VLOOKUP($L248,搬送L.T算出シート!$B$8:$L$18,11,0)</f>
        <v>24.545454545454547</v>
      </c>
      <c r="N248" s="17" t="s">
        <v>39</v>
      </c>
      <c r="O248" s="17">
        <v>1</v>
      </c>
      <c r="P248" s="17">
        <v>1</v>
      </c>
      <c r="Q248" s="17">
        <v>0.73</v>
      </c>
      <c r="R248" s="17">
        <f t="shared" si="34"/>
        <v>0.08</v>
      </c>
      <c r="S248" s="17">
        <f>VLOOKUP($A248,不等ピッチ係数算出!$A$8:$AM$97,39,0)</f>
        <v>0</v>
      </c>
      <c r="T248" s="17">
        <f t="shared" si="35"/>
        <v>0.18000000000000002</v>
      </c>
      <c r="U248" s="17">
        <f t="shared" si="36"/>
        <v>0.16</v>
      </c>
      <c r="V248" s="17">
        <f t="shared" si="36"/>
        <v>0.03</v>
      </c>
      <c r="W248" s="17">
        <f t="shared" si="36"/>
        <v>6.0000000000000005E-2</v>
      </c>
      <c r="X248" s="17">
        <f t="shared" si="36"/>
        <v>0.18000000000000002</v>
      </c>
      <c r="Y248" s="17"/>
      <c r="Z248" s="17">
        <f t="shared" si="38"/>
        <v>0.03</v>
      </c>
      <c r="AA248" s="17">
        <v>0</v>
      </c>
      <c r="AB248" s="17">
        <f t="shared" si="39"/>
        <v>0.21000000000000002</v>
      </c>
      <c r="AC248" s="17">
        <f t="shared" si="37"/>
        <v>0.93000000000000016</v>
      </c>
      <c r="AD248">
        <f t="shared" si="40"/>
        <v>0.43000000000000005</v>
      </c>
      <c r="AE248">
        <f t="shared" si="41"/>
        <v>0.18000000000000002</v>
      </c>
      <c r="AF248">
        <f t="shared" si="42"/>
        <v>0.03</v>
      </c>
      <c r="AG248">
        <f t="shared" si="43"/>
        <v>0.64000000000000012</v>
      </c>
    </row>
    <row r="249" spans="1:33">
      <c r="A249" s="17" t="str">
        <f t="shared" si="33"/>
        <v>645401</v>
      </c>
      <c r="B249" s="17" t="s">
        <v>436</v>
      </c>
      <c r="C249" s="17" t="s">
        <v>33</v>
      </c>
      <c r="D249" s="17" t="s">
        <v>33</v>
      </c>
      <c r="E249" s="17" t="s">
        <v>337</v>
      </c>
      <c r="F249" s="17" t="s">
        <v>332</v>
      </c>
      <c r="G249" s="17" t="s">
        <v>333</v>
      </c>
      <c r="H249" s="17" t="s">
        <v>47</v>
      </c>
      <c r="I249" s="17" t="s">
        <v>33</v>
      </c>
      <c r="J249" s="17">
        <v>100</v>
      </c>
      <c r="K249" s="17">
        <v>10237</v>
      </c>
      <c r="L249" s="17">
        <v>54</v>
      </c>
      <c r="M249" s="17">
        <f>VLOOKUP($L249,搬送L.T算出シート!$B$8:$L$18,11,0)</f>
        <v>24.545454545454547</v>
      </c>
      <c r="N249" s="17" t="s">
        <v>39</v>
      </c>
      <c r="O249" s="17">
        <v>1</v>
      </c>
      <c r="P249" s="17">
        <v>1</v>
      </c>
      <c r="Q249" s="17">
        <v>0.73</v>
      </c>
      <c r="R249" s="17">
        <f t="shared" si="34"/>
        <v>0.08</v>
      </c>
      <c r="S249" s="17">
        <f>VLOOKUP($A249,不等ピッチ係数算出!$A$8:$AM$97,39,0)</f>
        <v>0</v>
      </c>
      <c r="T249" s="17">
        <f t="shared" si="35"/>
        <v>0.18000000000000002</v>
      </c>
      <c r="U249" s="17">
        <f t="shared" si="36"/>
        <v>0.16</v>
      </c>
      <c r="V249" s="17">
        <f t="shared" si="36"/>
        <v>0.03</v>
      </c>
      <c r="W249" s="17">
        <f t="shared" si="36"/>
        <v>6.0000000000000005E-2</v>
      </c>
      <c r="X249" s="17">
        <f t="shared" si="36"/>
        <v>0.18000000000000002</v>
      </c>
      <c r="Y249" s="17"/>
      <c r="Z249" s="17">
        <f t="shared" si="38"/>
        <v>0.03</v>
      </c>
      <c r="AA249" s="17">
        <v>0</v>
      </c>
      <c r="AB249" s="17">
        <f t="shared" si="39"/>
        <v>0.21000000000000002</v>
      </c>
      <c r="AC249" s="17">
        <f t="shared" si="37"/>
        <v>0.93000000000000016</v>
      </c>
      <c r="AD249">
        <f t="shared" si="40"/>
        <v>0.43000000000000005</v>
      </c>
      <c r="AE249">
        <f t="shared" si="41"/>
        <v>0.18000000000000002</v>
      </c>
      <c r="AF249">
        <f t="shared" si="42"/>
        <v>0.03</v>
      </c>
      <c r="AG249">
        <f t="shared" si="43"/>
        <v>0.64000000000000012</v>
      </c>
    </row>
    <row r="250" spans="1:33">
      <c r="A250" s="17" t="str">
        <f t="shared" si="33"/>
        <v>645401</v>
      </c>
      <c r="B250" s="17" t="s">
        <v>437</v>
      </c>
      <c r="C250" s="17" t="s">
        <v>33</v>
      </c>
      <c r="D250" s="17" t="s">
        <v>33</v>
      </c>
      <c r="E250" s="17" t="s">
        <v>337</v>
      </c>
      <c r="F250" s="17" t="s">
        <v>332</v>
      </c>
      <c r="G250" s="17" t="s">
        <v>333</v>
      </c>
      <c r="H250" s="17" t="s">
        <v>47</v>
      </c>
      <c r="I250" s="17" t="s">
        <v>33</v>
      </c>
      <c r="J250" s="17">
        <v>100</v>
      </c>
      <c r="K250" s="17">
        <v>10238</v>
      </c>
      <c r="L250" s="17">
        <v>54</v>
      </c>
      <c r="M250" s="17">
        <f>VLOOKUP($L250,搬送L.T算出シート!$B$8:$L$18,11,0)</f>
        <v>24.545454545454547</v>
      </c>
      <c r="N250" s="17" t="s">
        <v>39</v>
      </c>
      <c r="O250" s="17">
        <v>1</v>
      </c>
      <c r="P250" s="17">
        <v>1</v>
      </c>
      <c r="Q250" s="17">
        <v>0.73</v>
      </c>
      <c r="R250" s="17">
        <f t="shared" si="34"/>
        <v>0.08</v>
      </c>
      <c r="S250" s="17">
        <f>VLOOKUP($A250,不等ピッチ係数算出!$A$8:$AM$97,39,0)</f>
        <v>0</v>
      </c>
      <c r="T250" s="17">
        <f t="shared" si="35"/>
        <v>0.18000000000000002</v>
      </c>
      <c r="U250" s="17">
        <f t="shared" si="36"/>
        <v>0.16</v>
      </c>
      <c r="V250" s="17">
        <f t="shared" si="36"/>
        <v>0.03</v>
      </c>
      <c r="W250" s="17">
        <f t="shared" si="36"/>
        <v>6.0000000000000005E-2</v>
      </c>
      <c r="X250" s="17">
        <f t="shared" si="36"/>
        <v>0.18000000000000002</v>
      </c>
      <c r="Y250" s="17"/>
      <c r="Z250" s="17">
        <f t="shared" si="38"/>
        <v>0.03</v>
      </c>
      <c r="AA250" s="17">
        <v>0</v>
      </c>
      <c r="AB250" s="17">
        <f t="shared" si="39"/>
        <v>0.21000000000000002</v>
      </c>
      <c r="AC250" s="17">
        <f t="shared" si="37"/>
        <v>0.93000000000000016</v>
      </c>
      <c r="AD250">
        <f t="shared" si="40"/>
        <v>0.43000000000000005</v>
      </c>
      <c r="AE250">
        <f t="shared" si="41"/>
        <v>0.18000000000000002</v>
      </c>
      <c r="AF250">
        <f t="shared" si="42"/>
        <v>0.03</v>
      </c>
      <c r="AG250">
        <f t="shared" si="43"/>
        <v>0.64000000000000012</v>
      </c>
    </row>
    <row r="251" spans="1:33">
      <c r="A251" s="17" t="str">
        <f t="shared" si="33"/>
        <v>645401</v>
      </c>
      <c r="B251" s="17" t="s">
        <v>438</v>
      </c>
      <c r="C251" s="17" t="s">
        <v>33</v>
      </c>
      <c r="D251" s="17" t="s">
        <v>33</v>
      </c>
      <c r="E251" s="17" t="s">
        <v>337</v>
      </c>
      <c r="F251" s="17" t="s">
        <v>332</v>
      </c>
      <c r="G251" s="17" t="s">
        <v>333</v>
      </c>
      <c r="H251" s="17" t="s">
        <v>47</v>
      </c>
      <c r="I251" s="17" t="s">
        <v>33</v>
      </c>
      <c r="J251" s="17">
        <v>100</v>
      </c>
      <c r="K251" s="17">
        <v>10239</v>
      </c>
      <c r="L251" s="17">
        <v>54</v>
      </c>
      <c r="M251" s="17">
        <f>VLOOKUP($L251,搬送L.T算出シート!$B$8:$L$18,11,0)</f>
        <v>24.545454545454547</v>
      </c>
      <c r="N251" s="17" t="s">
        <v>39</v>
      </c>
      <c r="O251" s="17">
        <v>1</v>
      </c>
      <c r="P251" s="17">
        <v>1</v>
      </c>
      <c r="Q251" s="17">
        <v>0.73</v>
      </c>
      <c r="R251" s="17">
        <f t="shared" si="34"/>
        <v>0.08</v>
      </c>
      <c r="S251" s="17">
        <f>VLOOKUP($A251,不等ピッチ係数算出!$A$8:$AM$97,39,0)</f>
        <v>0</v>
      </c>
      <c r="T251" s="17">
        <f t="shared" si="35"/>
        <v>0.18000000000000002</v>
      </c>
      <c r="U251" s="17">
        <f t="shared" si="36"/>
        <v>0.16</v>
      </c>
      <c r="V251" s="17">
        <f t="shared" si="36"/>
        <v>0.03</v>
      </c>
      <c r="W251" s="17">
        <f t="shared" si="36"/>
        <v>6.0000000000000005E-2</v>
      </c>
      <c r="X251" s="17">
        <f t="shared" si="36"/>
        <v>0.18000000000000002</v>
      </c>
      <c r="Y251" s="17"/>
      <c r="Z251" s="17">
        <f t="shared" si="38"/>
        <v>0.03</v>
      </c>
      <c r="AA251" s="17">
        <v>0</v>
      </c>
      <c r="AB251" s="17">
        <f t="shared" si="39"/>
        <v>0.21000000000000002</v>
      </c>
      <c r="AC251" s="17">
        <f t="shared" si="37"/>
        <v>0.93000000000000016</v>
      </c>
      <c r="AD251">
        <f t="shared" si="40"/>
        <v>0.43000000000000005</v>
      </c>
      <c r="AE251">
        <f t="shared" si="41"/>
        <v>0.18000000000000002</v>
      </c>
      <c r="AF251">
        <f t="shared" si="42"/>
        <v>0.03</v>
      </c>
      <c r="AG251">
        <f t="shared" si="43"/>
        <v>0.64000000000000012</v>
      </c>
    </row>
    <row r="252" spans="1:33">
      <c r="A252" s="17" t="str">
        <f t="shared" si="33"/>
        <v>645401</v>
      </c>
      <c r="B252" s="17" t="s">
        <v>439</v>
      </c>
      <c r="C252" s="17" t="s">
        <v>33</v>
      </c>
      <c r="D252" s="17" t="s">
        <v>33</v>
      </c>
      <c r="E252" s="17" t="s">
        <v>337</v>
      </c>
      <c r="F252" s="17" t="s">
        <v>332</v>
      </c>
      <c r="G252" s="17" t="s">
        <v>333</v>
      </c>
      <c r="H252" s="17" t="s">
        <v>47</v>
      </c>
      <c r="I252" s="17" t="s">
        <v>33</v>
      </c>
      <c r="J252" s="17">
        <v>100</v>
      </c>
      <c r="K252" s="17">
        <v>10240</v>
      </c>
      <c r="L252" s="17">
        <v>54</v>
      </c>
      <c r="M252" s="17">
        <f>VLOOKUP($L252,搬送L.T算出シート!$B$8:$L$18,11,0)</f>
        <v>24.545454545454547</v>
      </c>
      <c r="N252" s="17" t="s">
        <v>39</v>
      </c>
      <c r="O252" s="17">
        <v>1</v>
      </c>
      <c r="P252" s="17">
        <v>1</v>
      </c>
      <c r="Q252" s="17">
        <v>0.73</v>
      </c>
      <c r="R252" s="17">
        <f t="shared" si="34"/>
        <v>0.08</v>
      </c>
      <c r="S252" s="17">
        <f>VLOOKUP($A252,不等ピッチ係数算出!$A$8:$AM$97,39,0)</f>
        <v>0</v>
      </c>
      <c r="T252" s="17">
        <f t="shared" si="35"/>
        <v>0.18000000000000002</v>
      </c>
      <c r="U252" s="17">
        <f t="shared" si="36"/>
        <v>0.16</v>
      </c>
      <c r="V252" s="17">
        <f t="shared" si="36"/>
        <v>0.03</v>
      </c>
      <c r="W252" s="17">
        <f t="shared" si="36"/>
        <v>6.0000000000000005E-2</v>
      </c>
      <c r="X252" s="17">
        <f t="shared" si="36"/>
        <v>0.18000000000000002</v>
      </c>
      <c r="Y252" s="17"/>
      <c r="Z252" s="17">
        <f t="shared" si="38"/>
        <v>0.03</v>
      </c>
      <c r="AA252" s="17">
        <v>0</v>
      </c>
      <c r="AB252" s="17">
        <f t="shared" si="39"/>
        <v>0.21000000000000002</v>
      </c>
      <c r="AC252" s="17">
        <f t="shared" si="37"/>
        <v>0.93000000000000016</v>
      </c>
      <c r="AD252">
        <f t="shared" si="40"/>
        <v>0.43000000000000005</v>
      </c>
      <c r="AE252">
        <f t="shared" si="41"/>
        <v>0.18000000000000002</v>
      </c>
      <c r="AF252">
        <f t="shared" si="42"/>
        <v>0.03</v>
      </c>
      <c r="AG252">
        <f t="shared" si="43"/>
        <v>0.64000000000000012</v>
      </c>
    </row>
    <row r="253" spans="1:33">
      <c r="A253" s="17" t="str">
        <f t="shared" si="33"/>
        <v>645401</v>
      </c>
      <c r="B253" s="17" t="s">
        <v>440</v>
      </c>
      <c r="C253" s="17" t="s">
        <v>33</v>
      </c>
      <c r="D253" s="17" t="s">
        <v>33</v>
      </c>
      <c r="E253" s="17" t="s">
        <v>337</v>
      </c>
      <c r="F253" s="17" t="s">
        <v>332</v>
      </c>
      <c r="G253" s="17" t="s">
        <v>333</v>
      </c>
      <c r="H253" s="17" t="s">
        <v>47</v>
      </c>
      <c r="I253" s="17" t="s">
        <v>33</v>
      </c>
      <c r="J253" s="17">
        <v>100</v>
      </c>
      <c r="K253" s="17">
        <v>10241</v>
      </c>
      <c r="L253" s="17">
        <v>54</v>
      </c>
      <c r="M253" s="17">
        <f>VLOOKUP($L253,搬送L.T算出シート!$B$8:$L$18,11,0)</f>
        <v>24.545454545454547</v>
      </c>
      <c r="N253" s="17" t="s">
        <v>39</v>
      </c>
      <c r="O253" s="17">
        <v>1</v>
      </c>
      <c r="P253" s="17">
        <v>1</v>
      </c>
      <c r="Q253" s="17">
        <v>0.73</v>
      </c>
      <c r="R253" s="17">
        <f t="shared" si="34"/>
        <v>0.08</v>
      </c>
      <c r="S253" s="17">
        <f>VLOOKUP($A253,不等ピッチ係数算出!$A$8:$AM$97,39,0)</f>
        <v>0</v>
      </c>
      <c r="T253" s="17">
        <f t="shared" si="35"/>
        <v>0.18000000000000002</v>
      </c>
      <c r="U253" s="17">
        <f t="shared" si="36"/>
        <v>0.16</v>
      </c>
      <c r="V253" s="17">
        <f t="shared" si="36"/>
        <v>0.03</v>
      </c>
      <c r="W253" s="17">
        <f t="shared" si="36"/>
        <v>6.0000000000000005E-2</v>
      </c>
      <c r="X253" s="17">
        <f t="shared" si="36"/>
        <v>0.18000000000000002</v>
      </c>
      <c r="Y253" s="17"/>
      <c r="Z253" s="17">
        <f t="shared" si="38"/>
        <v>0.03</v>
      </c>
      <c r="AA253" s="17">
        <v>0</v>
      </c>
      <c r="AB253" s="17">
        <f t="shared" si="39"/>
        <v>0.21000000000000002</v>
      </c>
      <c r="AC253" s="17">
        <f t="shared" si="37"/>
        <v>0.93000000000000016</v>
      </c>
      <c r="AD253">
        <f t="shared" si="40"/>
        <v>0.43000000000000005</v>
      </c>
      <c r="AE253">
        <f t="shared" si="41"/>
        <v>0.18000000000000002</v>
      </c>
      <c r="AF253">
        <f t="shared" si="42"/>
        <v>0.03</v>
      </c>
      <c r="AG253">
        <f t="shared" si="43"/>
        <v>0.64000000000000012</v>
      </c>
    </row>
    <row r="254" spans="1:33">
      <c r="A254" s="17" t="str">
        <f t="shared" si="33"/>
        <v>645401</v>
      </c>
      <c r="B254" s="17" t="s">
        <v>441</v>
      </c>
      <c r="C254" s="17" t="s">
        <v>33</v>
      </c>
      <c r="D254" s="17" t="s">
        <v>33</v>
      </c>
      <c r="E254" s="17" t="s">
        <v>337</v>
      </c>
      <c r="F254" s="17" t="s">
        <v>332</v>
      </c>
      <c r="G254" s="17" t="s">
        <v>333</v>
      </c>
      <c r="H254" s="17" t="s">
        <v>47</v>
      </c>
      <c r="I254" s="17" t="s">
        <v>33</v>
      </c>
      <c r="J254" s="17">
        <v>100</v>
      </c>
      <c r="K254" s="17">
        <v>10242</v>
      </c>
      <c r="L254" s="17">
        <v>54</v>
      </c>
      <c r="M254" s="17">
        <f>VLOOKUP($L254,搬送L.T算出シート!$B$8:$L$18,11,0)</f>
        <v>24.545454545454547</v>
      </c>
      <c r="N254" s="17" t="s">
        <v>39</v>
      </c>
      <c r="O254" s="17">
        <v>1</v>
      </c>
      <c r="P254" s="17">
        <v>1</v>
      </c>
      <c r="Q254" s="17">
        <v>0.73</v>
      </c>
      <c r="R254" s="17">
        <f t="shared" si="34"/>
        <v>0.08</v>
      </c>
      <c r="S254" s="17">
        <f>VLOOKUP($A254,不等ピッチ係数算出!$A$8:$AM$97,39,0)</f>
        <v>0</v>
      </c>
      <c r="T254" s="17">
        <f t="shared" si="35"/>
        <v>0.18000000000000002</v>
      </c>
      <c r="U254" s="17">
        <f t="shared" si="36"/>
        <v>0.16</v>
      </c>
      <c r="V254" s="17">
        <f t="shared" si="36"/>
        <v>0.03</v>
      </c>
      <c r="W254" s="17">
        <f t="shared" si="36"/>
        <v>6.0000000000000005E-2</v>
      </c>
      <c r="X254" s="17">
        <f t="shared" si="36"/>
        <v>0.18000000000000002</v>
      </c>
      <c r="Y254" s="17"/>
      <c r="Z254" s="17">
        <f t="shared" si="38"/>
        <v>0.03</v>
      </c>
      <c r="AA254" s="17">
        <v>0</v>
      </c>
      <c r="AB254" s="17">
        <f t="shared" si="39"/>
        <v>0.21000000000000002</v>
      </c>
      <c r="AC254" s="17">
        <f t="shared" si="37"/>
        <v>0.93000000000000016</v>
      </c>
      <c r="AD254">
        <f t="shared" si="40"/>
        <v>0.43000000000000005</v>
      </c>
      <c r="AE254">
        <f t="shared" si="41"/>
        <v>0.18000000000000002</v>
      </c>
      <c r="AF254">
        <f t="shared" si="42"/>
        <v>0.03</v>
      </c>
      <c r="AG254">
        <f t="shared" si="43"/>
        <v>0.64000000000000012</v>
      </c>
    </row>
    <row r="255" spans="1:33">
      <c r="A255" s="17" t="str">
        <f t="shared" si="33"/>
        <v>645401</v>
      </c>
      <c r="B255" s="17" t="s">
        <v>442</v>
      </c>
      <c r="C255" s="17" t="s">
        <v>33</v>
      </c>
      <c r="D255" s="17" t="s">
        <v>33</v>
      </c>
      <c r="E255" s="17" t="s">
        <v>337</v>
      </c>
      <c r="F255" s="17" t="s">
        <v>332</v>
      </c>
      <c r="G255" s="17" t="s">
        <v>333</v>
      </c>
      <c r="H255" s="17" t="s">
        <v>47</v>
      </c>
      <c r="I255" s="17" t="s">
        <v>33</v>
      </c>
      <c r="J255" s="17">
        <v>100</v>
      </c>
      <c r="K255" s="17">
        <v>10243</v>
      </c>
      <c r="L255" s="17">
        <v>54</v>
      </c>
      <c r="M255" s="17">
        <f>VLOOKUP($L255,搬送L.T算出シート!$B$8:$L$18,11,0)</f>
        <v>24.545454545454547</v>
      </c>
      <c r="N255" s="17" t="s">
        <v>39</v>
      </c>
      <c r="O255" s="17">
        <v>1</v>
      </c>
      <c r="P255" s="17">
        <v>1</v>
      </c>
      <c r="Q255" s="17">
        <v>0.73</v>
      </c>
      <c r="R255" s="17">
        <f t="shared" si="34"/>
        <v>0.08</v>
      </c>
      <c r="S255" s="17">
        <f>VLOOKUP($A255,不等ピッチ係数算出!$A$8:$AM$97,39,0)</f>
        <v>0</v>
      </c>
      <c r="T255" s="17">
        <f t="shared" si="35"/>
        <v>0.18000000000000002</v>
      </c>
      <c r="U255" s="17">
        <f t="shared" si="36"/>
        <v>0.16</v>
      </c>
      <c r="V255" s="17">
        <f t="shared" si="36"/>
        <v>0.03</v>
      </c>
      <c r="W255" s="17">
        <f t="shared" si="36"/>
        <v>6.0000000000000005E-2</v>
      </c>
      <c r="X255" s="17">
        <f t="shared" si="36"/>
        <v>0.18000000000000002</v>
      </c>
      <c r="Y255" s="17"/>
      <c r="Z255" s="17">
        <f t="shared" si="38"/>
        <v>0.03</v>
      </c>
      <c r="AA255" s="17">
        <v>0</v>
      </c>
      <c r="AB255" s="17">
        <f t="shared" si="39"/>
        <v>0.21000000000000002</v>
      </c>
      <c r="AC255" s="17">
        <f t="shared" si="37"/>
        <v>0.93000000000000016</v>
      </c>
      <c r="AD255">
        <f t="shared" si="40"/>
        <v>0.43000000000000005</v>
      </c>
      <c r="AE255">
        <f t="shared" si="41"/>
        <v>0.18000000000000002</v>
      </c>
      <c r="AF255">
        <f t="shared" si="42"/>
        <v>0.03</v>
      </c>
      <c r="AG255">
        <f t="shared" si="43"/>
        <v>0.64000000000000012</v>
      </c>
    </row>
    <row r="256" spans="1:33">
      <c r="A256" s="17" t="str">
        <f t="shared" si="33"/>
        <v>645401</v>
      </c>
      <c r="B256" s="17" t="s">
        <v>443</v>
      </c>
      <c r="C256" s="17" t="s">
        <v>33</v>
      </c>
      <c r="D256" s="17" t="s">
        <v>33</v>
      </c>
      <c r="E256" s="17" t="s">
        <v>337</v>
      </c>
      <c r="F256" s="17" t="s">
        <v>332</v>
      </c>
      <c r="G256" s="17" t="s">
        <v>333</v>
      </c>
      <c r="H256" s="17" t="s">
        <v>47</v>
      </c>
      <c r="I256" s="17" t="s">
        <v>33</v>
      </c>
      <c r="J256" s="17">
        <v>100</v>
      </c>
      <c r="K256" s="17">
        <v>10244</v>
      </c>
      <c r="L256" s="17">
        <v>54</v>
      </c>
      <c r="M256" s="17">
        <f>VLOOKUP($L256,搬送L.T算出シート!$B$8:$L$18,11,0)</f>
        <v>24.545454545454547</v>
      </c>
      <c r="N256" s="17" t="s">
        <v>39</v>
      </c>
      <c r="O256" s="17">
        <v>1</v>
      </c>
      <c r="P256" s="17">
        <v>1</v>
      </c>
      <c r="Q256" s="17">
        <v>0.73</v>
      </c>
      <c r="R256" s="17">
        <f t="shared" si="34"/>
        <v>0.08</v>
      </c>
      <c r="S256" s="17">
        <f>VLOOKUP($A256,不等ピッチ係数算出!$A$8:$AM$97,39,0)</f>
        <v>0</v>
      </c>
      <c r="T256" s="17">
        <f t="shared" si="35"/>
        <v>0.18000000000000002</v>
      </c>
      <c r="U256" s="17">
        <f t="shared" si="36"/>
        <v>0.16</v>
      </c>
      <c r="V256" s="17">
        <f t="shared" si="36"/>
        <v>0.03</v>
      </c>
      <c r="W256" s="17">
        <f t="shared" si="36"/>
        <v>6.0000000000000005E-2</v>
      </c>
      <c r="X256" s="17">
        <f t="shared" si="36"/>
        <v>0.18000000000000002</v>
      </c>
      <c r="Y256" s="17"/>
      <c r="Z256" s="17">
        <f t="shared" si="38"/>
        <v>0.03</v>
      </c>
      <c r="AA256" s="17">
        <v>0</v>
      </c>
      <c r="AB256" s="17">
        <f t="shared" si="39"/>
        <v>0.21000000000000002</v>
      </c>
      <c r="AC256" s="17">
        <f t="shared" si="37"/>
        <v>0.93000000000000016</v>
      </c>
      <c r="AD256">
        <f t="shared" si="40"/>
        <v>0.43000000000000005</v>
      </c>
      <c r="AE256">
        <f t="shared" si="41"/>
        <v>0.18000000000000002</v>
      </c>
      <c r="AF256">
        <f t="shared" si="42"/>
        <v>0.03</v>
      </c>
      <c r="AG256">
        <f t="shared" si="43"/>
        <v>0.64000000000000012</v>
      </c>
    </row>
    <row r="257" spans="1:33">
      <c r="A257" s="17" t="str">
        <f t="shared" si="33"/>
        <v>645401</v>
      </c>
      <c r="B257" s="17" t="s">
        <v>444</v>
      </c>
      <c r="C257" s="17" t="s">
        <v>33</v>
      </c>
      <c r="D257" s="17" t="s">
        <v>33</v>
      </c>
      <c r="E257" s="17" t="s">
        <v>337</v>
      </c>
      <c r="F257" s="17" t="s">
        <v>332</v>
      </c>
      <c r="G257" s="17" t="s">
        <v>333</v>
      </c>
      <c r="H257" s="17" t="s">
        <v>47</v>
      </c>
      <c r="I257" s="17" t="s">
        <v>33</v>
      </c>
      <c r="J257" s="17">
        <v>100</v>
      </c>
      <c r="K257" s="17">
        <v>10245</v>
      </c>
      <c r="L257" s="17">
        <v>54</v>
      </c>
      <c r="M257" s="17">
        <f>VLOOKUP($L257,搬送L.T算出シート!$B$8:$L$18,11,0)</f>
        <v>24.545454545454547</v>
      </c>
      <c r="N257" s="17" t="s">
        <v>39</v>
      </c>
      <c r="O257" s="17">
        <v>1</v>
      </c>
      <c r="P257" s="17">
        <v>1</v>
      </c>
      <c r="Q257" s="17">
        <v>0.73</v>
      </c>
      <c r="R257" s="17">
        <f t="shared" si="34"/>
        <v>0.08</v>
      </c>
      <c r="S257" s="17">
        <f>VLOOKUP($A257,不等ピッチ係数算出!$A$8:$AM$97,39,0)</f>
        <v>0</v>
      </c>
      <c r="T257" s="17">
        <f t="shared" si="35"/>
        <v>0.18000000000000002</v>
      </c>
      <c r="U257" s="17">
        <f t="shared" si="36"/>
        <v>0.16</v>
      </c>
      <c r="V257" s="17">
        <f t="shared" si="36"/>
        <v>0.03</v>
      </c>
      <c r="W257" s="17">
        <f t="shared" si="36"/>
        <v>6.0000000000000005E-2</v>
      </c>
      <c r="X257" s="17">
        <f t="shared" si="36"/>
        <v>0.18000000000000002</v>
      </c>
      <c r="Y257" s="17"/>
      <c r="Z257" s="17">
        <f t="shared" si="38"/>
        <v>0.03</v>
      </c>
      <c r="AA257" s="17">
        <v>0</v>
      </c>
      <c r="AB257" s="17">
        <f t="shared" si="39"/>
        <v>0.21000000000000002</v>
      </c>
      <c r="AC257" s="17">
        <f t="shared" si="37"/>
        <v>0.93000000000000016</v>
      </c>
      <c r="AD257">
        <f t="shared" si="40"/>
        <v>0.43000000000000005</v>
      </c>
      <c r="AE257">
        <f t="shared" si="41"/>
        <v>0.18000000000000002</v>
      </c>
      <c r="AF257">
        <f t="shared" si="42"/>
        <v>0.03</v>
      </c>
      <c r="AG257">
        <f t="shared" si="43"/>
        <v>0.64000000000000012</v>
      </c>
    </row>
    <row r="258" spans="1:33">
      <c r="A258" s="17" t="str">
        <f t="shared" si="33"/>
        <v>645401</v>
      </c>
      <c r="B258" s="17" t="s">
        <v>445</v>
      </c>
      <c r="C258" s="17" t="s">
        <v>33</v>
      </c>
      <c r="D258" s="17" t="s">
        <v>33</v>
      </c>
      <c r="E258" s="17" t="s">
        <v>337</v>
      </c>
      <c r="F258" s="17" t="s">
        <v>332</v>
      </c>
      <c r="G258" s="17" t="s">
        <v>333</v>
      </c>
      <c r="H258" s="17" t="s">
        <v>47</v>
      </c>
      <c r="I258" s="17" t="s">
        <v>33</v>
      </c>
      <c r="J258" s="17">
        <v>100</v>
      </c>
      <c r="K258" s="17">
        <v>10246</v>
      </c>
      <c r="L258" s="17">
        <v>54</v>
      </c>
      <c r="M258" s="17">
        <f>VLOOKUP($L258,搬送L.T算出シート!$B$8:$L$18,11,0)</f>
        <v>24.545454545454547</v>
      </c>
      <c r="N258" s="17" t="s">
        <v>39</v>
      </c>
      <c r="O258" s="17">
        <v>1</v>
      </c>
      <c r="P258" s="17">
        <v>1</v>
      </c>
      <c r="Q258" s="17">
        <v>0.73</v>
      </c>
      <c r="R258" s="17">
        <f t="shared" si="34"/>
        <v>0.08</v>
      </c>
      <c r="S258" s="17">
        <f>VLOOKUP($A258,不等ピッチ係数算出!$A$8:$AM$97,39,0)</f>
        <v>0</v>
      </c>
      <c r="T258" s="17">
        <f t="shared" si="35"/>
        <v>0.18000000000000002</v>
      </c>
      <c r="U258" s="17">
        <f t="shared" si="36"/>
        <v>0.16</v>
      </c>
      <c r="V258" s="17">
        <f t="shared" si="36"/>
        <v>0.03</v>
      </c>
      <c r="W258" s="17">
        <f t="shared" si="36"/>
        <v>6.0000000000000005E-2</v>
      </c>
      <c r="X258" s="17">
        <f t="shared" si="36"/>
        <v>0.18000000000000002</v>
      </c>
      <c r="Y258" s="17"/>
      <c r="Z258" s="17">
        <f t="shared" si="38"/>
        <v>0.03</v>
      </c>
      <c r="AA258" s="17">
        <v>0</v>
      </c>
      <c r="AB258" s="17">
        <f t="shared" si="39"/>
        <v>0.21000000000000002</v>
      </c>
      <c r="AC258" s="17">
        <f t="shared" si="37"/>
        <v>0.93000000000000016</v>
      </c>
      <c r="AD258">
        <f t="shared" si="40"/>
        <v>0.43000000000000005</v>
      </c>
      <c r="AE258">
        <f t="shared" si="41"/>
        <v>0.18000000000000002</v>
      </c>
      <c r="AF258">
        <f t="shared" si="42"/>
        <v>0.03</v>
      </c>
      <c r="AG258">
        <f t="shared" si="43"/>
        <v>0.64000000000000012</v>
      </c>
    </row>
    <row r="259" spans="1:33">
      <c r="A259" s="17" t="str">
        <f t="shared" ref="A259:A322" si="44">F259&amp;H259</f>
        <v>645401</v>
      </c>
      <c r="B259" s="17" t="s">
        <v>446</v>
      </c>
      <c r="C259" s="17" t="s">
        <v>33</v>
      </c>
      <c r="D259" s="17" t="s">
        <v>33</v>
      </c>
      <c r="E259" s="17" t="s">
        <v>337</v>
      </c>
      <c r="F259" s="17" t="s">
        <v>332</v>
      </c>
      <c r="G259" s="17" t="s">
        <v>333</v>
      </c>
      <c r="H259" s="17" t="s">
        <v>47</v>
      </c>
      <c r="I259" s="17" t="s">
        <v>33</v>
      </c>
      <c r="J259" s="17">
        <v>100</v>
      </c>
      <c r="K259" s="17">
        <v>10247</v>
      </c>
      <c r="L259" s="17">
        <v>54</v>
      </c>
      <c r="M259" s="17">
        <f>VLOOKUP($L259,搬送L.T算出シート!$B$8:$L$18,11,0)</f>
        <v>24.545454545454547</v>
      </c>
      <c r="N259" s="17" t="s">
        <v>39</v>
      </c>
      <c r="O259" s="17">
        <v>1</v>
      </c>
      <c r="P259" s="17">
        <v>1</v>
      </c>
      <c r="Q259" s="17">
        <v>0.73</v>
      </c>
      <c r="R259" s="17">
        <f t="shared" ref="R259:R322" si="45">ROUNDUP(R$3/$S$1,2)</f>
        <v>0.08</v>
      </c>
      <c r="S259" s="17">
        <f>VLOOKUP($A259,不等ピッチ係数算出!$A$8:$AM$97,39,0)</f>
        <v>0</v>
      </c>
      <c r="T259" s="17">
        <f t="shared" ref="T259:T322" si="46">ROUNDUP((($O259*($Q259+1))/$P259)*$T$3,2)</f>
        <v>0.18000000000000002</v>
      </c>
      <c r="U259" s="17">
        <f t="shared" si="36"/>
        <v>0.16</v>
      </c>
      <c r="V259" s="17">
        <f t="shared" si="36"/>
        <v>0.03</v>
      </c>
      <c r="W259" s="17">
        <f t="shared" si="36"/>
        <v>6.0000000000000005E-2</v>
      </c>
      <c r="X259" s="17">
        <f t="shared" ref="X259:X322" si="47">ROUNDUP(X$3/$S$1,2)</f>
        <v>0.18000000000000002</v>
      </c>
      <c r="Y259" s="17"/>
      <c r="Z259" s="17">
        <f t="shared" si="38"/>
        <v>0.03</v>
      </c>
      <c r="AA259" s="17">
        <v>0</v>
      </c>
      <c r="AB259" s="17">
        <f t="shared" si="39"/>
        <v>0.21000000000000002</v>
      </c>
      <c r="AC259" s="17">
        <f t="shared" si="37"/>
        <v>0.93000000000000016</v>
      </c>
      <c r="AD259">
        <f t="shared" si="40"/>
        <v>0.43000000000000005</v>
      </c>
      <c r="AE259">
        <f t="shared" si="41"/>
        <v>0.18000000000000002</v>
      </c>
      <c r="AF259">
        <f t="shared" si="42"/>
        <v>0.03</v>
      </c>
      <c r="AG259">
        <f t="shared" si="43"/>
        <v>0.64000000000000012</v>
      </c>
    </row>
    <row r="260" spans="1:33">
      <c r="A260" s="17" t="str">
        <f t="shared" si="44"/>
        <v>645401</v>
      </c>
      <c r="B260" s="17" t="s">
        <v>447</v>
      </c>
      <c r="C260" s="17" t="s">
        <v>33</v>
      </c>
      <c r="D260" s="17" t="s">
        <v>33</v>
      </c>
      <c r="E260" s="17" t="s">
        <v>337</v>
      </c>
      <c r="F260" s="17" t="s">
        <v>332</v>
      </c>
      <c r="G260" s="17" t="s">
        <v>333</v>
      </c>
      <c r="H260" s="17" t="s">
        <v>47</v>
      </c>
      <c r="I260" s="17" t="s">
        <v>33</v>
      </c>
      <c r="J260" s="17">
        <v>100</v>
      </c>
      <c r="K260" s="17">
        <v>10248</v>
      </c>
      <c r="L260" s="17">
        <v>54</v>
      </c>
      <c r="M260" s="17">
        <f>VLOOKUP($L260,搬送L.T算出シート!$B$8:$L$18,11,0)</f>
        <v>24.545454545454547</v>
      </c>
      <c r="N260" s="17" t="s">
        <v>39</v>
      </c>
      <c r="O260" s="17">
        <v>1</v>
      </c>
      <c r="P260" s="17">
        <v>1</v>
      </c>
      <c r="Q260" s="17">
        <v>0.73</v>
      </c>
      <c r="R260" s="17">
        <f t="shared" si="45"/>
        <v>0.08</v>
      </c>
      <c r="S260" s="17">
        <f>VLOOKUP($A260,不等ピッチ係数算出!$A$8:$AM$97,39,0)</f>
        <v>0</v>
      </c>
      <c r="T260" s="17">
        <f t="shared" si="46"/>
        <v>0.18000000000000002</v>
      </c>
      <c r="U260" s="17">
        <f t="shared" ref="U260:X323" si="48">ROUNDUP(U$3/$S$1,2)</f>
        <v>0.16</v>
      </c>
      <c r="V260" s="17">
        <f t="shared" si="48"/>
        <v>0.03</v>
      </c>
      <c r="W260" s="17">
        <f t="shared" si="48"/>
        <v>6.0000000000000005E-2</v>
      </c>
      <c r="X260" s="17">
        <f t="shared" si="47"/>
        <v>0.18000000000000002</v>
      </c>
      <c r="Y260" s="17"/>
      <c r="Z260" s="17">
        <f t="shared" si="38"/>
        <v>0.03</v>
      </c>
      <c r="AA260" s="17">
        <v>0</v>
      </c>
      <c r="AB260" s="17">
        <f t="shared" si="39"/>
        <v>0.21000000000000002</v>
      </c>
      <c r="AC260" s="17">
        <f t="shared" si="37"/>
        <v>0.93000000000000016</v>
      </c>
      <c r="AD260">
        <f t="shared" si="40"/>
        <v>0.43000000000000005</v>
      </c>
      <c r="AE260">
        <f t="shared" si="41"/>
        <v>0.18000000000000002</v>
      </c>
      <c r="AF260">
        <f t="shared" si="42"/>
        <v>0.03</v>
      </c>
      <c r="AG260">
        <f t="shared" si="43"/>
        <v>0.64000000000000012</v>
      </c>
    </row>
    <row r="261" spans="1:33">
      <c r="A261" s="17" t="str">
        <f t="shared" si="44"/>
        <v>645401</v>
      </c>
      <c r="B261" s="17" t="s">
        <v>448</v>
      </c>
      <c r="C261" s="17" t="s">
        <v>33</v>
      </c>
      <c r="D261" s="17" t="s">
        <v>33</v>
      </c>
      <c r="E261" s="17" t="s">
        <v>337</v>
      </c>
      <c r="F261" s="17" t="s">
        <v>332</v>
      </c>
      <c r="G261" s="17" t="s">
        <v>333</v>
      </c>
      <c r="H261" s="17" t="s">
        <v>47</v>
      </c>
      <c r="I261" s="17" t="s">
        <v>33</v>
      </c>
      <c r="J261" s="17">
        <v>100</v>
      </c>
      <c r="K261" s="17">
        <v>10249</v>
      </c>
      <c r="L261" s="17">
        <v>54</v>
      </c>
      <c r="M261" s="17">
        <f>VLOOKUP($L261,搬送L.T算出シート!$B$8:$L$18,11,0)</f>
        <v>24.545454545454547</v>
      </c>
      <c r="N261" s="17" t="s">
        <v>39</v>
      </c>
      <c r="O261" s="17">
        <v>1</v>
      </c>
      <c r="P261" s="17">
        <v>1</v>
      </c>
      <c r="Q261" s="17">
        <v>0.73</v>
      </c>
      <c r="R261" s="17">
        <f t="shared" si="45"/>
        <v>0.08</v>
      </c>
      <c r="S261" s="17">
        <f>VLOOKUP($A261,不等ピッチ係数算出!$A$8:$AM$97,39,0)</f>
        <v>0</v>
      </c>
      <c r="T261" s="17">
        <f t="shared" si="46"/>
        <v>0.18000000000000002</v>
      </c>
      <c r="U261" s="17">
        <f t="shared" si="48"/>
        <v>0.16</v>
      </c>
      <c r="V261" s="17">
        <f t="shared" si="48"/>
        <v>0.03</v>
      </c>
      <c r="W261" s="17">
        <f t="shared" si="48"/>
        <v>6.0000000000000005E-2</v>
      </c>
      <c r="X261" s="17">
        <f t="shared" si="47"/>
        <v>0.18000000000000002</v>
      </c>
      <c r="Y261" s="17"/>
      <c r="Z261" s="17">
        <f t="shared" si="38"/>
        <v>0.03</v>
      </c>
      <c r="AA261" s="17">
        <v>0</v>
      </c>
      <c r="AB261" s="17">
        <f t="shared" si="39"/>
        <v>0.21000000000000002</v>
      </c>
      <c r="AC261" s="17">
        <f t="shared" ref="AC261:AC323" si="49">SUM(R261:AB261)</f>
        <v>0.93000000000000016</v>
      </c>
      <c r="AD261">
        <f t="shared" si="40"/>
        <v>0.43000000000000005</v>
      </c>
      <c r="AE261">
        <f t="shared" si="41"/>
        <v>0.18000000000000002</v>
      </c>
      <c r="AF261">
        <f t="shared" si="42"/>
        <v>0.03</v>
      </c>
      <c r="AG261">
        <f t="shared" si="43"/>
        <v>0.64000000000000012</v>
      </c>
    </row>
    <row r="262" spans="1:33">
      <c r="A262" s="17" t="str">
        <f t="shared" si="44"/>
        <v>645401</v>
      </c>
      <c r="B262" s="17" t="s">
        <v>449</v>
      </c>
      <c r="C262" s="17" t="s">
        <v>33</v>
      </c>
      <c r="D262" s="17" t="s">
        <v>33</v>
      </c>
      <c r="E262" s="17" t="s">
        <v>337</v>
      </c>
      <c r="F262" s="17" t="s">
        <v>332</v>
      </c>
      <c r="G262" s="17" t="s">
        <v>333</v>
      </c>
      <c r="H262" s="17" t="s">
        <v>47</v>
      </c>
      <c r="I262" s="17" t="s">
        <v>33</v>
      </c>
      <c r="J262" s="17">
        <v>100</v>
      </c>
      <c r="K262" s="17">
        <v>10250</v>
      </c>
      <c r="L262" s="17">
        <v>54</v>
      </c>
      <c r="M262" s="17">
        <f>VLOOKUP($L262,搬送L.T算出シート!$B$8:$L$18,11,0)</f>
        <v>24.545454545454547</v>
      </c>
      <c r="N262" s="17" t="s">
        <v>39</v>
      </c>
      <c r="O262" s="17">
        <v>1</v>
      </c>
      <c r="P262" s="17">
        <v>1</v>
      </c>
      <c r="Q262" s="17">
        <v>0.73</v>
      </c>
      <c r="R262" s="17">
        <f t="shared" si="45"/>
        <v>0.08</v>
      </c>
      <c r="S262" s="17">
        <f>VLOOKUP($A262,不等ピッチ係数算出!$A$8:$AM$97,39,0)</f>
        <v>0</v>
      </c>
      <c r="T262" s="17">
        <f t="shared" si="46"/>
        <v>0.18000000000000002</v>
      </c>
      <c r="U262" s="17">
        <f t="shared" si="48"/>
        <v>0.16</v>
      </c>
      <c r="V262" s="17">
        <f t="shared" si="48"/>
        <v>0.03</v>
      </c>
      <c r="W262" s="17">
        <f t="shared" si="48"/>
        <v>6.0000000000000005E-2</v>
      </c>
      <c r="X262" s="17">
        <f t="shared" si="47"/>
        <v>0.18000000000000002</v>
      </c>
      <c r="Y262" s="17"/>
      <c r="Z262" s="17">
        <f t="shared" ref="Z262:Z325" si="50">ROUNDUP($M262/$S$1,2)</f>
        <v>0.03</v>
      </c>
      <c r="AA262" s="17">
        <v>0</v>
      </c>
      <c r="AB262" s="17">
        <f t="shared" ref="AB262:AB325" si="51">ROUNDUP(AB$3/$S$1,2)</f>
        <v>0.21000000000000002</v>
      </c>
      <c r="AC262" s="17">
        <f t="shared" si="49"/>
        <v>0.93000000000000016</v>
      </c>
      <c r="AD262">
        <f t="shared" ref="AD262:AD325" si="52">SUM(U262:X262)</f>
        <v>0.43000000000000005</v>
      </c>
      <c r="AE262">
        <f t="shared" ref="AE262:AE325" si="53">SUM(S262:T262)</f>
        <v>0.18000000000000002</v>
      </c>
      <c r="AF262">
        <f t="shared" ref="AF262:AF325" si="54">SUM(Y262:Z262)</f>
        <v>0.03</v>
      </c>
      <c r="AG262">
        <f t="shared" ref="AG262:AG325" si="55">AD262+AE262+AF262</f>
        <v>0.64000000000000012</v>
      </c>
    </row>
    <row r="263" spans="1:33">
      <c r="A263" s="17" t="str">
        <f t="shared" si="44"/>
        <v>645401</v>
      </c>
      <c r="B263" s="17" t="s">
        <v>450</v>
      </c>
      <c r="C263" s="17" t="s">
        <v>33</v>
      </c>
      <c r="D263" s="17" t="s">
        <v>33</v>
      </c>
      <c r="E263" s="17" t="s">
        <v>337</v>
      </c>
      <c r="F263" s="17" t="s">
        <v>332</v>
      </c>
      <c r="G263" s="17" t="s">
        <v>333</v>
      </c>
      <c r="H263" s="17" t="s">
        <v>47</v>
      </c>
      <c r="I263" s="17" t="s">
        <v>33</v>
      </c>
      <c r="J263" s="17">
        <v>100</v>
      </c>
      <c r="K263" s="17">
        <v>10251</v>
      </c>
      <c r="L263" s="17">
        <v>54</v>
      </c>
      <c r="M263" s="17">
        <f>VLOOKUP($L263,搬送L.T算出シート!$B$8:$L$18,11,0)</f>
        <v>24.545454545454547</v>
      </c>
      <c r="N263" s="17" t="s">
        <v>39</v>
      </c>
      <c r="O263" s="17">
        <v>1</v>
      </c>
      <c r="P263" s="17">
        <v>1</v>
      </c>
      <c r="Q263" s="17">
        <v>0.73</v>
      </c>
      <c r="R263" s="17">
        <f t="shared" si="45"/>
        <v>0.08</v>
      </c>
      <c r="S263" s="17">
        <f>VLOOKUP($A263,不等ピッチ係数算出!$A$8:$AM$97,39,0)</f>
        <v>0</v>
      </c>
      <c r="T263" s="17">
        <f t="shared" si="46"/>
        <v>0.18000000000000002</v>
      </c>
      <c r="U263" s="17">
        <f t="shared" si="48"/>
        <v>0.16</v>
      </c>
      <c r="V263" s="17">
        <f t="shared" si="48"/>
        <v>0.03</v>
      </c>
      <c r="W263" s="17">
        <f t="shared" si="48"/>
        <v>6.0000000000000005E-2</v>
      </c>
      <c r="X263" s="17">
        <f t="shared" si="47"/>
        <v>0.18000000000000002</v>
      </c>
      <c r="Y263" s="17"/>
      <c r="Z263" s="17">
        <f t="shared" si="50"/>
        <v>0.03</v>
      </c>
      <c r="AA263" s="17">
        <v>0</v>
      </c>
      <c r="AB263" s="17">
        <f t="shared" si="51"/>
        <v>0.21000000000000002</v>
      </c>
      <c r="AC263" s="17">
        <f t="shared" si="49"/>
        <v>0.93000000000000016</v>
      </c>
      <c r="AD263">
        <f t="shared" si="52"/>
        <v>0.43000000000000005</v>
      </c>
      <c r="AE263">
        <f t="shared" si="53"/>
        <v>0.18000000000000002</v>
      </c>
      <c r="AF263">
        <f t="shared" si="54"/>
        <v>0.03</v>
      </c>
      <c r="AG263">
        <f t="shared" si="55"/>
        <v>0.64000000000000012</v>
      </c>
    </row>
    <row r="264" spans="1:33">
      <c r="A264" s="17" t="str">
        <f t="shared" si="44"/>
        <v>645401</v>
      </c>
      <c r="B264" s="17" t="s">
        <v>451</v>
      </c>
      <c r="C264" s="17" t="s">
        <v>33</v>
      </c>
      <c r="D264" s="17" t="s">
        <v>33</v>
      </c>
      <c r="E264" s="17" t="s">
        <v>337</v>
      </c>
      <c r="F264" s="17" t="s">
        <v>332</v>
      </c>
      <c r="G264" s="17" t="s">
        <v>333</v>
      </c>
      <c r="H264" s="17" t="s">
        <v>47</v>
      </c>
      <c r="I264" s="17" t="s">
        <v>33</v>
      </c>
      <c r="J264" s="17">
        <v>100</v>
      </c>
      <c r="K264" s="17">
        <v>10262</v>
      </c>
      <c r="L264" s="17">
        <v>54</v>
      </c>
      <c r="M264" s="17">
        <f>VLOOKUP($L264,搬送L.T算出シート!$B$8:$L$18,11,0)</f>
        <v>24.545454545454547</v>
      </c>
      <c r="N264" s="17" t="s">
        <v>39</v>
      </c>
      <c r="O264" s="17">
        <v>1</v>
      </c>
      <c r="P264" s="17">
        <v>1</v>
      </c>
      <c r="Q264" s="17">
        <v>0.73</v>
      </c>
      <c r="R264" s="17">
        <f t="shared" si="45"/>
        <v>0.08</v>
      </c>
      <c r="S264" s="17">
        <f>VLOOKUP($A264,不等ピッチ係数算出!$A$8:$AM$97,39,0)</f>
        <v>0</v>
      </c>
      <c r="T264" s="17">
        <f t="shared" si="46"/>
        <v>0.18000000000000002</v>
      </c>
      <c r="U264" s="17">
        <f t="shared" si="48"/>
        <v>0.16</v>
      </c>
      <c r="V264" s="17">
        <f t="shared" si="48"/>
        <v>0.03</v>
      </c>
      <c r="W264" s="17">
        <f t="shared" si="48"/>
        <v>6.0000000000000005E-2</v>
      </c>
      <c r="X264" s="17">
        <f t="shared" si="47"/>
        <v>0.18000000000000002</v>
      </c>
      <c r="Y264" s="17"/>
      <c r="Z264" s="17">
        <f t="shared" si="50"/>
        <v>0.03</v>
      </c>
      <c r="AA264" s="17">
        <v>0</v>
      </c>
      <c r="AB264" s="17">
        <f t="shared" si="51"/>
        <v>0.21000000000000002</v>
      </c>
      <c r="AC264" s="17">
        <f t="shared" si="49"/>
        <v>0.93000000000000016</v>
      </c>
      <c r="AD264">
        <f t="shared" si="52"/>
        <v>0.43000000000000005</v>
      </c>
      <c r="AE264">
        <f t="shared" si="53"/>
        <v>0.18000000000000002</v>
      </c>
      <c r="AF264">
        <f t="shared" si="54"/>
        <v>0.03</v>
      </c>
      <c r="AG264">
        <f t="shared" si="55"/>
        <v>0.64000000000000012</v>
      </c>
    </row>
    <row r="265" spans="1:33">
      <c r="A265" s="17" t="str">
        <f t="shared" si="44"/>
        <v>645401</v>
      </c>
      <c r="B265" s="17" t="s">
        <v>452</v>
      </c>
      <c r="C265" s="17" t="s">
        <v>33</v>
      </c>
      <c r="D265" s="17" t="s">
        <v>33</v>
      </c>
      <c r="E265" s="17" t="s">
        <v>337</v>
      </c>
      <c r="F265" s="17" t="s">
        <v>332</v>
      </c>
      <c r="G265" s="17" t="s">
        <v>333</v>
      </c>
      <c r="H265" s="17" t="s">
        <v>47</v>
      </c>
      <c r="I265" s="17" t="s">
        <v>33</v>
      </c>
      <c r="J265" s="17">
        <v>100</v>
      </c>
      <c r="K265" s="17">
        <v>10263</v>
      </c>
      <c r="L265" s="17">
        <v>54</v>
      </c>
      <c r="M265" s="17">
        <f>VLOOKUP($L265,搬送L.T算出シート!$B$8:$L$18,11,0)</f>
        <v>24.545454545454547</v>
      </c>
      <c r="N265" s="17" t="s">
        <v>39</v>
      </c>
      <c r="O265" s="17">
        <v>1</v>
      </c>
      <c r="P265" s="17">
        <v>1</v>
      </c>
      <c r="Q265" s="17">
        <v>0.73</v>
      </c>
      <c r="R265" s="17">
        <f t="shared" si="45"/>
        <v>0.08</v>
      </c>
      <c r="S265" s="17">
        <f>VLOOKUP($A265,不等ピッチ係数算出!$A$8:$AM$97,39,0)</f>
        <v>0</v>
      </c>
      <c r="T265" s="17">
        <f t="shared" si="46"/>
        <v>0.18000000000000002</v>
      </c>
      <c r="U265" s="17">
        <f t="shared" si="48"/>
        <v>0.16</v>
      </c>
      <c r="V265" s="17">
        <f t="shared" si="48"/>
        <v>0.03</v>
      </c>
      <c r="W265" s="17">
        <f t="shared" si="48"/>
        <v>6.0000000000000005E-2</v>
      </c>
      <c r="X265" s="17">
        <f t="shared" si="47"/>
        <v>0.18000000000000002</v>
      </c>
      <c r="Y265" s="17"/>
      <c r="Z265" s="17">
        <f t="shared" si="50"/>
        <v>0.03</v>
      </c>
      <c r="AA265" s="17">
        <v>0</v>
      </c>
      <c r="AB265" s="17">
        <f t="shared" si="51"/>
        <v>0.21000000000000002</v>
      </c>
      <c r="AC265" s="17">
        <f t="shared" si="49"/>
        <v>0.93000000000000016</v>
      </c>
      <c r="AD265">
        <f t="shared" si="52"/>
        <v>0.43000000000000005</v>
      </c>
      <c r="AE265">
        <f t="shared" si="53"/>
        <v>0.18000000000000002</v>
      </c>
      <c r="AF265">
        <f t="shared" si="54"/>
        <v>0.03</v>
      </c>
      <c r="AG265">
        <f t="shared" si="55"/>
        <v>0.64000000000000012</v>
      </c>
    </row>
    <row r="266" spans="1:33">
      <c r="A266" s="17" t="str">
        <f t="shared" si="44"/>
        <v>645401</v>
      </c>
      <c r="B266" s="17" t="s">
        <v>453</v>
      </c>
      <c r="C266" s="17" t="s">
        <v>33</v>
      </c>
      <c r="D266" s="17" t="s">
        <v>33</v>
      </c>
      <c r="E266" s="17" t="s">
        <v>337</v>
      </c>
      <c r="F266" s="17" t="s">
        <v>332</v>
      </c>
      <c r="G266" s="17" t="s">
        <v>333</v>
      </c>
      <c r="H266" s="17" t="s">
        <v>47</v>
      </c>
      <c r="I266" s="17" t="s">
        <v>33</v>
      </c>
      <c r="J266" s="17">
        <v>100</v>
      </c>
      <c r="K266" s="17">
        <v>10264</v>
      </c>
      <c r="L266" s="17">
        <v>54</v>
      </c>
      <c r="M266" s="17">
        <f>VLOOKUP($L266,搬送L.T算出シート!$B$8:$L$18,11,0)</f>
        <v>24.545454545454547</v>
      </c>
      <c r="N266" s="17" t="s">
        <v>39</v>
      </c>
      <c r="O266" s="17">
        <v>1</v>
      </c>
      <c r="P266" s="17">
        <v>1</v>
      </c>
      <c r="Q266" s="17">
        <v>0.73</v>
      </c>
      <c r="R266" s="17">
        <f t="shared" si="45"/>
        <v>0.08</v>
      </c>
      <c r="S266" s="17">
        <f>VLOOKUP($A266,不等ピッチ係数算出!$A$8:$AM$97,39,0)</f>
        <v>0</v>
      </c>
      <c r="T266" s="17">
        <f t="shared" si="46"/>
        <v>0.18000000000000002</v>
      </c>
      <c r="U266" s="17">
        <f t="shared" si="48"/>
        <v>0.16</v>
      </c>
      <c r="V266" s="17">
        <f t="shared" si="48"/>
        <v>0.03</v>
      </c>
      <c r="W266" s="17">
        <f t="shared" si="48"/>
        <v>6.0000000000000005E-2</v>
      </c>
      <c r="X266" s="17">
        <f t="shared" si="47"/>
        <v>0.18000000000000002</v>
      </c>
      <c r="Y266" s="17"/>
      <c r="Z266" s="17">
        <f t="shared" si="50"/>
        <v>0.03</v>
      </c>
      <c r="AA266" s="17">
        <v>0</v>
      </c>
      <c r="AB266" s="17">
        <f t="shared" si="51"/>
        <v>0.21000000000000002</v>
      </c>
      <c r="AC266" s="17">
        <f t="shared" si="49"/>
        <v>0.93000000000000016</v>
      </c>
      <c r="AD266">
        <f t="shared" si="52"/>
        <v>0.43000000000000005</v>
      </c>
      <c r="AE266">
        <f t="shared" si="53"/>
        <v>0.18000000000000002</v>
      </c>
      <c r="AF266">
        <f t="shared" si="54"/>
        <v>0.03</v>
      </c>
      <c r="AG266">
        <f t="shared" si="55"/>
        <v>0.64000000000000012</v>
      </c>
    </row>
    <row r="267" spans="1:33">
      <c r="A267" s="17" t="str">
        <f t="shared" si="44"/>
        <v>645401</v>
      </c>
      <c r="B267" s="17" t="s">
        <v>454</v>
      </c>
      <c r="C267" s="17" t="s">
        <v>33</v>
      </c>
      <c r="D267" s="17" t="s">
        <v>33</v>
      </c>
      <c r="E267" s="17" t="s">
        <v>337</v>
      </c>
      <c r="F267" s="17" t="s">
        <v>332</v>
      </c>
      <c r="G267" s="17" t="s">
        <v>333</v>
      </c>
      <c r="H267" s="17" t="s">
        <v>47</v>
      </c>
      <c r="I267" s="17" t="s">
        <v>33</v>
      </c>
      <c r="J267" s="17">
        <v>100</v>
      </c>
      <c r="K267" s="17">
        <v>10265</v>
      </c>
      <c r="L267" s="17">
        <v>54</v>
      </c>
      <c r="M267" s="17">
        <f>VLOOKUP($L267,搬送L.T算出シート!$B$8:$L$18,11,0)</f>
        <v>24.545454545454547</v>
      </c>
      <c r="N267" s="17" t="s">
        <v>39</v>
      </c>
      <c r="O267" s="17">
        <v>1</v>
      </c>
      <c r="P267" s="17">
        <v>1</v>
      </c>
      <c r="Q267" s="17">
        <v>0.73</v>
      </c>
      <c r="R267" s="17">
        <f t="shared" si="45"/>
        <v>0.08</v>
      </c>
      <c r="S267" s="17">
        <f>VLOOKUP($A267,不等ピッチ係数算出!$A$8:$AM$97,39,0)</f>
        <v>0</v>
      </c>
      <c r="T267" s="17">
        <f t="shared" si="46"/>
        <v>0.18000000000000002</v>
      </c>
      <c r="U267" s="17">
        <f t="shared" si="48"/>
        <v>0.16</v>
      </c>
      <c r="V267" s="17">
        <f t="shared" si="48"/>
        <v>0.03</v>
      </c>
      <c r="W267" s="17">
        <f t="shared" si="48"/>
        <v>6.0000000000000005E-2</v>
      </c>
      <c r="X267" s="17">
        <f t="shared" si="47"/>
        <v>0.18000000000000002</v>
      </c>
      <c r="Y267" s="17"/>
      <c r="Z267" s="17">
        <f t="shared" si="50"/>
        <v>0.03</v>
      </c>
      <c r="AA267" s="17">
        <v>0</v>
      </c>
      <c r="AB267" s="17">
        <f t="shared" si="51"/>
        <v>0.21000000000000002</v>
      </c>
      <c r="AC267" s="17">
        <f t="shared" si="49"/>
        <v>0.93000000000000016</v>
      </c>
      <c r="AD267">
        <f t="shared" si="52"/>
        <v>0.43000000000000005</v>
      </c>
      <c r="AE267">
        <f t="shared" si="53"/>
        <v>0.18000000000000002</v>
      </c>
      <c r="AF267">
        <f t="shared" si="54"/>
        <v>0.03</v>
      </c>
      <c r="AG267">
        <f t="shared" si="55"/>
        <v>0.64000000000000012</v>
      </c>
    </row>
    <row r="268" spans="1:33">
      <c r="A268" s="17" t="str">
        <f t="shared" si="44"/>
        <v>645401</v>
      </c>
      <c r="B268" s="17" t="s">
        <v>455</v>
      </c>
      <c r="C268" s="17" t="s">
        <v>33</v>
      </c>
      <c r="D268" s="17" t="s">
        <v>33</v>
      </c>
      <c r="E268" s="17" t="s">
        <v>337</v>
      </c>
      <c r="F268" s="17" t="s">
        <v>332</v>
      </c>
      <c r="G268" s="17" t="s">
        <v>333</v>
      </c>
      <c r="H268" s="17" t="s">
        <v>47</v>
      </c>
      <c r="I268" s="17" t="s">
        <v>33</v>
      </c>
      <c r="J268" s="17">
        <v>100</v>
      </c>
      <c r="K268" s="17">
        <v>10266</v>
      </c>
      <c r="L268" s="17">
        <v>54</v>
      </c>
      <c r="M268" s="17">
        <f>VLOOKUP($L268,搬送L.T算出シート!$B$8:$L$18,11,0)</f>
        <v>24.545454545454547</v>
      </c>
      <c r="N268" s="17" t="s">
        <v>39</v>
      </c>
      <c r="O268" s="17">
        <v>1</v>
      </c>
      <c r="P268" s="17">
        <v>1</v>
      </c>
      <c r="Q268" s="17">
        <v>0.73</v>
      </c>
      <c r="R268" s="17">
        <f t="shared" si="45"/>
        <v>0.08</v>
      </c>
      <c r="S268" s="17">
        <f>VLOOKUP($A268,不等ピッチ係数算出!$A$8:$AM$97,39,0)</f>
        <v>0</v>
      </c>
      <c r="T268" s="17">
        <f t="shared" si="46"/>
        <v>0.18000000000000002</v>
      </c>
      <c r="U268" s="17">
        <f t="shared" si="48"/>
        <v>0.16</v>
      </c>
      <c r="V268" s="17">
        <f t="shared" si="48"/>
        <v>0.03</v>
      </c>
      <c r="W268" s="17">
        <f t="shared" si="48"/>
        <v>6.0000000000000005E-2</v>
      </c>
      <c r="X268" s="17">
        <f t="shared" si="47"/>
        <v>0.18000000000000002</v>
      </c>
      <c r="Y268" s="17"/>
      <c r="Z268" s="17">
        <f t="shared" si="50"/>
        <v>0.03</v>
      </c>
      <c r="AA268" s="17">
        <v>0</v>
      </c>
      <c r="AB268" s="17">
        <f t="shared" si="51"/>
        <v>0.21000000000000002</v>
      </c>
      <c r="AC268" s="17">
        <f t="shared" si="49"/>
        <v>0.93000000000000016</v>
      </c>
      <c r="AD268">
        <f t="shared" si="52"/>
        <v>0.43000000000000005</v>
      </c>
      <c r="AE268">
        <f t="shared" si="53"/>
        <v>0.18000000000000002</v>
      </c>
      <c r="AF268">
        <f t="shared" si="54"/>
        <v>0.03</v>
      </c>
      <c r="AG268">
        <f t="shared" si="55"/>
        <v>0.64000000000000012</v>
      </c>
    </row>
    <row r="269" spans="1:33">
      <c r="A269" s="17" t="str">
        <f t="shared" si="44"/>
        <v>645401</v>
      </c>
      <c r="B269" s="17" t="s">
        <v>456</v>
      </c>
      <c r="C269" s="17" t="s">
        <v>33</v>
      </c>
      <c r="D269" s="17" t="s">
        <v>33</v>
      </c>
      <c r="E269" s="17" t="s">
        <v>337</v>
      </c>
      <c r="F269" s="17" t="s">
        <v>332</v>
      </c>
      <c r="G269" s="17" t="s">
        <v>333</v>
      </c>
      <c r="H269" s="17" t="s">
        <v>47</v>
      </c>
      <c r="I269" s="17" t="s">
        <v>33</v>
      </c>
      <c r="J269" s="17">
        <v>100</v>
      </c>
      <c r="K269" s="17">
        <v>10267</v>
      </c>
      <c r="L269" s="17">
        <v>54</v>
      </c>
      <c r="M269" s="17">
        <f>VLOOKUP($L269,搬送L.T算出シート!$B$8:$L$18,11,0)</f>
        <v>24.545454545454547</v>
      </c>
      <c r="N269" s="17" t="s">
        <v>39</v>
      </c>
      <c r="O269" s="17">
        <v>1</v>
      </c>
      <c r="P269" s="17">
        <v>1</v>
      </c>
      <c r="Q269" s="17">
        <v>0.73</v>
      </c>
      <c r="R269" s="17">
        <f t="shared" si="45"/>
        <v>0.08</v>
      </c>
      <c r="S269" s="17">
        <f>VLOOKUP($A269,不等ピッチ係数算出!$A$8:$AM$97,39,0)</f>
        <v>0</v>
      </c>
      <c r="T269" s="17">
        <f t="shared" si="46"/>
        <v>0.18000000000000002</v>
      </c>
      <c r="U269" s="17">
        <f t="shared" si="48"/>
        <v>0.16</v>
      </c>
      <c r="V269" s="17">
        <f t="shared" si="48"/>
        <v>0.03</v>
      </c>
      <c r="W269" s="17">
        <f t="shared" si="48"/>
        <v>6.0000000000000005E-2</v>
      </c>
      <c r="X269" s="17">
        <f t="shared" si="47"/>
        <v>0.18000000000000002</v>
      </c>
      <c r="Y269" s="17"/>
      <c r="Z269" s="17">
        <f t="shared" si="50"/>
        <v>0.03</v>
      </c>
      <c r="AA269" s="17">
        <v>0</v>
      </c>
      <c r="AB269" s="17">
        <f t="shared" si="51"/>
        <v>0.21000000000000002</v>
      </c>
      <c r="AC269" s="17">
        <f t="shared" si="49"/>
        <v>0.93000000000000016</v>
      </c>
      <c r="AD269">
        <f t="shared" si="52"/>
        <v>0.43000000000000005</v>
      </c>
      <c r="AE269">
        <f t="shared" si="53"/>
        <v>0.18000000000000002</v>
      </c>
      <c r="AF269">
        <f t="shared" si="54"/>
        <v>0.03</v>
      </c>
      <c r="AG269">
        <f t="shared" si="55"/>
        <v>0.64000000000000012</v>
      </c>
    </row>
    <row r="270" spans="1:33">
      <c r="A270" s="17" t="str">
        <f t="shared" si="44"/>
        <v>645401</v>
      </c>
      <c r="B270" s="17" t="s">
        <v>457</v>
      </c>
      <c r="C270" s="17" t="s">
        <v>33</v>
      </c>
      <c r="D270" s="17" t="s">
        <v>33</v>
      </c>
      <c r="E270" s="17" t="s">
        <v>337</v>
      </c>
      <c r="F270" s="17" t="s">
        <v>332</v>
      </c>
      <c r="G270" s="17" t="s">
        <v>333</v>
      </c>
      <c r="H270" s="17" t="s">
        <v>47</v>
      </c>
      <c r="I270" s="17" t="s">
        <v>33</v>
      </c>
      <c r="J270" s="17">
        <v>100</v>
      </c>
      <c r="K270" s="17">
        <v>10268</v>
      </c>
      <c r="L270" s="17">
        <v>54</v>
      </c>
      <c r="M270" s="17">
        <f>VLOOKUP($L270,搬送L.T算出シート!$B$8:$L$18,11,0)</f>
        <v>24.545454545454547</v>
      </c>
      <c r="N270" s="17" t="s">
        <v>39</v>
      </c>
      <c r="O270" s="17">
        <v>1</v>
      </c>
      <c r="P270" s="17">
        <v>1</v>
      </c>
      <c r="Q270" s="17">
        <v>0.73</v>
      </c>
      <c r="R270" s="17">
        <f t="shared" si="45"/>
        <v>0.08</v>
      </c>
      <c r="S270" s="17">
        <f>VLOOKUP($A270,不等ピッチ係数算出!$A$8:$AM$97,39,0)</f>
        <v>0</v>
      </c>
      <c r="T270" s="17">
        <f t="shared" si="46"/>
        <v>0.18000000000000002</v>
      </c>
      <c r="U270" s="17">
        <f t="shared" si="48"/>
        <v>0.16</v>
      </c>
      <c r="V270" s="17">
        <f t="shared" si="48"/>
        <v>0.03</v>
      </c>
      <c r="W270" s="17">
        <f t="shared" si="48"/>
        <v>6.0000000000000005E-2</v>
      </c>
      <c r="X270" s="17">
        <f t="shared" si="47"/>
        <v>0.18000000000000002</v>
      </c>
      <c r="Y270" s="17"/>
      <c r="Z270" s="17">
        <f t="shared" si="50"/>
        <v>0.03</v>
      </c>
      <c r="AA270" s="17">
        <v>0</v>
      </c>
      <c r="AB270" s="17">
        <f t="shared" si="51"/>
        <v>0.21000000000000002</v>
      </c>
      <c r="AC270" s="17">
        <f t="shared" si="49"/>
        <v>0.93000000000000016</v>
      </c>
      <c r="AD270">
        <f t="shared" si="52"/>
        <v>0.43000000000000005</v>
      </c>
      <c r="AE270">
        <f t="shared" si="53"/>
        <v>0.18000000000000002</v>
      </c>
      <c r="AF270">
        <f t="shared" si="54"/>
        <v>0.03</v>
      </c>
      <c r="AG270">
        <f t="shared" si="55"/>
        <v>0.64000000000000012</v>
      </c>
    </row>
    <row r="271" spans="1:33">
      <c r="A271" s="17" t="str">
        <f t="shared" si="44"/>
        <v>645401</v>
      </c>
      <c r="B271" s="17" t="s">
        <v>458</v>
      </c>
      <c r="C271" s="17" t="s">
        <v>33</v>
      </c>
      <c r="D271" s="17" t="s">
        <v>33</v>
      </c>
      <c r="E271" s="17" t="s">
        <v>337</v>
      </c>
      <c r="F271" s="17" t="s">
        <v>332</v>
      </c>
      <c r="G271" s="17" t="s">
        <v>333</v>
      </c>
      <c r="H271" s="17" t="s">
        <v>47</v>
      </c>
      <c r="I271" s="17" t="s">
        <v>33</v>
      </c>
      <c r="J271" s="17">
        <v>100</v>
      </c>
      <c r="K271" s="17">
        <v>10269</v>
      </c>
      <c r="L271" s="17">
        <v>54</v>
      </c>
      <c r="M271" s="17">
        <f>VLOOKUP($L271,搬送L.T算出シート!$B$8:$L$18,11,0)</f>
        <v>24.545454545454547</v>
      </c>
      <c r="N271" s="17" t="s">
        <v>39</v>
      </c>
      <c r="O271" s="17">
        <v>1</v>
      </c>
      <c r="P271" s="17">
        <v>1</v>
      </c>
      <c r="Q271" s="17">
        <v>0.73</v>
      </c>
      <c r="R271" s="17">
        <f t="shared" si="45"/>
        <v>0.08</v>
      </c>
      <c r="S271" s="17">
        <f>VLOOKUP($A271,不等ピッチ係数算出!$A$8:$AM$97,39,0)</f>
        <v>0</v>
      </c>
      <c r="T271" s="17">
        <f t="shared" si="46"/>
        <v>0.18000000000000002</v>
      </c>
      <c r="U271" s="17">
        <f t="shared" si="48"/>
        <v>0.16</v>
      </c>
      <c r="V271" s="17">
        <f t="shared" si="48"/>
        <v>0.03</v>
      </c>
      <c r="W271" s="17">
        <f t="shared" si="48"/>
        <v>6.0000000000000005E-2</v>
      </c>
      <c r="X271" s="17">
        <f t="shared" si="47"/>
        <v>0.18000000000000002</v>
      </c>
      <c r="Y271" s="17"/>
      <c r="Z271" s="17">
        <f t="shared" si="50"/>
        <v>0.03</v>
      </c>
      <c r="AA271" s="17">
        <v>0</v>
      </c>
      <c r="AB271" s="17">
        <f t="shared" si="51"/>
        <v>0.21000000000000002</v>
      </c>
      <c r="AC271" s="17">
        <f t="shared" si="49"/>
        <v>0.93000000000000016</v>
      </c>
      <c r="AD271">
        <f t="shared" si="52"/>
        <v>0.43000000000000005</v>
      </c>
      <c r="AE271">
        <f t="shared" si="53"/>
        <v>0.18000000000000002</v>
      </c>
      <c r="AF271">
        <f t="shared" si="54"/>
        <v>0.03</v>
      </c>
      <c r="AG271">
        <f t="shared" si="55"/>
        <v>0.64000000000000012</v>
      </c>
    </row>
    <row r="272" spans="1:33">
      <c r="A272" s="17" t="str">
        <f t="shared" si="44"/>
        <v>645401</v>
      </c>
      <c r="B272" s="17" t="s">
        <v>459</v>
      </c>
      <c r="C272" s="17" t="s">
        <v>33</v>
      </c>
      <c r="D272" s="17" t="s">
        <v>33</v>
      </c>
      <c r="E272" s="17" t="s">
        <v>337</v>
      </c>
      <c r="F272" s="17" t="s">
        <v>332</v>
      </c>
      <c r="G272" s="17" t="s">
        <v>333</v>
      </c>
      <c r="H272" s="17" t="s">
        <v>47</v>
      </c>
      <c r="I272" s="17" t="s">
        <v>33</v>
      </c>
      <c r="J272" s="17">
        <v>100</v>
      </c>
      <c r="K272" s="17">
        <v>10270</v>
      </c>
      <c r="L272" s="17">
        <v>54</v>
      </c>
      <c r="M272" s="17">
        <f>VLOOKUP($L272,搬送L.T算出シート!$B$8:$L$18,11,0)</f>
        <v>24.545454545454547</v>
      </c>
      <c r="N272" s="17" t="s">
        <v>39</v>
      </c>
      <c r="O272" s="17">
        <v>1</v>
      </c>
      <c r="P272" s="17">
        <v>1</v>
      </c>
      <c r="Q272" s="17">
        <v>0.73</v>
      </c>
      <c r="R272" s="17">
        <f t="shared" si="45"/>
        <v>0.08</v>
      </c>
      <c r="S272" s="17">
        <f>VLOOKUP($A272,不等ピッチ係数算出!$A$8:$AM$97,39,0)</f>
        <v>0</v>
      </c>
      <c r="T272" s="17">
        <f t="shared" si="46"/>
        <v>0.18000000000000002</v>
      </c>
      <c r="U272" s="17">
        <f t="shared" si="48"/>
        <v>0.16</v>
      </c>
      <c r="V272" s="17">
        <f t="shared" si="48"/>
        <v>0.03</v>
      </c>
      <c r="W272" s="17">
        <f t="shared" si="48"/>
        <v>6.0000000000000005E-2</v>
      </c>
      <c r="X272" s="17">
        <f t="shared" si="47"/>
        <v>0.18000000000000002</v>
      </c>
      <c r="Y272" s="17"/>
      <c r="Z272" s="17">
        <f t="shared" si="50"/>
        <v>0.03</v>
      </c>
      <c r="AA272" s="17">
        <v>0</v>
      </c>
      <c r="AB272" s="17">
        <f t="shared" si="51"/>
        <v>0.21000000000000002</v>
      </c>
      <c r="AC272" s="17">
        <f t="shared" si="49"/>
        <v>0.93000000000000016</v>
      </c>
      <c r="AD272">
        <f t="shared" si="52"/>
        <v>0.43000000000000005</v>
      </c>
      <c r="AE272">
        <f t="shared" si="53"/>
        <v>0.18000000000000002</v>
      </c>
      <c r="AF272">
        <f t="shared" si="54"/>
        <v>0.03</v>
      </c>
      <c r="AG272">
        <f t="shared" si="55"/>
        <v>0.64000000000000012</v>
      </c>
    </row>
    <row r="273" spans="1:33">
      <c r="A273" s="17" t="str">
        <f t="shared" si="44"/>
        <v>645401</v>
      </c>
      <c r="B273" s="17" t="s">
        <v>460</v>
      </c>
      <c r="C273" s="17" t="s">
        <v>33</v>
      </c>
      <c r="D273" s="17" t="s">
        <v>33</v>
      </c>
      <c r="E273" s="17" t="s">
        <v>337</v>
      </c>
      <c r="F273" s="17" t="s">
        <v>332</v>
      </c>
      <c r="G273" s="17" t="s">
        <v>333</v>
      </c>
      <c r="H273" s="17" t="s">
        <v>47</v>
      </c>
      <c r="I273" s="17" t="s">
        <v>33</v>
      </c>
      <c r="J273" s="17">
        <v>100</v>
      </c>
      <c r="K273" s="17">
        <v>10271</v>
      </c>
      <c r="L273" s="17">
        <v>54</v>
      </c>
      <c r="M273" s="17">
        <f>VLOOKUP($L273,搬送L.T算出シート!$B$8:$L$18,11,0)</f>
        <v>24.545454545454547</v>
      </c>
      <c r="N273" s="17" t="s">
        <v>39</v>
      </c>
      <c r="O273" s="17">
        <v>1</v>
      </c>
      <c r="P273" s="17">
        <v>1</v>
      </c>
      <c r="Q273" s="17">
        <v>0.73</v>
      </c>
      <c r="R273" s="17">
        <f t="shared" si="45"/>
        <v>0.08</v>
      </c>
      <c r="S273" s="17">
        <f>VLOOKUP($A273,不等ピッチ係数算出!$A$8:$AM$97,39,0)</f>
        <v>0</v>
      </c>
      <c r="T273" s="17">
        <f t="shared" si="46"/>
        <v>0.18000000000000002</v>
      </c>
      <c r="U273" s="17">
        <f t="shared" si="48"/>
        <v>0.16</v>
      </c>
      <c r="V273" s="17">
        <f t="shared" si="48"/>
        <v>0.03</v>
      </c>
      <c r="W273" s="17">
        <f t="shared" si="48"/>
        <v>6.0000000000000005E-2</v>
      </c>
      <c r="X273" s="17">
        <f t="shared" si="47"/>
        <v>0.18000000000000002</v>
      </c>
      <c r="Y273" s="17"/>
      <c r="Z273" s="17">
        <f t="shared" si="50"/>
        <v>0.03</v>
      </c>
      <c r="AA273" s="17">
        <v>0</v>
      </c>
      <c r="AB273" s="17">
        <f t="shared" si="51"/>
        <v>0.21000000000000002</v>
      </c>
      <c r="AC273" s="17">
        <f t="shared" si="49"/>
        <v>0.93000000000000016</v>
      </c>
      <c r="AD273">
        <f t="shared" si="52"/>
        <v>0.43000000000000005</v>
      </c>
      <c r="AE273">
        <f t="shared" si="53"/>
        <v>0.18000000000000002</v>
      </c>
      <c r="AF273">
        <f t="shared" si="54"/>
        <v>0.03</v>
      </c>
      <c r="AG273">
        <f t="shared" si="55"/>
        <v>0.64000000000000012</v>
      </c>
    </row>
    <row r="274" spans="1:33">
      <c r="A274" s="17" t="str">
        <f t="shared" si="44"/>
        <v>645401</v>
      </c>
      <c r="B274" s="17" t="s">
        <v>461</v>
      </c>
      <c r="C274" s="17" t="s">
        <v>33</v>
      </c>
      <c r="D274" s="17" t="s">
        <v>33</v>
      </c>
      <c r="E274" s="17" t="s">
        <v>337</v>
      </c>
      <c r="F274" s="17" t="s">
        <v>332</v>
      </c>
      <c r="G274" s="17" t="s">
        <v>333</v>
      </c>
      <c r="H274" s="17" t="s">
        <v>47</v>
      </c>
      <c r="I274" s="17" t="s">
        <v>33</v>
      </c>
      <c r="J274" s="17">
        <v>100</v>
      </c>
      <c r="K274" s="17">
        <v>10272</v>
      </c>
      <c r="L274" s="17">
        <v>54</v>
      </c>
      <c r="M274" s="17">
        <f>VLOOKUP($L274,搬送L.T算出シート!$B$8:$L$18,11,0)</f>
        <v>24.545454545454547</v>
      </c>
      <c r="N274" s="17" t="s">
        <v>39</v>
      </c>
      <c r="O274" s="17">
        <v>1</v>
      </c>
      <c r="P274" s="17">
        <v>1</v>
      </c>
      <c r="Q274" s="17">
        <v>0.73</v>
      </c>
      <c r="R274" s="17">
        <f t="shared" si="45"/>
        <v>0.08</v>
      </c>
      <c r="S274" s="17">
        <f>VLOOKUP($A274,不等ピッチ係数算出!$A$8:$AM$97,39,0)</f>
        <v>0</v>
      </c>
      <c r="T274" s="17">
        <f t="shared" si="46"/>
        <v>0.18000000000000002</v>
      </c>
      <c r="U274" s="17">
        <f t="shared" si="48"/>
        <v>0.16</v>
      </c>
      <c r="V274" s="17">
        <f t="shared" si="48"/>
        <v>0.03</v>
      </c>
      <c r="W274" s="17">
        <f t="shared" si="48"/>
        <v>6.0000000000000005E-2</v>
      </c>
      <c r="X274" s="17">
        <f t="shared" si="47"/>
        <v>0.18000000000000002</v>
      </c>
      <c r="Y274" s="17"/>
      <c r="Z274" s="17">
        <f t="shared" si="50"/>
        <v>0.03</v>
      </c>
      <c r="AA274" s="17">
        <v>0</v>
      </c>
      <c r="AB274" s="17">
        <f t="shared" si="51"/>
        <v>0.21000000000000002</v>
      </c>
      <c r="AC274" s="17">
        <f t="shared" si="49"/>
        <v>0.93000000000000016</v>
      </c>
      <c r="AD274">
        <f t="shared" si="52"/>
        <v>0.43000000000000005</v>
      </c>
      <c r="AE274">
        <f t="shared" si="53"/>
        <v>0.18000000000000002</v>
      </c>
      <c r="AF274">
        <f t="shared" si="54"/>
        <v>0.03</v>
      </c>
      <c r="AG274">
        <f t="shared" si="55"/>
        <v>0.64000000000000012</v>
      </c>
    </row>
    <row r="275" spans="1:33">
      <c r="A275" s="17" t="str">
        <f t="shared" si="44"/>
        <v>645401</v>
      </c>
      <c r="B275" s="17" t="s">
        <v>462</v>
      </c>
      <c r="C275" s="17" t="s">
        <v>33</v>
      </c>
      <c r="D275" s="17" t="s">
        <v>33</v>
      </c>
      <c r="E275" s="17" t="s">
        <v>337</v>
      </c>
      <c r="F275" s="17" t="s">
        <v>332</v>
      </c>
      <c r="G275" s="17" t="s">
        <v>333</v>
      </c>
      <c r="H275" s="17" t="s">
        <v>47</v>
      </c>
      <c r="I275" s="17" t="s">
        <v>33</v>
      </c>
      <c r="J275" s="17">
        <v>100</v>
      </c>
      <c r="K275" s="17">
        <v>10273</v>
      </c>
      <c r="L275" s="17">
        <v>54</v>
      </c>
      <c r="M275" s="17">
        <f>VLOOKUP($L275,搬送L.T算出シート!$B$8:$L$18,11,0)</f>
        <v>24.545454545454547</v>
      </c>
      <c r="N275" s="17" t="s">
        <v>39</v>
      </c>
      <c r="O275" s="17">
        <v>1</v>
      </c>
      <c r="P275" s="17">
        <v>1</v>
      </c>
      <c r="Q275" s="17">
        <v>0.73</v>
      </c>
      <c r="R275" s="17">
        <f t="shared" si="45"/>
        <v>0.08</v>
      </c>
      <c r="S275" s="17">
        <f>VLOOKUP($A275,不等ピッチ係数算出!$A$8:$AM$97,39,0)</f>
        <v>0</v>
      </c>
      <c r="T275" s="17">
        <f t="shared" si="46"/>
        <v>0.18000000000000002</v>
      </c>
      <c r="U275" s="17">
        <f t="shared" si="48"/>
        <v>0.16</v>
      </c>
      <c r="V275" s="17">
        <f t="shared" si="48"/>
        <v>0.03</v>
      </c>
      <c r="W275" s="17">
        <f t="shared" si="48"/>
        <v>6.0000000000000005E-2</v>
      </c>
      <c r="X275" s="17">
        <f t="shared" si="47"/>
        <v>0.18000000000000002</v>
      </c>
      <c r="Y275" s="17"/>
      <c r="Z275" s="17">
        <f t="shared" si="50"/>
        <v>0.03</v>
      </c>
      <c r="AA275" s="17">
        <v>0</v>
      </c>
      <c r="AB275" s="17">
        <f t="shared" si="51"/>
        <v>0.21000000000000002</v>
      </c>
      <c r="AC275" s="17">
        <f t="shared" si="49"/>
        <v>0.93000000000000016</v>
      </c>
      <c r="AD275">
        <f t="shared" si="52"/>
        <v>0.43000000000000005</v>
      </c>
      <c r="AE275">
        <f t="shared" si="53"/>
        <v>0.18000000000000002</v>
      </c>
      <c r="AF275">
        <f t="shared" si="54"/>
        <v>0.03</v>
      </c>
      <c r="AG275">
        <f t="shared" si="55"/>
        <v>0.64000000000000012</v>
      </c>
    </row>
    <row r="276" spans="1:33">
      <c r="A276" s="17" t="str">
        <f t="shared" si="44"/>
        <v>645401</v>
      </c>
      <c r="B276" s="17" t="s">
        <v>463</v>
      </c>
      <c r="C276" s="17" t="s">
        <v>33</v>
      </c>
      <c r="D276" s="17" t="s">
        <v>33</v>
      </c>
      <c r="E276" s="17" t="s">
        <v>337</v>
      </c>
      <c r="F276" s="17" t="s">
        <v>332</v>
      </c>
      <c r="G276" s="17" t="s">
        <v>333</v>
      </c>
      <c r="H276" s="17" t="s">
        <v>47</v>
      </c>
      <c r="I276" s="17" t="s">
        <v>33</v>
      </c>
      <c r="J276" s="17">
        <v>100</v>
      </c>
      <c r="K276" s="17">
        <v>10274</v>
      </c>
      <c r="L276" s="17">
        <v>54</v>
      </c>
      <c r="M276" s="17">
        <f>VLOOKUP($L276,搬送L.T算出シート!$B$8:$L$18,11,0)</f>
        <v>24.545454545454547</v>
      </c>
      <c r="N276" s="17" t="s">
        <v>39</v>
      </c>
      <c r="O276" s="17">
        <v>1</v>
      </c>
      <c r="P276" s="17">
        <v>1</v>
      </c>
      <c r="Q276" s="17">
        <v>0.73</v>
      </c>
      <c r="R276" s="17">
        <f t="shared" si="45"/>
        <v>0.08</v>
      </c>
      <c r="S276" s="17">
        <f>VLOOKUP($A276,不等ピッチ係数算出!$A$8:$AM$97,39,0)</f>
        <v>0</v>
      </c>
      <c r="T276" s="17">
        <f t="shared" si="46"/>
        <v>0.18000000000000002</v>
      </c>
      <c r="U276" s="17">
        <f t="shared" si="48"/>
        <v>0.16</v>
      </c>
      <c r="V276" s="17">
        <f t="shared" si="48"/>
        <v>0.03</v>
      </c>
      <c r="W276" s="17">
        <f t="shared" si="48"/>
        <v>6.0000000000000005E-2</v>
      </c>
      <c r="X276" s="17">
        <f t="shared" si="47"/>
        <v>0.18000000000000002</v>
      </c>
      <c r="Y276" s="17"/>
      <c r="Z276" s="17">
        <f t="shared" si="50"/>
        <v>0.03</v>
      </c>
      <c r="AA276" s="17">
        <v>0</v>
      </c>
      <c r="AB276" s="17">
        <f t="shared" si="51"/>
        <v>0.21000000000000002</v>
      </c>
      <c r="AC276" s="17">
        <f t="shared" si="49"/>
        <v>0.93000000000000016</v>
      </c>
      <c r="AD276">
        <f t="shared" si="52"/>
        <v>0.43000000000000005</v>
      </c>
      <c r="AE276">
        <f t="shared" si="53"/>
        <v>0.18000000000000002</v>
      </c>
      <c r="AF276">
        <f t="shared" si="54"/>
        <v>0.03</v>
      </c>
      <c r="AG276">
        <f t="shared" si="55"/>
        <v>0.64000000000000012</v>
      </c>
    </row>
    <row r="277" spans="1:33">
      <c r="A277" s="17" t="str">
        <f t="shared" si="44"/>
        <v>645401</v>
      </c>
      <c r="B277" s="17" t="s">
        <v>464</v>
      </c>
      <c r="C277" s="17" t="s">
        <v>33</v>
      </c>
      <c r="D277" s="17" t="s">
        <v>33</v>
      </c>
      <c r="E277" s="17" t="s">
        <v>337</v>
      </c>
      <c r="F277" s="17" t="s">
        <v>332</v>
      </c>
      <c r="G277" s="17" t="s">
        <v>333</v>
      </c>
      <c r="H277" s="17" t="s">
        <v>47</v>
      </c>
      <c r="I277" s="17" t="s">
        <v>33</v>
      </c>
      <c r="J277" s="17">
        <v>100</v>
      </c>
      <c r="K277" s="17">
        <v>10275</v>
      </c>
      <c r="L277" s="17">
        <v>54</v>
      </c>
      <c r="M277" s="17">
        <f>VLOOKUP($L277,搬送L.T算出シート!$B$8:$L$18,11,0)</f>
        <v>24.545454545454547</v>
      </c>
      <c r="N277" s="17" t="s">
        <v>39</v>
      </c>
      <c r="O277" s="17">
        <v>1</v>
      </c>
      <c r="P277" s="17">
        <v>1</v>
      </c>
      <c r="Q277" s="17">
        <v>0.73</v>
      </c>
      <c r="R277" s="17">
        <f t="shared" si="45"/>
        <v>0.08</v>
      </c>
      <c r="S277" s="17">
        <f>VLOOKUP($A277,不等ピッチ係数算出!$A$8:$AM$97,39,0)</f>
        <v>0</v>
      </c>
      <c r="T277" s="17">
        <f t="shared" si="46"/>
        <v>0.18000000000000002</v>
      </c>
      <c r="U277" s="17">
        <f t="shared" si="48"/>
        <v>0.16</v>
      </c>
      <c r="V277" s="17">
        <f t="shared" si="48"/>
        <v>0.03</v>
      </c>
      <c r="W277" s="17">
        <f t="shared" si="48"/>
        <v>6.0000000000000005E-2</v>
      </c>
      <c r="X277" s="17">
        <f t="shared" si="47"/>
        <v>0.18000000000000002</v>
      </c>
      <c r="Y277" s="17"/>
      <c r="Z277" s="17">
        <f t="shared" si="50"/>
        <v>0.03</v>
      </c>
      <c r="AA277" s="17">
        <v>0</v>
      </c>
      <c r="AB277" s="17">
        <f t="shared" si="51"/>
        <v>0.21000000000000002</v>
      </c>
      <c r="AC277" s="17">
        <f t="shared" si="49"/>
        <v>0.93000000000000016</v>
      </c>
      <c r="AD277">
        <f t="shared" si="52"/>
        <v>0.43000000000000005</v>
      </c>
      <c r="AE277">
        <f t="shared" si="53"/>
        <v>0.18000000000000002</v>
      </c>
      <c r="AF277">
        <f t="shared" si="54"/>
        <v>0.03</v>
      </c>
      <c r="AG277">
        <f t="shared" si="55"/>
        <v>0.64000000000000012</v>
      </c>
    </row>
    <row r="278" spans="1:33">
      <c r="A278" s="17" t="str">
        <f t="shared" si="44"/>
        <v>645401</v>
      </c>
      <c r="B278" s="17" t="s">
        <v>465</v>
      </c>
      <c r="C278" s="17" t="s">
        <v>33</v>
      </c>
      <c r="D278" s="17" t="s">
        <v>33</v>
      </c>
      <c r="E278" s="17" t="s">
        <v>337</v>
      </c>
      <c r="F278" s="17" t="s">
        <v>332</v>
      </c>
      <c r="G278" s="17" t="s">
        <v>333</v>
      </c>
      <c r="H278" s="17" t="s">
        <v>47</v>
      </c>
      <c r="I278" s="17" t="s">
        <v>33</v>
      </c>
      <c r="J278" s="17">
        <v>100</v>
      </c>
      <c r="K278" s="17">
        <v>10276</v>
      </c>
      <c r="L278" s="17">
        <v>54</v>
      </c>
      <c r="M278" s="17">
        <f>VLOOKUP($L278,搬送L.T算出シート!$B$8:$L$18,11,0)</f>
        <v>24.545454545454547</v>
      </c>
      <c r="N278" s="17" t="s">
        <v>39</v>
      </c>
      <c r="O278" s="17">
        <v>1</v>
      </c>
      <c r="P278" s="17">
        <v>1</v>
      </c>
      <c r="Q278" s="17">
        <v>0.73</v>
      </c>
      <c r="R278" s="17">
        <f t="shared" si="45"/>
        <v>0.08</v>
      </c>
      <c r="S278" s="17">
        <f>VLOOKUP($A278,不等ピッチ係数算出!$A$8:$AM$97,39,0)</f>
        <v>0</v>
      </c>
      <c r="T278" s="17">
        <f t="shared" si="46"/>
        <v>0.18000000000000002</v>
      </c>
      <c r="U278" s="17">
        <f t="shared" si="48"/>
        <v>0.16</v>
      </c>
      <c r="V278" s="17">
        <f t="shared" si="48"/>
        <v>0.03</v>
      </c>
      <c r="W278" s="17">
        <f t="shared" si="48"/>
        <v>6.0000000000000005E-2</v>
      </c>
      <c r="X278" s="17">
        <f t="shared" si="47"/>
        <v>0.18000000000000002</v>
      </c>
      <c r="Y278" s="17"/>
      <c r="Z278" s="17">
        <f t="shared" si="50"/>
        <v>0.03</v>
      </c>
      <c r="AA278" s="17">
        <v>0</v>
      </c>
      <c r="AB278" s="17">
        <f t="shared" si="51"/>
        <v>0.21000000000000002</v>
      </c>
      <c r="AC278" s="17">
        <f t="shared" si="49"/>
        <v>0.93000000000000016</v>
      </c>
      <c r="AD278">
        <f t="shared" si="52"/>
        <v>0.43000000000000005</v>
      </c>
      <c r="AE278">
        <f t="shared" si="53"/>
        <v>0.18000000000000002</v>
      </c>
      <c r="AF278">
        <f t="shared" si="54"/>
        <v>0.03</v>
      </c>
      <c r="AG278">
        <f t="shared" si="55"/>
        <v>0.64000000000000012</v>
      </c>
    </row>
    <row r="279" spans="1:33">
      <c r="A279" s="17" t="str">
        <f t="shared" si="44"/>
        <v>645401</v>
      </c>
      <c r="B279" s="17" t="s">
        <v>466</v>
      </c>
      <c r="C279" s="17" t="s">
        <v>33</v>
      </c>
      <c r="D279" s="17" t="s">
        <v>33</v>
      </c>
      <c r="E279" s="17" t="s">
        <v>337</v>
      </c>
      <c r="F279" s="17" t="s">
        <v>332</v>
      </c>
      <c r="G279" s="17" t="s">
        <v>333</v>
      </c>
      <c r="H279" s="17" t="s">
        <v>47</v>
      </c>
      <c r="I279" s="17" t="s">
        <v>33</v>
      </c>
      <c r="J279" s="17">
        <v>100</v>
      </c>
      <c r="K279" s="17">
        <v>10277</v>
      </c>
      <c r="L279" s="17">
        <v>54</v>
      </c>
      <c r="M279" s="17">
        <f>VLOOKUP($L279,搬送L.T算出シート!$B$8:$L$18,11,0)</f>
        <v>24.545454545454547</v>
      </c>
      <c r="N279" s="17" t="s">
        <v>39</v>
      </c>
      <c r="O279" s="17">
        <v>1</v>
      </c>
      <c r="P279" s="17">
        <v>1</v>
      </c>
      <c r="Q279" s="17">
        <v>0.73</v>
      </c>
      <c r="R279" s="17">
        <f t="shared" si="45"/>
        <v>0.08</v>
      </c>
      <c r="S279" s="17">
        <f>VLOOKUP($A279,不等ピッチ係数算出!$A$8:$AM$97,39,0)</f>
        <v>0</v>
      </c>
      <c r="T279" s="17">
        <f t="shared" si="46"/>
        <v>0.18000000000000002</v>
      </c>
      <c r="U279" s="17">
        <f t="shared" si="48"/>
        <v>0.16</v>
      </c>
      <c r="V279" s="17">
        <f t="shared" si="48"/>
        <v>0.03</v>
      </c>
      <c r="W279" s="17">
        <f t="shared" si="48"/>
        <v>6.0000000000000005E-2</v>
      </c>
      <c r="X279" s="17">
        <f t="shared" si="47"/>
        <v>0.18000000000000002</v>
      </c>
      <c r="Y279" s="17"/>
      <c r="Z279" s="17">
        <f t="shared" si="50"/>
        <v>0.03</v>
      </c>
      <c r="AA279" s="17">
        <v>0</v>
      </c>
      <c r="AB279" s="17">
        <f t="shared" si="51"/>
        <v>0.21000000000000002</v>
      </c>
      <c r="AC279" s="17">
        <f t="shared" si="49"/>
        <v>0.93000000000000016</v>
      </c>
      <c r="AD279">
        <f t="shared" si="52"/>
        <v>0.43000000000000005</v>
      </c>
      <c r="AE279">
        <f t="shared" si="53"/>
        <v>0.18000000000000002</v>
      </c>
      <c r="AF279">
        <f t="shared" si="54"/>
        <v>0.03</v>
      </c>
      <c r="AG279">
        <f t="shared" si="55"/>
        <v>0.64000000000000012</v>
      </c>
    </row>
    <row r="280" spans="1:33">
      <c r="A280" s="17" t="str">
        <f t="shared" si="44"/>
        <v>645401</v>
      </c>
      <c r="B280" s="17" t="s">
        <v>467</v>
      </c>
      <c r="C280" s="17" t="s">
        <v>33</v>
      </c>
      <c r="D280" s="17" t="s">
        <v>33</v>
      </c>
      <c r="E280" s="17" t="s">
        <v>337</v>
      </c>
      <c r="F280" s="17" t="s">
        <v>332</v>
      </c>
      <c r="G280" s="17" t="s">
        <v>333</v>
      </c>
      <c r="H280" s="17" t="s">
        <v>47</v>
      </c>
      <c r="I280" s="17" t="s">
        <v>33</v>
      </c>
      <c r="J280" s="17">
        <v>100</v>
      </c>
      <c r="K280" s="17">
        <v>10278</v>
      </c>
      <c r="L280" s="17">
        <v>54</v>
      </c>
      <c r="M280" s="17">
        <f>VLOOKUP($L280,搬送L.T算出シート!$B$8:$L$18,11,0)</f>
        <v>24.545454545454547</v>
      </c>
      <c r="N280" s="17" t="s">
        <v>39</v>
      </c>
      <c r="O280" s="17">
        <v>1</v>
      </c>
      <c r="P280" s="17">
        <v>1</v>
      </c>
      <c r="Q280" s="17">
        <v>0.73</v>
      </c>
      <c r="R280" s="17">
        <f t="shared" si="45"/>
        <v>0.08</v>
      </c>
      <c r="S280" s="17">
        <f>VLOOKUP($A280,不等ピッチ係数算出!$A$8:$AM$97,39,0)</f>
        <v>0</v>
      </c>
      <c r="T280" s="17">
        <f t="shared" si="46"/>
        <v>0.18000000000000002</v>
      </c>
      <c r="U280" s="17">
        <f t="shared" si="48"/>
        <v>0.16</v>
      </c>
      <c r="V280" s="17">
        <f t="shared" si="48"/>
        <v>0.03</v>
      </c>
      <c r="W280" s="17">
        <f t="shared" si="48"/>
        <v>6.0000000000000005E-2</v>
      </c>
      <c r="X280" s="17">
        <f t="shared" si="47"/>
        <v>0.18000000000000002</v>
      </c>
      <c r="Y280" s="17"/>
      <c r="Z280" s="17">
        <f t="shared" si="50"/>
        <v>0.03</v>
      </c>
      <c r="AA280" s="17">
        <v>0</v>
      </c>
      <c r="AB280" s="17">
        <f t="shared" si="51"/>
        <v>0.21000000000000002</v>
      </c>
      <c r="AC280" s="17">
        <f t="shared" si="49"/>
        <v>0.93000000000000016</v>
      </c>
      <c r="AD280">
        <f t="shared" si="52"/>
        <v>0.43000000000000005</v>
      </c>
      <c r="AE280">
        <f t="shared" si="53"/>
        <v>0.18000000000000002</v>
      </c>
      <c r="AF280">
        <f t="shared" si="54"/>
        <v>0.03</v>
      </c>
      <c r="AG280">
        <f t="shared" si="55"/>
        <v>0.64000000000000012</v>
      </c>
    </row>
    <row r="281" spans="1:33">
      <c r="A281" s="17" t="str">
        <f t="shared" si="44"/>
        <v>645401</v>
      </c>
      <c r="B281" s="17" t="s">
        <v>468</v>
      </c>
      <c r="C281" s="17" t="s">
        <v>33</v>
      </c>
      <c r="D281" s="17" t="s">
        <v>33</v>
      </c>
      <c r="E281" s="17" t="s">
        <v>337</v>
      </c>
      <c r="F281" s="17" t="s">
        <v>332</v>
      </c>
      <c r="G281" s="17" t="s">
        <v>333</v>
      </c>
      <c r="H281" s="17" t="s">
        <v>47</v>
      </c>
      <c r="I281" s="17" t="s">
        <v>33</v>
      </c>
      <c r="J281" s="17">
        <v>100</v>
      </c>
      <c r="K281" s="17">
        <v>10279</v>
      </c>
      <c r="L281" s="17">
        <v>54</v>
      </c>
      <c r="M281" s="17">
        <f>VLOOKUP($L281,搬送L.T算出シート!$B$8:$L$18,11,0)</f>
        <v>24.545454545454547</v>
      </c>
      <c r="N281" s="17" t="s">
        <v>39</v>
      </c>
      <c r="O281" s="17">
        <v>1</v>
      </c>
      <c r="P281" s="17">
        <v>1</v>
      </c>
      <c r="Q281" s="17">
        <v>0.73</v>
      </c>
      <c r="R281" s="17">
        <f t="shared" si="45"/>
        <v>0.08</v>
      </c>
      <c r="S281" s="17">
        <f>VLOOKUP($A281,不等ピッチ係数算出!$A$8:$AM$97,39,0)</f>
        <v>0</v>
      </c>
      <c r="T281" s="17">
        <f t="shared" si="46"/>
        <v>0.18000000000000002</v>
      </c>
      <c r="U281" s="17">
        <f t="shared" si="48"/>
        <v>0.16</v>
      </c>
      <c r="V281" s="17">
        <f t="shared" si="48"/>
        <v>0.03</v>
      </c>
      <c r="W281" s="17">
        <f t="shared" si="48"/>
        <v>6.0000000000000005E-2</v>
      </c>
      <c r="X281" s="17">
        <f t="shared" si="47"/>
        <v>0.18000000000000002</v>
      </c>
      <c r="Y281" s="17"/>
      <c r="Z281" s="17">
        <f t="shared" si="50"/>
        <v>0.03</v>
      </c>
      <c r="AA281" s="17">
        <v>0</v>
      </c>
      <c r="AB281" s="17">
        <f t="shared" si="51"/>
        <v>0.21000000000000002</v>
      </c>
      <c r="AC281" s="17">
        <f t="shared" si="49"/>
        <v>0.93000000000000016</v>
      </c>
      <c r="AD281">
        <f t="shared" si="52"/>
        <v>0.43000000000000005</v>
      </c>
      <c r="AE281">
        <f t="shared" si="53"/>
        <v>0.18000000000000002</v>
      </c>
      <c r="AF281">
        <f t="shared" si="54"/>
        <v>0.03</v>
      </c>
      <c r="AG281">
        <f t="shared" si="55"/>
        <v>0.64000000000000012</v>
      </c>
    </row>
    <row r="282" spans="1:33">
      <c r="A282" s="17" t="str">
        <f t="shared" si="44"/>
        <v>645401</v>
      </c>
      <c r="B282" s="17" t="s">
        <v>469</v>
      </c>
      <c r="C282" s="17" t="s">
        <v>33</v>
      </c>
      <c r="D282" s="17" t="s">
        <v>33</v>
      </c>
      <c r="E282" s="17" t="s">
        <v>337</v>
      </c>
      <c r="F282" s="17" t="s">
        <v>332</v>
      </c>
      <c r="G282" s="17" t="s">
        <v>333</v>
      </c>
      <c r="H282" s="17" t="s">
        <v>47</v>
      </c>
      <c r="I282" s="17" t="s">
        <v>33</v>
      </c>
      <c r="J282" s="17">
        <v>100</v>
      </c>
      <c r="K282" s="17">
        <v>10280</v>
      </c>
      <c r="L282" s="17">
        <v>54</v>
      </c>
      <c r="M282" s="17">
        <f>VLOOKUP($L282,搬送L.T算出シート!$B$8:$L$18,11,0)</f>
        <v>24.545454545454547</v>
      </c>
      <c r="N282" s="17" t="s">
        <v>39</v>
      </c>
      <c r="O282" s="17">
        <v>1</v>
      </c>
      <c r="P282" s="17">
        <v>1</v>
      </c>
      <c r="Q282" s="17">
        <v>0.73</v>
      </c>
      <c r="R282" s="17">
        <f t="shared" si="45"/>
        <v>0.08</v>
      </c>
      <c r="S282" s="17">
        <f>VLOOKUP($A282,不等ピッチ係数算出!$A$8:$AM$97,39,0)</f>
        <v>0</v>
      </c>
      <c r="T282" s="17">
        <f t="shared" si="46"/>
        <v>0.18000000000000002</v>
      </c>
      <c r="U282" s="17">
        <f t="shared" si="48"/>
        <v>0.16</v>
      </c>
      <c r="V282" s="17">
        <f t="shared" si="48"/>
        <v>0.03</v>
      </c>
      <c r="W282" s="17">
        <f t="shared" si="48"/>
        <v>6.0000000000000005E-2</v>
      </c>
      <c r="X282" s="17">
        <f t="shared" si="47"/>
        <v>0.18000000000000002</v>
      </c>
      <c r="Y282" s="17"/>
      <c r="Z282" s="17">
        <f t="shared" si="50"/>
        <v>0.03</v>
      </c>
      <c r="AA282" s="17">
        <v>0</v>
      </c>
      <c r="AB282" s="17">
        <f t="shared" si="51"/>
        <v>0.21000000000000002</v>
      </c>
      <c r="AC282" s="17">
        <f t="shared" si="49"/>
        <v>0.93000000000000016</v>
      </c>
      <c r="AD282">
        <f t="shared" si="52"/>
        <v>0.43000000000000005</v>
      </c>
      <c r="AE282">
        <f t="shared" si="53"/>
        <v>0.18000000000000002</v>
      </c>
      <c r="AF282">
        <f t="shared" si="54"/>
        <v>0.03</v>
      </c>
      <c r="AG282">
        <f t="shared" si="55"/>
        <v>0.64000000000000012</v>
      </c>
    </row>
    <row r="283" spans="1:33">
      <c r="A283" s="17" t="str">
        <f t="shared" si="44"/>
        <v>645401</v>
      </c>
      <c r="B283" s="17" t="s">
        <v>470</v>
      </c>
      <c r="C283" s="17" t="s">
        <v>33</v>
      </c>
      <c r="D283" s="17" t="s">
        <v>33</v>
      </c>
      <c r="E283" s="17" t="s">
        <v>337</v>
      </c>
      <c r="F283" s="17" t="s">
        <v>332</v>
      </c>
      <c r="G283" s="17" t="s">
        <v>333</v>
      </c>
      <c r="H283" s="17" t="s">
        <v>47</v>
      </c>
      <c r="I283" s="17" t="s">
        <v>33</v>
      </c>
      <c r="J283" s="17">
        <v>100</v>
      </c>
      <c r="K283" s="17">
        <v>10281</v>
      </c>
      <c r="L283" s="17">
        <v>54</v>
      </c>
      <c r="M283" s="17">
        <f>VLOOKUP($L283,搬送L.T算出シート!$B$8:$L$18,11,0)</f>
        <v>24.545454545454547</v>
      </c>
      <c r="N283" s="17" t="s">
        <v>39</v>
      </c>
      <c r="O283" s="17">
        <v>1</v>
      </c>
      <c r="P283" s="17">
        <v>1</v>
      </c>
      <c r="Q283" s="17">
        <v>0.73</v>
      </c>
      <c r="R283" s="17">
        <f t="shared" si="45"/>
        <v>0.08</v>
      </c>
      <c r="S283" s="17">
        <f>VLOOKUP($A283,不等ピッチ係数算出!$A$8:$AM$97,39,0)</f>
        <v>0</v>
      </c>
      <c r="T283" s="17">
        <f t="shared" si="46"/>
        <v>0.18000000000000002</v>
      </c>
      <c r="U283" s="17">
        <f t="shared" si="48"/>
        <v>0.16</v>
      </c>
      <c r="V283" s="17">
        <f t="shared" si="48"/>
        <v>0.03</v>
      </c>
      <c r="W283" s="17">
        <f t="shared" si="48"/>
        <v>6.0000000000000005E-2</v>
      </c>
      <c r="X283" s="17">
        <f t="shared" si="47"/>
        <v>0.18000000000000002</v>
      </c>
      <c r="Y283" s="17"/>
      <c r="Z283" s="17">
        <f t="shared" si="50"/>
        <v>0.03</v>
      </c>
      <c r="AA283" s="17">
        <v>0</v>
      </c>
      <c r="AB283" s="17">
        <f t="shared" si="51"/>
        <v>0.21000000000000002</v>
      </c>
      <c r="AC283" s="17">
        <f t="shared" si="49"/>
        <v>0.93000000000000016</v>
      </c>
      <c r="AD283">
        <f t="shared" si="52"/>
        <v>0.43000000000000005</v>
      </c>
      <c r="AE283">
        <f t="shared" si="53"/>
        <v>0.18000000000000002</v>
      </c>
      <c r="AF283">
        <f t="shared" si="54"/>
        <v>0.03</v>
      </c>
      <c r="AG283">
        <f t="shared" si="55"/>
        <v>0.64000000000000012</v>
      </c>
    </row>
    <row r="284" spans="1:33">
      <c r="A284" s="17" t="str">
        <f t="shared" si="44"/>
        <v>645401</v>
      </c>
      <c r="B284" s="17" t="s">
        <v>471</v>
      </c>
      <c r="C284" s="17" t="s">
        <v>33</v>
      </c>
      <c r="D284" s="17" t="s">
        <v>33</v>
      </c>
      <c r="E284" s="17" t="s">
        <v>337</v>
      </c>
      <c r="F284" s="17" t="s">
        <v>332</v>
      </c>
      <c r="G284" s="17" t="s">
        <v>333</v>
      </c>
      <c r="H284" s="17" t="s">
        <v>47</v>
      </c>
      <c r="I284" s="17" t="s">
        <v>33</v>
      </c>
      <c r="J284" s="17">
        <v>100</v>
      </c>
      <c r="K284" s="17">
        <v>10282</v>
      </c>
      <c r="L284" s="17">
        <v>54</v>
      </c>
      <c r="M284" s="17">
        <f>VLOOKUP($L284,搬送L.T算出シート!$B$8:$L$18,11,0)</f>
        <v>24.545454545454547</v>
      </c>
      <c r="N284" s="17" t="s">
        <v>39</v>
      </c>
      <c r="O284" s="17">
        <v>1</v>
      </c>
      <c r="P284" s="17">
        <v>1</v>
      </c>
      <c r="Q284" s="17">
        <v>0.73</v>
      </c>
      <c r="R284" s="17">
        <f t="shared" si="45"/>
        <v>0.08</v>
      </c>
      <c r="S284" s="17">
        <f>VLOOKUP($A284,不等ピッチ係数算出!$A$8:$AM$97,39,0)</f>
        <v>0</v>
      </c>
      <c r="T284" s="17">
        <f t="shared" si="46"/>
        <v>0.18000000000000002</v>
      </c>
      <c r="U284" s="17">
        <f t="shared" si="48"/>
        <v>0.16</v>
      </c>
      <c r="V284" s="17">
        <f t="shared" si="48"/>
        <v>0.03</v>
      </c>
      <c r="W284" s="17">
        <f t="shared" si="48"/>
        <v>6.0000000000000005E-2</v>
      </c>
      <c r="X284" s="17">
        <f t="shared" si="47"/>
        <v>0.18000000000000002</v>
      </c>
      <c r="Y284" s="17"/>
      <c r="Z284" s="17">
        <f t="shared" si="50"/>
        <v>0.03</v>
      </c>
      <c r="AA284" s="17">
        <v>0</v>
      </c>
      <c r="AB284" s="17">
        <f t="shared" si="51"/>
        <v>0.21000000000000002</v>
      </c>
      <c r="AC284" s="17">
        <f t="shared" si="49"/>
        <v>0.93000000000000016</v>
      </c>
      <c r="AD284">
        <f t="shared" si="52"/>
        <v>0.43000000000000005</v>
      </c>
      <c r="AE284">
        <f t="shared" si="53"/>
        <v>0.18000000000000002</v>
      </c>
      <c r="AF284">
        <f t="shared" si="54"/>
        <v>0.03</v>
      </c>
      <c r="AG284">
        <f t="shared" si="55"/>
        <v>0.64000000000000012</v>
      </c>
    </row>
    <row r="285" spans="1:33">
      <c r="A285" s="17" t="str">
        <f t="shared" si="44"/>
        <v>645401</v>
      </c>
      <c r="B285" s="17" t="s">
        <v>472</v>
      </c>
      <c r="C285" s="17" t="s">
        <v>33</v>
      </c>
      <c r="D285" s="17" t="s">
        <v>33</v>
      </c>
      <c r="E285" s="17" t="s">
        <v>337</v>
      </c>
      <c r="F285" s="17" t="s">
        <v>332</v>
      </c>
      <c r="G285" s="17" t="s">
        <v>333</v>
      </c>
      <c r="H285" s="17" t="s">
        <v>47</v>
      </c>
      <c r="I285" s="17" t="s">
        <v>33</v>
      </c>
      <c r="J285" s="17">
        <v>100</v>
      </c>
      <c r="K285" s="17">
        <v>10283</v>
      </c>
      <c r="L285" s="17">
        <v>54</v>
      </c>
      <c r="M285" s="17">
        <f>VLOOKUP($L285,搬送L.T算出シート!$B$8:$L$18,11,0)</f>
        <v>24.545454545454547</v>
      </c>
      <c r="N285" s="17" t="s">
        <v>39</v>
      </c>
      <c r="O285" s="17">
        <v>1</v>
      </c>
      <c r="P285" s="17">
        <v>1</v>
      </c>
      <c r="Q285" s="17">
        <v>0.73</v>
      </c>
      <c r="R285" s="17">
        <f t="shared" si="45"/>
        <v>0.08</v>
      </c>
      <c r="S285" s="17">
        <f>VLOOKUP($A285,不等ピッチ係数算出!$A$8:$AM$97,39,0)</f>
        <v>0</v>
      </c>
      <c r="T285" s="17">
        <f t="shared" si="46"/>
        <v>0.18000000000000002</v>
      </c>
      <c r="U285" s="17">
        <f t="shared" si="48"/>
        <v>0.16</v>
      </c>
      <c r="V285" s="17">
        <f t="shared" si="48"/>
        <v>0.03</v>
      </c>
      <c r="W285" s="17">
        <f t="shared" si="48"/>
        <v>6.0000000000000005E-2</v>
      </c>
      <c r="X285" s="17">
        <f t="shared" si="47"/>
        <v>0.18000000000000002</v>
      </c>
      <c r="Y285" s="17"/>
      <c r="Z285" s="17">
        <f t="shared" si="50"/>
        <v>0.03</v>
      </c>
      <c r="AA285" s="17">
        <v>0</v>
      </c>
      <c r="AB285" s="17">
        <f t="shared" si="51"/>
        <v>0.21000000000000002</v>
      </c>
      <c r="AC285" s="17">
        <f t="shared" si="49"/>
        <v>0.93000000000000016</v>
      </c>
      <c r="AD285">
        <f t="shared" si="52"/>
        <v>0.43000000000000005</v>
      </c>
      <c r="AE285">
        <f t="shared" si="53"/>
        <v>0.18000000000000002</v>
      </c>
      <c r="AF285">
        <f t="shared" si="54"/>
        <v>0.03</v>
      </c>
      <c r="AG285">
        <f t="shared" si="55"/>
        <v>0.64000000000000012</v>
      </c>
    </row>
    <row r="286" spans="1:33">
      <c r="A286" s="17" t="str">
        <f t="shared" si="44"/>
        <v>645401</v>
      </c>
      <c r="B286" s="17" t="s">
        <v>473</v>
      </c>
      <c r="C286" s="17" t="s">
        <v>33</v>
      </c>
      <c r="D286" s="17" t="s">
        <v>33</v>
      </c>
      <c r="E286" s="17" t="s">
        <v>337</v>
      </c>
      <c r="F286" s="17" t="s">
        <v>332</v>
      </c>
      <c r="G286" s="17" t="s">
        <v>333</v>
      </c>
      <c r="H286" s="17" t="s">
        <v>47</v>
      </c>
      <c r="I286" s="17" t="s">
        <v>33</v>
      </c>
      <c r="J286" s="17">
        <v>100</v>
      </c>
      <c r="K286" s="17">
        <v>10284</v>
      </c>
      <c r="L286" s="17">
        <v>54</v>
      </c>
      <c r="M286" s="17">
        <f>VLOOKUP($L286,搬送L.T算出シート!$B$8:$L$18,11,0)</f>
        <v>24.545454545454547</v>
      </c>
      <c r="N286" s="17" t="s">
        <v>39</v>
      </c>
      <c r="O286" s="17">
        <v>1</v>
      </c>
      <c r="P286" s="17">
        <v>1</v>
      </c>
      <c r="Q286" s="17">
        <v>0.73</v>
      </c>
      <c r="R286" s="17">
        <f t="shared" si="45"/>
        <v>0.08</v>
      </c>
      <c r="S286" s="17">
        <f>VLOOKUP($A286,不等ピッチ係数算出!$A$8:$AM$97,39,0)</f>
        <v>0</v>
      </c>
      <c r="T286" s="17">
        <f t="shared" si="46"/>
        <v>0.18000000000000002</v>
      </c>
      <c r="U286" s="17">
        <f t="shared" si="48"/>
        <v>0.16</v>
      </c>
      <c r="V286" s="17">
        <f t="shared" si="48"/>
        <v>0.03</v>
      </c>
      <c r="W286" s="17">
        <f t="shared" si="48"/>
        <v>6.0000000000000005E-2</v>
      </c>
      <c r="X286" s="17">
        <f t="shared" si="47"/>
        <v>0.18000000000000002</v>
      </c>
      <c r="Y286" s="17"/>
      <c r="Z286" s="17">
        <f t="shared" si="50"/>
        <v>0.03</v>
      </c>
      <c r="AA286" s="17">
        <v>0</v>
      </c>
      <c r="AB286" s="17">
        <f t="shared" si="51"/>
        <v>0.21000000000000002</v>
      </c>
      <c r="AC286" s="17">
        <f t="shared" si="49"/>
        <v>0.93000000000000016</v>
      </c>
      <c r="AD286">
        <f t="shared" si="52"/>
        <v>0.43000000000000005</v>
      </c>
      <c r="AE286">
        <f t="shared" si="53"/>
        <v>0.18000000000000002</v>
      </c>
      <c r="AF286">
        <f t="shared" si="54"/>
        <v>0.03</v>
      </c>
      <c r="AG286">
        <f t="shared" si="55"/>
        <v>0.64000000000000012</v>
      </c>
    </row>
    <row r="287" spans="1:33">
      <c r="A287" s="17" t="str">
        <f t="shared" si="44"/>
        <v>645401</v>
      </c>
      <c r="B287" s="17" t="s">
        <v>474</v>
      </c>
      <c r="C287" s="17" t="s">
        <v>33</v>
      </c>
      <c r="D287" s="17" t="s">
        <v>33</v>
      </c>
      <c r="E287" s="17" t="s">
        <v>337</v>
      </c>
      <c r="F287" s="17" t="s">
        <v>332</v>
      </c>
      <c r="G287" s="17" t="s">
        <v>333</v>
      </c>
      <c r="H287" s="17" t="s">
        <v>47</v>
      </c>
      <c r="I287" s="17" t="s">
        <v>33</v>
      </c>
      <c r="J287" s="17">
        <v>100</v>
      </c>
      <c r="K287" s="17">
        <v>10285</v>
      </c>
      <c r="L287" s="17">
        <v>54</v>
      </c>
      <c r="M287" s="17">
        <f>VLOOKUP($L287,搬送L.T算出シート!$B$8:$L$18,11,0)</f>
        <v>24.545454545454547</v>
      </c>
      <c r="N287" s="17" t="s">
        <v>39</v>
      </c>
      <c r="O287" s="17">
        <v>1</v>
      </c>
      <c r="P287" s="17">
        <v>1</v>
      </c>
      <c r="Q287" s="17">
        <v>0.73</v>
      </c>
      <c r="R287" s="17">
        <f t="shared" si="45"/>
        <v>0.08</v>
      </c>
      <c r="S287" s="17">
        <f>VLOOKUP($A287,不等ピッチ係数算出!$A$8:$AM$97,39,0)</f>
        <v>0</v>
      </c>
      <c r="T287" s="17">
        <f t="shared" si="46"/>
        <v>0.18000000000000002</v>
      </c>
      <c r="U287" s="17">
        <f t="shared" si="48"/>
        <v>0.16</v>
      </c>
      <c r="V287" s="17">
        <f t="shared" si="48"/>
        <v>0.03</v>
      </c>
      <c r="W287" s="17">
        <f t="shared" si="48"/>
        <v>6.0000000000000005E-2</v>
      </c>
      <c r="X287" s="17">
        <f t="shared" si="47"/>
        <v>0.18000000000000002</v>
      </c>
      <c r="Y287" s="17"/>
      <c r="Z287" s="17">
        <f t="shared" si="50"/>
        <v>0.03</v>
      </c>
      <c r="AA287" s="17">
        <v>0</v>
      </c>
      <c r="AB287" s="17">
        <f t="shared" si="51"/>
        <v>0.21000000000000002</v>
      </c>
      <c r="AC287" s="17">
        <f t="shared" si="49"/>
        <v>0.93000000000000016</v>
      </c>
      <c r="AD287">
        <f t="shared" si="52"/>
        <v>0.43000000000000005</v>
      </c>
      <c r="AE287">
        <f t="shared" si="53"/>
        <v>0.18000000000000002</v>
      </c>
      <c r="AF287">
        <f t="shared" si="54"/>
        <v>0.03</v>
      </c>
      <c r="AG287">
        <f t="shared" si="55"/>
        <v>0.64000000000000012</v>
      </c>
    </row>
    <row r="288" spans="1:33">
      <c r="A288" s="17" t="str">
        <f t="shared" si="44"/>
        <v>645401</v>
      </c>
      <c r="B288" s="17" t="s">
        <v>475</v>
      </c>
      <c r="C288" s="17" t="s">
        <v>33</v>
      </c>
      <c r="D288" s="17" t="s">
        <v>33</v>
      </c>
      <c r="E288" s="17" t="s">
        <v>337</v>
      </c>
      <c r="F288" s="17" t="s">
        <v>332</v>
      </c>
      <c r="G288" s="17" t="s">
        <v>333</v>
      </c>
      <c r="H288" s="17" t="s">
        <v>47</v>
      </c>
      <c r="I288" s="17" t="s">
        <v>33</v>
      </c>
      <c r="J288" s="17">
        <v>100</v>
      </c>
      <c r="K288" s="17">
        <v>10286</v>
      </c>
      <c r="L288" s="17">
        <v>54</v>
      </c>
      <c r="M288" s="17">
        <f>VLOOKUP($L288,搬送L.T算出シート!$B$8:$L$18,11,0)</f>
        <v>24.545454545454547</v>
      </c>
      <c r="N288" s="17" t="s">
        <v>39</v>
      </c>
      <c r="O288" s="17">
        <v>1</v>
      </c>
      <c r="P288" s="17">
        <v>1</v>
      </c>
      <c r="Q288" s="17">
        <v>0.73</v>
      </c>
      <c r="R288" s="17">
        <f t="shared" si="45"/>
        <v>0.08</v>
      </c>
      <c r="S288" s="17">
        <f>VLOOKUP($A288,不等ピッチ係数算出!$A$8:$AM$97,39,0)</f>
        <v>0</v>
      </c>
      <c r="T288" s="17">
        <f t="shared" si="46"/>
        <v>0.18000000000000002</v>
      </c>
      <c r="U288" s="17">
        <f t="shared" si="48"/>
        <v>0.16</v>
      </c>
      <c r="V288" s="17">
        <f t="shared" si="48"/>
        <v>0.03</v>
      </c>
      <c r="W288" s="17">
        <f t="shared" si="48"/>
        <v>6.0000000000000005E-2</v>
      </c>
      <c r="X288" s="17">
        <f t="shared" si="47"/>
        <v>0.18000000000000002</v>
      </c>
      <c r="Y288" s="17"/>
      <c r="Z288" s="17">
        <f t="shared" si="50"/>
        <v>0.03</v>
      </c>
      <c r="AA288" s="17">
        <v>0</v>
      </c>
      <c r="AB288" s="17">
        <f t="shared" si="51"/>
        <v>0.21000000000000002</v>
      </c>
      <c r="AC288" s="17">
        <f t="shared" si="49"/>
        <v>0.93000000000000016</v>
      </c>
      <c r="AD288">
        <f t="shared" si="52"/>
        <v>0.43000000000000005</v>
      </c>
      <c r="AE288">
        <f t="shared" si="53"/>
        <v>0.18000000000000002</v>
      </c>
      <c r="AF288">
        <f t="shared" si="54"/>
        <v>0.03</v>
      </c>
      <c r="AG288">
        <f t="shared" si="55"/>
        <v>0.64000000000000012</v>
      </c>
    </row>
    <row r="289" spans="1:33">
      <c r="A289" s="17" t="str">
        <f t="shared" si="44"/>
        <v>645401</v>
      </c>
      <c r="B289" s="17" t="s">
        <v>476</v>
      </c>
      <c r="C289" s="17" t="s">
        <v>33</v>
      </c>
      <c r="D289" s="17" t="s">
        <v>33</v>
      </c>
      <c r="E289" s="17" t="s">
        <v>337</v>
      </c>
      <c r="F289" s="17" t="s">
        <v>332</v>
      </c>
      <c r="G289" s="17" t="s">
        <v>333</v>
      </c>
      <c r="H289" s="17" t="s">
        <v>47</v>
      </c>
      <c r="I289" s="17" t="s">
        <v>33</v>
      </c>
      <c r="J289" s="17">
        <v>100</v>
      </c>
      <c r="K289" s="17">
        <v>10287</v>
      </c>
      <c r="L289" s="17">
        <v>54</v>
      </c>
      <c r="M289" s="17">
        <f>VLOOKUP($L289,搬送L.T算出シート!$B$8:$L$18,11,0)</f>
        <v>24.545454545454547</v>
      </c>
      <c r="N289" s="17" t="s">
        <v>39</v>
      </c>
      <c r="O289" s="17">
        <v>1</v>
      </c>
      <c r="P289" s="17">
        <v>1</v>
      </c>
      <c r="Q289" s="17">
        <v>0.73</v>
      </c>
      <c r="R289" s="17">
        <f t="shared" si="45"/>
        <v>0.08</v>
      </c>
      <c r="S289" s="17">
        <f>VLOOKUP($A289,不等ピッチ係数算出!$A$8:$AM$97,39,0)</f>
        <v>0</v>
      </c>
      <c r="T289" s="17">
        <f t="shared" si="46"/>
        <v>0.18000000000000002</v>
      </c>
      <c r="U289" s="17">
        <f t="shared" si="48"/>
        <v>0.16</v>
      </c>
      <c r="V289" s="17">
        <f t="shared" si="48"/>
        <v>0.03</v>
      </c>
      <c r="W289" s="17">
        <f t="shared" si="48"/>
        <v>6.0000000000000005E-2</v>
      </c>
      <c r="X289" s="17">
        <f t="shared" si="47"/>
        <v>0.18000000000000002</v>
      </c>
      <c r="Y289" s="17"/>
      <c r="Z289" s="17">
        <f t="shared" si="50"/>
        <v>0.03</v>
      </c>
      <c r="AA289" s="17">
        <v>0</v>
      </c>
      <c r="AB289" s="17">
        <f t="shared" si="51"/>
        <v>0.21000000000000002</v>
      </c>
      <c r="AC289" s="17">
        <f t="shared" si="49"/>
        <v>0.93000000000000016</v>
      </c>
      <c r="AD289">
        <f t="shared" si="52"/>
        <v>0.43000000000000005</v>
      </c>
      <c r="AE289">
        <f t="shared" si="53"/>
        <v>0.18000000000000002</v>
      </c>
      <c r="AF289">
        <f t="shared" si="54"/>
        <v>0.03</v>
      </c>
      <c r="AG289">
        <f t="shared" si="55"/>
        <v>0.64000000000000012</v>
      </c>
    </row>
    <row r="290" spans="1:33">
      <c r="A290" s="17" t="str">
        <f t="shared" si="44"/>
        <v>645401</v>
      </c>
      <c r="B290" s="17" t="s">
        <v>477</v>
      </c>
      <c r="C290" s="17" t="s">
        <v>33</v>
      </c>
      <c r="D290" s="17" t="s">
        <v>33</v>
      </c>
      <c r="E290" s="17" t="s">
        <v>337</v>
      </c>
      <c r="F290" s="17" t="s">
        <v>332</v>
      </c>
      <c r="G290" s="17" t="s">
        <v>333</v>
      </c>
      <c r="H290" s="17" t="s">
        <v>47</v>
      </c>
      <c r="I290" s="17" t="s">
        <v>33</v>
      </c>
      <c r="J290" s="17">
        <v>100</v>
      </c>
      <c r="K290" s="17">
        <v>10288</v>
      </c>
      <c r="L290" s="17">
        <v>54</v>
      </c>
      <c r="M290" s="17">
        <f>VLOOKUP($L290,搬送L.T算出シート!$B$8:$L$18,11,0)</f>
        <v>24.545454545454547</v>
      </c>
      <c r="N290" s="17" t="s">
        <v>39</v>
      </c>
      <c r="O290" s="17">
        <v>1</v>
      </c>
      <c r="P290" s="17">
        <v>1</v>
      </c>
      <c r="Q290" s="17">
        <v>0.73</v>
      </c>
      <c r="R290" s="17">
        <f t="shared" si="45"/>
        <v>0.08</v>
      </c>
      <c r="S290" s="17">
        <f>VLOOKUP($A290,不等ピッチ係数算出!$A$8:$AM$97,39,0)</f>
        <v>0</v>
      </c>
      <c r="T290" s="17">
        <f t="shared" si="46"/>
        <v>0.18000000000000002</v>
      </c>
      <c r="U290" s="17">
        <f t="shared" si="48"/>
        <v>0.16</v>
      </c>
      <c r="V290" s="17">
        <f t="shared" si="48"/>
        <v>0.03</v>
      </c>
      <c r="W290" s="17">
        <f t="shared" si="48"/>
        <v>6.0000000000000005E-2</v>
      </c>
      <c r="X290" s="17">
        <f t="shared" si="47"/>
        <v>0.18000000000000002</v>
      </c>
      <c r="Y290" s="17"/>
      <c r="Z290" s="17">
        <f t="shared" si="50"/>
        <v>0.03</v>
      </c>
      <c r="AA290" s="17">
        <v>0</v>
      </c>
      <c r="AB290" s="17">
        <f t="shared" si="51"/>
        <v>0.21000000000000002</v>
      </c>
      <c r="AC290" s="17">
        <f t="shared" si="49"/>
        <v>0.93000000000000016</v>
      </c>
      <c r="AD290">
        <f t="shared" si="52"/>
        <v>0.43000000000000005</v>
      </c>
      <c r="AE290">
        <f t="shared" si="53"/>
        <v>0.18000000000000002</v>
      </c>
      <c r="AF290">
        <f t="shared" si="54"/>
        <v>0.03</v>
      </c>
      <c r="AG290">
        <f t="shared" si="55"/>
        <v>0.64000000000000012</v>
      </c>
    </row>
    <row r="291" spans="1:33">
      <c r="A291" s="17" t="str">
        <f t="shared" si="44"/>
        <v>645401</v>
      </c>
      <c r="B291" s="17" t="s">
        <v>478</v>
      </c>
      <c r="C291" s="17" t="s">
        <v>33</v>
      </c>
      <c r="D291" s="17" t="s">
        <v>33</v>
      </c>
      <c r="E291" s="17" t="s">
        <v>337</v>
      </c>
      <c r="F291" s="17" t="s">
        <v>332</v>
      </c>
      <c r="G291" s="17" t="s">
        <v>333</v>
      </c>
      <c r="H291" s="17" t="s">
        <v>47</v>
      </c>
      <c r="I291" s="17" t="s">
        <v>33</v>
      </c>
      <c r="J291" s="17">
        <v>100</v>
      </c>
      <c r="K291" s="17">
        <v>10289</v>
      </c>
      <c r="L291" s="17">
        <v>54</v>
      </c>
      <c r="M291" s="17">
        <f>VLOOKUP($L291,搬送L.T算出シート!$B$8:$L$18,11,0)</f>
        <v>24.545454545454547</v>
      </c>
      <c r="N291" s="17" t="s">
        <v>39</v>
      </c>
      <c r="O291" s="17">
        <v>1</v>
      </c>
      <c r="P291" s="17">
        <v>1</v>
      </c>
      <c r="Q291" s="17">
        <v>0.73</v>
      </c>
      <c r="R291" s="17">
        <f t="shared" si="45"/>
        <v>0.08</v>
      </c>
      <c r="S291" s="17">
        <f>VLOOKUP($A291,不等ピッチ係数算出!$A$8:$AM$97,39,0)</f>
        <v>0</v>
      </c>
      <c r="T291" s="17">
        <f t="shared" si="46"/>
        <v>0.18000000000000002</v>
      </c>
      <c r="U291" s="17">
        <f t="shared" si="48"/>
        <v>0.16</v>
      </c>
      <c r="V291" s="17">
        <f t="shared" si="48"/>
        <v>0.03</v>
      </c>
      <c r="W291" s="17">
        <f t="shared" si="48"/>
        <v>6.0000000000000005E-2</v>
      </c>
      <c r="X291" s="17">
        <f t="shared" si="47"/>
        <v>0.18000000000000002</v>
      </c>
      <c r="Y291" s="17"/>
      <c r="Z291" s="17">
        <f t="shared" si="50"/>
        <v>0.03</v>
      </c>
      <c r="AA291" s="17">
        <v>0</v>
      </c>
      <c r="AB291" s="17">
        <f t="shared" si="51"/>
        <v>0.21000000000000002</v>
      </c>
      <c r="AC291" s="17">
        <f t="shared" si="49"/>
        <v>0.93000000000000016</v>
      </c>
      <c r="AD291">
        <f t="shared" si="52"/>
        <v>0.43000000000000005</v>
      </c>
      <c r="AE291">
        <f t="shared" si="53"/>
        <v>0.18000000000000002</v>
      </c>
      <c r="AF291">
        <f t="shared" si="54"/>
        <v>0.03</v>
      </c>
      <c r="AG291">
        <f t="shared" si="55"/>
        <v>0.64000000000000012</v>
      </c>
    </row>
    <row r="292" spans="1:33">
      <c r="A292" s="17" t="str">
        <f t="shared" si="44"/>
        <v>645401</v>
      </c>
      <c r="B292" s="17" t="s">
        <v>479</v>
      </c>
      <c r="C292" s="17" t="s">
        <v>33</v>
      </c>
      <c r="D292" s="17" t="s">
        <v>33</v>
      </c>
      <c r="E292" s="17" t="s">
        <v>337</v>
      </c>
      <c r="F292" s="17" t="s">
        <v>332</v>
      </c>
      <c r="G292" s="17" t="s">
        <v>333</v>
      </c>
      <c r="H292" s="17" t="s">
        <v>47</v>
      </c>
      <c r="I292" s="17" t="s">
        <v>33</v>
      </c>
      <c r="J292" s="17">
        <v>100</v>
      </c>
      <c r="K292" s="17">
        <v>10290</v>
      </c>
      <c r="L292" s="17">
        <v>54</v>
      </c>
      <c r="M292" s="17">
        <f>VLOOKUP($L292,搬送L.T算出シート!$B$8:$L$18,11,0)</f>
        <v>24.545454545454547</v>
      </c>
      <c r="N292" s="17" t="s">
        <v>39</v>
      </c>
      <c r="O292" s="17">
        <v>1</v>
      </c>
      <c r="P292" s="17">
        <v>1</v>
      </c>
      <c r="Q292" s="17">
        <v>0.73</v>
      </c>
      <c r="R292" s="17">
        <f t="shared" si="45"/>
        <v>0.08</v>
      </c>
      <c r="S292" s="17">
        <f>VLOOKUP($A292,不等ピッチ係数算出!$A$8:$AM$97,39,0)</f>
        <v>0</v>
      </c>
      <c r="T292" s="17">
        <f t="shared" si="46"/>
        <v>0.18000000000000002</v>
      </c>
      <c r="U292" s="17">
        <f t="shared" si="48"/>
        <v>0.16</v>
      </c>
      <c r="V292" s="17">
        <f t="shared" si="48"/>
        <v>0.03</v>
      </c>
      <c r="W292" s="17">
        <f t="shared" si="48"/>
        <v>6.0000000000000005E-2</v>
      </c>
      <c r="X292" s="17">
        <f t="shared" si="47"/>
        <v>0.18000000000000002</v>
      </c>
      <c r="Y292" s="17"/>
      <c r="Z292" s="17">
        <f t="shared" si="50"/>
        <v>0.03</v>
      </c>
      <c r="AA292" s="17">
        <v>0</v>
      </c>
      <c r="AB292" s="17">
        <f t="shared" si="51"/>
        <v>0.21000000000000002</v>
      </c>
      <c r="AC292" s="17">
        <f t="shared" si="49"/>
        <v>0.93000000000000016</v>
      </c>
      <c r="AD292">
        <f t="shared" si="52"/>
        <v>0.43000000000000005</v>
      </c>
      <c r="AE292">
        <f t="shared" si="53"/>
        <v>0.18000000000000002</v>
      </c>
      <c r="AF292">
        <f t="shared" si="54"/>
        <v>0.03</v>
      </c>
      <c r="AG292">
        <f t="shared" si="55"/>
        <v>0.64000000000000012</v>
      </c>
    </row>
    <row r="293" spans="1:33">
      <c r="A293" s="17" t="str">
        <f t="shared" si="44"/>
        <v>645401</v>
      </c>
      <c r="B293" s="17" t="s">
        <v>480</v>
      </c>
      <c r="C293" s="17" t="s">
        <v>33</v>
      </c>
      <c r="D293" s="17" t="s">
        <v>33</v>
      </c>
      <c r="E293" s="17" t="s">
        <v>337</v>
      </c>
      <c r="F293" s="17" t="s">
        <v>332</v>
      </c>
      <c r="G293" s="17" t="s">
        <v>333</v>
      </c>
      <c r="H293" s="17" t="s">
        <v>47</v>
      </c>
      <c r="I293" s="17" t="s">
        <v>33</v>
      </c>
      <c r="J293" s="17">
        <v>100</v>
      </c>
      <c r="K293" s="17">
        <v>10291</v>
      </c>
      <c r="L293" s="17">
        <v>54</v>
      </c>
      <c r="M293" s="17">
        <f>VLOOKUP($L293,搬送L.T算出シート!$B$8:$L$18,11,0)</f>
        <v>24.545454545454547</v>
      </c>
      <c r="N293" s="17" t="s">
        <v>39</v>
      </c>
      <c r="O293" s="17">
        <v>1</v>
      </c>
      <c r="P293" s="17">
        <v>1</v>
      </c>
      <c r="Q293" s="17">
        <v>0.73</v>
      </c>
      <c r="R293" s="17">
        <f t="shared" si="45"/>
        <v>0.08</v>
      </c>
      <c r="S293" s="17">
        <f>VLOOKUP($A293,不等ピッチ係数算出!$A$8:$AM$97,39,0)</f>
        <v>0</v>
      </c>
      <c r="T293" s="17">
        <f t="shared" si="46"/>
        <v>0.18000000000000002</v>
      </c>
      <c r="U293" s="17">
        <f t="shared" si="48"/>
        <v>0.16</v>
      </c>
      <c r="V293" s="17">
        <f t="shared" si="48"/>
        <v>0.03</v>
      </c>
      <c r="W293" s="17">
        <f t="shared" si="48"/>
        <v>6.0000000000000005E-2</v>
      </c>
      <c r="X293" s="17">
        <f t="shared" si="47"/>
        <v>0.18000000000000002</v>
      </c>
      <c r="Y293" s="17"/>
      <c r="Z293" s="17">
        <f t="shared" si="50"/>
        <v>0.03</v>
      </c>
      <c r="AA293" s="17">
        <v>0</v>
      </c>
      <c r="AB293" s="17">
        <f t="shared" si="51"/>
        <v>0.21000000000000002</v>
      </c>
      <c r="AC293" s="17">
        <f t="shared" si="49"/>
        <v>0.93000000000000016</v>
      </c>
      <c r="AD293">
        <f t="shared" si="52"/>
        <v>0.43000000000000005</v>
      </c>
      <c r="AE293">
        <f t="shared" si="53"/>
        <v>0.18000000000000002</v>
      </c>
      <c r="AF293">
        <f t="shared" si="54"/>
        <v>0.03</v>
      </c>
      <c r="AG293">
        <f t="shared" si="55"/>
        <v>0.64000000000000012</v>
      </c>
    </row>
    <row r="294" spans="1:33">
      <c r="A294" s="17" t="str">
        <f t="shared" si="44"/>
        <v>645401</v>
      </c>
      <c r="B294" s="17" t="s">
        <v>481</v>
      </c>
      <c r="C294" s="17" t="s">
        <v>33</v>
      </c>
      <c r="D294" s="17" t="s">
        <v>33</v>
      </c>
      <c r="E294" s="17" t="s">
        <v>337</v>
      </c>
      <c r="F294" s="17" t="s">
        <v>332</v>
      </c>
      <c r="G294" s="17" t="s">
        <v>333</v>
      </c>
      <c r="H294" s="17" t="s">
        <v>47</v>
      </c>
      <c r="I294" s="17" t="s">
        <v>33</v>
      </c>
      <c r="J294" s="17">
        <v>100</v>
      </c>
      <c r="K294" s="17">
        <v>10292</v>
      </c>
      <c r="L294" s="17">
        <v>54</v>
      </c>
      <c r="M294" s="17">
        <f>VLOOKUP($L294,搬送L.T算出シート!$B$8:$L$18,11,0)</f>
        <v>24.545454545454547</v>
      </c>
      <c r="N294" s="17" t="s">
        <v>39</v>
      </c>
      <c r="O294" s="17">
        <v>1</v>
      </c>
      <c r="P294" s="17">
        <v>1</v>
      </c>
      <c r="Q294" s="17">
        <v>0.73</v>
      </c>
      <c r="R294" s="17">
        <f t="shared" si="45"/>
        <v>0.08</v>
      </c>
      <c r="S294" s="17">
        <f>VLOOKUP($A294,不等ピッチ係数算出!$A$8:$AM$97,39,0)</f>
        <v>0</v>
      </c>
      <c r="T294" s="17">
        <f t="shared" si="46"/>
        <v>0.18000000000000002</v>
      </c>
      <c r="U294" s="17">
        <f t="shared" si="48"/>
        <v>0.16</v>
      </c>
      <c r="V294" s="17">
        <f t="shared" si="48"/>
        <v>0.03</v>
      </c>
      <c r="W294" s="17">
        <f t="shared" si="48"/>
        <v>6.0000000000000005E-2</v>
      </c>
      <c r="X294" s="17">
        <f t="shared" si="47"/>
        <v>0.18000000000000002</v>
      </c>
      <c r="Y294" s="17"/>
      <c r="Z294" s="17">
        <f t="shared" si="50"/>
        <v>0.03</v>
      </c>
      <c r="AA294" s="17">
        <v>0</v>
      </c>
      <c r="AB294" s="17">
        <f t="shared" si="51"/>
        <v>0.21000000000000002</v>
      </c>
      <c r="AC294" s="17">
        <f t="shared" si="49"/>
        <v>0.93000000000000016</v>
      </c>
      <c r="AD294">
        <f t="shared" si="52"/>
        <v>0.43000000000000005</v>
      </c>
      <c r="AE294">
        <f t="shared" si="53"/>
        <v>0.18000000000000002</v>
      </c>
      <c r="AF294">
        <f t="shared" si="54"/>
        <v>0.03</v>
      </c>
      <c r="AG294">
        <f t="shared" si="55"/>
        <v>0.64000000000000012</v>
      </c>
    </row>
    <row r="295" spans="1:33">
      <c r="A295" s="17" t="str">
        <f t="shared" si="44"/>
        <v>645401</v>
      </c>
      <c r="B295" s="17" t="s">
        <v>482</v>
      </c>
      <c r="C295" s="17" t="s">
        <v>33</v>
      </c>
      <c r="D295" s="17" t="s">
        <v>33</v>
      </c>
      <c r="E295" s="17" t="s">
        <v>337</v>
      </c>
      <c r="F295" s="17" t="s">
        <v>332</v>
      </c>
      <c r="G295" s="17" t="s">
        <v>333</v>
      </c>
      <c r="H295" s="17" t="s">
        <v>47</v>
      </c>
      <c r="I295" s="17" t="s">
        <v>33</v>
      </c>
      <c r="J295" s="17">
        <v>100</v>
      </c>
      <c r="K295" s="17">
        <v>10293</v>
      </c>
      <c r="L295" s="17">
        <v>54</v>
      </c>
      <c r="M295" s="17">
        <f>VLOOKUP($L295,搬送L.T算出シート!$B$8:$L$18,11,0)</f>
        <v>24.545454545454547</v>
      </c>
      <c r="N295" s="17" t="s">
        <v>39</v>
      </c>
      <c r="O295" s="17">
        <v>1</v>
      </c>
      <c r="P295" s="17">
        <v>1</v>
      </c>
      <c r="Q295" s="17">
        <v>0.73</v>
      </c>
      <c r="R295" s="17">
        <f t="shared" si="45"/>
        <v>0.08</v>
      </c>
      <c r="S295" s="17">
        <f>VLOOKUP($A295,不等ピッチ係数算出!$A$8:$AM$97,39,0)</f>
        <v>0</v>
      </c>
      <c r="T295" s="17">
        <f t="shared" si="46"/>
        <v>0.18000000000000002</v>
      </c>
      <c r="U295" s="17">
        <f t="shared" si="48"/>
        <v>0.16</v>
      </c>
      <c r="V295" s="17">
        <f t="shared" si="48"/>
        <v>0.03</v>
      </c>
      <c r="W295" s="17">
        <f t="shared" si="48"/>
        <v>6.0000000000000005E-2</v>
      </c>
      <c r="X295" s="17">
        <f t="shared" si="47"/>
        <v>0.18000000000000002</v>
      </c>
      <c r="Y295" s="17"/>
      <c r="Z295" s="17">
        <f t="shared" si="50"/>
        <v>0.03</v>
      </c>
      <c r="AA295" s="17">
        <v>0</v>
      </c>
      <c r="AB295" s="17">
        <f t="shared" si="51"/>
        <v>0.21000000000000002</v>
      </c>
      <c r="AC295" s="17">
        <f t="shared" si="49"/>
        <v>0.93000000000000016</v>
      </c>
      <c r="AD295">
        <f t="shared" si="52"/>
        <v>0.43000000000000005</v>
      </c>
      <c r="AE295">
        <f t="shared" si="53"/>
        <v>0.18000000000000002</v>
      </c>
      <c r="AF295">
        <f t="shared" si="54"/>
        <v>0.03</v>
      </c>
      <c r="AG295">
        <f t="shared" si="55"/>
        <v>0.64000000000000012</v>
      </c>
    </row>
    <row r="296" spans="1:33">
      <c r="A296" s="17" t="str">
        <f t="shared" si="44"/>
        <v>645401</v>
      </c>
      <c r="B296" s="17" t="s">
        <v>483</v>
      </c>
      <c r="C296" s="17" t="s">
        <v>33</v>
      </c>
      <c r="D296" s="17" t="s">
        <v>33</v>
      </c>
      <c r="E296" s="17" t="s">
        <v>337</v>
      </c>
      <c r="F296" s="17" t="s">
        <v>332</v>
      </c>
      <c r="G296" s="17" t="s">
        <v>333</v>
      </c>
      <c r="H296" s="17" t="s">
        <v>47</v>
      </c>
      <c r="I296" s="17" t="s">
        <v>33</v>
      </c>
      <c r="J296" s="17">
        <v>100</v>
      </c>
      <c r="K296" s="17">
        <v>10294</v>
      </c>
      <c r="L296" s="17">
        <v>54</v>
      </c>
      <c r="M296" s="17">
        <f>VLOOKUP($L296,搬送L.T算出シート!$B$8:$L$18,11,0)</f>
        <v>24.545454545454547</v>
      </c>
      <c r="N296" s="17" t="s">
        <v>39</v>
      </c>
      <c r="O296" s="17">
        <v>1</v>
      </c>
      <c r="P296" s="17">
        <v>1</v>
      </c>
      <c r="Q296" s="17">
        <v>0.73</v>
      </c>
      <c r="R296" s="17">
        <f t="shared" si="45"/>
        <v>0.08</v>
      </c>
      <c r="S296" s="17">
        <f>VLOOKUP($A296,不等ピッチ係数算出!$A$8:$AM$97,39,0)</f>
        <v>0</v>
      </c>
      <c r="T296" s="17">
        <f t="shared" si="46"/>
        <v>0.18000000000000002</v>
      </c>
      <c r="U296" s="17">
        <f t="shared" si="48"/>
        <v>0.16</v>
      </c>
      <c r="V296" s="17">
        <f t="shared" si="48"/>
        <v>0.03</v>
      </c>
      <c r="W296" s="17">
        <f t="shared" si="48"/>
        <v>6.0000000000000005E-2</v>
      </c>
      <c r="X296" s="17">
        <f t="shared" si="47"/>
        <v>0.18000000000000002</v>
      </c>
      <c r="Y296" s="17"/>
      <c r="Z296" s="17">
        <f t="shared" si="50"/>
        <v>0.03</v>
      </c>
      <c r="AA296" s="17">
        <v>0</v>
      </c>
      <c r="AB296" s="17">
        <f t="shared" si="51"/>
        <v>0.21000000000000002</v>
      </c>
      <c r="AC296" s="17">
        <f t="shared" si="49"/>
        <v>0.93000000000000016</v>
      </c>
      <c r="AD296">
        <f t="shared" si="52"/>
        <v>0.43000000000000005</v>
      </c>
      <c r="AE296">
        <f t="shared" si="53"/>
        <v>0.18000000000000002</v>
      </c>
      <c r="AF296">
        <f t="shared" si="54"/>
        <v>0.03</v>
      </c>
      <c r="AG296">
        <f t="shared" si="55"/>
        <v>0.64000000000000012</v>
      </c>
    </row>
    <row r="297" spans="1:33">
      <c r="A297" s="17" t="str">
        <f t="shared" si="44"/>
        <v>645401</v>
      </c>
      <c r="B297" s="17" t="s">
        <v>484</v>
      </c>
      <c r="C297" s="17" t="s">
        <v>33</v>
      </c>
      <c r="D297" s="17" t="s">
        <v>33</v>
      </c>
      <c r="E297" s="17" t="s">
        <v>337</v>
      </c>
      <c r="F297" s="17" t="s">
        <v>332</v>
      </c>
      <c r="G297" s="17" t="s">
        <v>333</v>
      </c>
      <c r="H297" s="17" t="s">
        <v>47</v>
      </c>
      <c r="I297" s="17" t="s">
        <v>33</v>
      </c>
      <c r="J297" s="17">
        <v>100</v>
      </c>
      <c r="K297" s="17">
        <v>10295</v>
      </c>
      <c r="L297" s="17">
        <v>54</v>
      </c>
      <c r="M297" s="17">
        <f>VLOOKUP($L297,搬送L.T算出シート!$B$8:$L$18,11,0)</f>
        <v>24.545454545454547</v>
      </c>
      <c r="N297" s="17" t="s">
        <v>39</v>
      </c>
      <c r="O297" s="17">
        <v>1</v>
      </c>
      <c r="P297" s="17">
        <v>1</v>
      </c>
      <c r="Q297" s="17">
        <v>0.73</v>
      </c>
      <c r="R297" s="17">
        <f t="shared" si="45"/>
        <v>0.08</v>
      </c>
      <c r="S297" s="17">
        <f>VLOOKUP($A297,不等ピッチ係数算出!$A$8:$AM$97,39,0)</f>
        <v>0</v>
      </c>
      <c r="T297" s="17">
        <f t="shared" si="46"/>
        <v>0.18000000000000002</v>
      </c>
      <c r="U297" s="17">
        <f t="shared" si="48"/>
        <v>0.16</v>
      </c>
      <c r="V297" s="17">
        <f t="shared" si="48"/>
        <v>0.03</v>
      </c>
      <c r="W297" s="17">
        <f t="shared" si="48"/>
        <v>6.0000000000000005E-2</v>
      </c>
      <c r="X297" s="17">
        <f t="shared" si="47"/>
        <v>0.18000000000000002</v>
      </c>
      <c r="Y297" s="17"/>
      <c r="Z297" s="17">
        <f t="shared" si="50"/>
        <v>0.03</v>
      </c>
      <c r="AA297" s="17">
        <v>0</v>
      </c>
      <c r="AB297" s="17">
        <f t="shared" si="51"/>
        <v>0.21000000000000002</v>
      </c>
      <c r="AC297" s="17">
        <f t="shared" si="49"/>
        <v>0.93000000000000016</v>
      </c>
      <c r="AD297">
        <f t="shared" si="52"/>
        <v>0.43000000000000005</v>
      </c>
      <c r="AE297">
        <f t="shared" si="53"/>
        <v>0.18000000000000002</v>
      </c>
      <c r="AF297">
        <f t="shared" si="54"/>
        <v>0.03</v>
      </c>
      <c r="AG297">
        <f t="shared" si="55"/>
        <v>0.64000000000000012</v>
      </c>
    </row>
    <row r="298" spans="1:33">
      <c r="A298" s="17" t="str">
        <f t="shared" si="44"/>
        <v>645401</v>
      </c>
      <c r="B298" s="17" t="s">
        <v>485</v>
      </c>
      <c r="C298" s="17" t="s">
        <v>33</v>
      </c>
      <c r="D298" s="17" t="s">
        <v>33</v>
      </c>
      <c r="E298" s="17" t="s">
        <v>337</v>
      </c>
      <c r="F298" s="17" t="s">
        <v>332</v>
      </c>
      <c r="G298" s="17" t="s">
        <v>333</v>
      </c>
      <c r="H298" s="17" t="s">
        <v>47</v>
      </c>
      <c r="I298" s="17" t="s">
        <v>33</v>
      </c>
      <c r="J298" s="17">
        <v>100</v>
      </c>
      <c r="K298" s="17">
        <v>10296</v>
      </c>
      <c r="L298" s="17">
        <v>54</v>
      </c>
      <c r="M298" s="17">
        <f>VLOOKUP($L298,搬送L.T算出シート!$B$8:$L$18,11,0)</f>
        <v>24.545454545454547</v>
      </c>
      <c r="N298" s="17" t="s">
        <v>39</v>
      </c>
      <c r="O298" s="17">
        <v>1</v>
      </c>
      <c r="P298" s="17">
        <v>1</v>
      </c>
      <c r="Q298" s="17">
        <v>0.73</v>
      </c>
      <c r="R298" s="17">
        <f t="shared" si="45"/>
        <v>0.08</v>
      </c>
      <c r="S298" s="17">
        <f>VLOOKUP($A298,不等ピッチ係数算出!$A$8:$AM$97,39,0)</f>
        <v>0</v>
      </c>
      <c r="T298" s="17">
        <f t="shared" si="46"/>
        <v>0.18000000000000002</v>
      </c>
      <c r="U298" s="17">
        <f t="shared" si="48"/>
        <v>0.16</v>
      </c>
      <c r="V298" s="17">
        <f t="shared" si="48"/>
        <v>0.03</v>
      </c>
      <c r="W298" s="17">
        <f t="shared" si="48"/>
        <v>6.0000000000000005E-2</v>
      </c>
      <c r="X298" s="17">
        <f t="shared" si="47"/>
        <v>0.18000000000000002</v>
      </c>
      <c r="Y298" s="17"/>
      <c r="Z298" s="17">
        <f t="shared" si="50"/>
        <v>0.03</v>
      </c>
      <c r="AA298" s="17">
        <v>0</v>
      </c>
      <c r="AB298" s="17">
        <f t="shared" si="51"/>
        <v>0.21000000000000002</v>
      </c>
      <c r="AC298" s="17">
        <f t="shared" si="49"/>
        <v>0.93000000000000016</v>
      </c>
      <c r="AD298">
        <f t="shared" si="52"/>
        <v>0.43000000000000005</v>
      </c>
      <c r="AE298">
        <f t="shared" si="53"/>
        <v>0.18000000000000002</v>
      </c>
      <c r="AF298">
        <f t="shared" si="54"/>
        <v>0.03</v>
      </c>
      <c r="AG298">
        <f t="shared" si="55"/>
        <v>0.64000000000000012</v>
      </c>
    </row>
    <row r="299" spans="1:33">
      <c r="A299" s="17" t="str">
        <f t="shared" si="44"/>
        <v>645401</v>
      </c>
      <c r="B299" s="17" t="s">
        <v>486</v>
      </c>
      <c r="C299" s="17" t="s">
        <v>33</v>
      </c>
      <c r="D299" s="17" t="s">
        <v>33</v>
      </c>
      <c r="E299" s="17" t="s">
        <v>337</v>
      </c>
      <c r="F299" s="17" t="s">
        <v>332</v>
      </c>
      <c r="G299" s="17" t="s">
        <v>333</v>
      </c>
      <c r="H299" s="17" t="s">
        <v>47</v>
      </c>
      <c r="I299" s="17" t="s">
        <v>33</v>
      </c>
      <c r="J299" s="17">
        <v>100</v>
      </c>
      <c r="K299" s="17">
        <v>10297</v>
      </c>
      <c r="L299" s="17">
        <v>54</v>
      </c>
      <c r="M299" s="17">
        <f>VLOOKUP($L299,搬送L.T算出シート!$B$8:$L$18,11,0)</f>
        <v>24.545454545454547</v>
      </c>
      <c r="N299" s="17" t="s">
        <v>39</v>
      </c>
      <c r="O299" s="17">
        <v>1</v>
      </c>
      <c r="P299" s="17">
        <v>1</v>
      </c>
      <c r="Q299" s="17">
        <v>0.73</v>
      </c>
      <c r="R299" s="17">
        <f t="shared" si="45"/>
        <v>0.08</v>
      </c>
      <c r="S299" s="17">
        <f>VLOOKUP($A299,不等ピッチ係数算出!$A$8:$AM$97,39,0)</f>
        <v>0</v>
      </c>
      <c r="T299" s="17">
        <f t="shared" si="46"/>
        <v>0.18000000000000002</v>
      </c>
      <c r="U299" s="17">
        <f t="shared" si="48"/>
        <v>0.16</v>
      </c>
      <c r="V299" s="17">
        <f t="shared" si="48"/>
        <v>0.03</v>
      </c>
      <c r="W299" s="17">
        <f t="shared" si="48"/>
        <v>6.0000000000000005E-2</v>
      </c>
      <c r="X299" s="17">
        <f t="shared" si="47"/>
        <v>0.18000000000000002</v>
      </c>
      <c r="Y299" s="17"/>
      <c r="Z299" s="17">
        <f t="shared" si="50"/>
        <v>0.03</v>
      </c>
      <c r="AA299" s="17">
        <v>0</v>
      </c>
      <c r="AB299" s="17">
        <f t="shared" si="51"/>
        <v>0.21000000000000002</v>
      </c>
      <c r="AC299" s="17">
        <f t="shared" si="49"/>
        <v>0.93000000000000016</v>
      </c>
      <c r="AD299">
        <f t="shared" si="52"/>
        <v>0.43000000000000005</v>
      </c>
      <c r="AE299">
        <f t="shared" si="53"/>
        <v>0.18000000000000002</v>
      </c>
      <c r="AF299">
        <f t="shared" si="54"/>
        <v>0.03</v>
      </c>
      <c r="AG299">
        <f t="shared" si="55"/>
        <v>0.64000000000000012</v>
      </c>
    </row>
    <row r="300" spans="1:33">
      <c r="A300" s="17" t="str">
        <f t="shared" si="44"/>
        <v>645401</v>
      </c>
      <c r="B300" s="17" t="s">
        <v>487</v>
      </c>
      <c r="C300" s="17" t="s">
        <v>33</v>
      </c>
      <c r="D300" s="17" t="s">
        <v>33</v>
      </c>
      <c r="E300" s="17" t="s">
        <v>337</v>
      </c>
      <c r="F300" s="17" t="s">
        <v>332</v>
      </c>
      <c r="G300" s="17" t="s">
        <v>333</v>
      </c>
      <c r="H300" s="17" t="s">
        <v>47</v>
      </c>
      <c r="I300" s="17" t="s">
        <v>33</v>
      </c>
      <c r="J300" s="17">
        <v>100</v>
      </c>
      <c r="K300" s="17">
        <v>10298</v>
      </c>
      <c r="L300" s="17">
        <v>54</v>
      </c>
      <c r="M300" s="17">
        <f>VLOOKUP($L300,搬送L.T算出シート!$B$8:$L$18,11,0)</f>
        <v>24.545454545454547</v>
      </c>
      <c r="N300" s="17" t="s">
        <v>39</v>
      </c>
      <c r="O300" s="17">
        <v>1</v>
      </c>
      <c r="P300" s="17">
        <v>1</v>
      </c>
      <c r="Q300" s="17">
        <v>0.73</v>
      </c>
      <c r="R300" s="17">
        <f t="shared" si="45"/>
        <v>0.08</v>
      </c>
      <c r="S300" s="17">
        <f>VLOOKUP($A300,不等ピッチ係数算出!$A$8:$AM$97,39,0)</f>
        <v>0</v>
      </c>
      <c r="T300" s="17">
        <f t="shared" si="46"/>
        <v>0.18000000000000002</v>
      </c>
      <c r="U300" s="17">
        <f t="shared" si="48"/>
        <v>0.16</v>
      </c>
      <c r="V300" s="17">
        <f t="shared" si="48"/>
        <v>0.03</v>
      </c>
      <c r="W300" s="17">
        <f t="shared" si="48"/>
        <v>6.0000000000000005E-2</v>
      </c>
      <c r="X300" s="17">
        <f t="shared" si="47"/>
        <v>0.18000000000000002</v>
      </c>
      <c r="Y300" s="17"/>
      <c r="Z300" s="17">
        <f t="shared" si="50"/>
        <v>0.03</v>
      </c>
      <c r="AA300" s="17">
        <v>0</v>
      </c>
      <c r="AB300" s="17">
        <f t="shared" si="51"/>
        <v>0.21000000000000002</v>
      </c>
      <c r="AC300" s="17">
        <f t="shared" si="49"/>
        <v>0.93000000000000016</v>
      </c>
      <c r="AD300">
        <f t="shared" si="52"/>
        <v>0.43000000000000005</v>
      </c>
      <c r="AE300">
        <f t="shared" si="53"/>
        <v>0.18000000000000002</v>
      </c>
      <c r="AF300">
        <f t="shared" si="54"/>
        <v>0.03</v>
      </c>
      <c r="AG300">
        <f t="shared" si="55"/>
        <v>0.64000000000000012</v>
      </c>
    </row>
    <row r="301" spans="1:33">
      <c r="A301" s="17" t="str">
        <f t="shared" si="44"/>
        <v>645401</v>
      </c>
      <c r="B301" s="17" t="s">
        <v>488</v>
      </c>
      <c r="C301" s="17" t="s">
        <v>33</v>
      </c>
      <c r="D301" s="17" t="s">
        <v>33</v>
      </c>
      <c r="E301" s="17" t="s">
        <v>337</v>
      </c>
      <c r="F301" s="17" t="s">
        <v>332</v>
      </c>
      <c r="G301" s="17" t="s">
        <v>333</v>
      </c>
      <c r="H301" s="17" t="s">
        <v>47</v>
      </c>
      <c r="I301" s="17" t="s">
        <v>33</v>
      </c>
      <c r="J301" s="17">
        <v>100</v>
      </c>
      <c r="K301" s="17">
        <v>10299</v>
      </c>
      <c r="L301" s="17">
        <v>54</v>
      </c>
      <c r="M301" s="17">
        <f>VLOOKUP($L301,搬送L.T算出シート!$B$8:$L$18,11,0)</f>
        <v>24.545454545454547</v>
      </c>
      <c r="N301" s="17" t="s">
        <v>39</v>
      </c>
      <c r="O301" s="17">
        <v>1</v>
      </c>
      <c r="P301" s="17">
        <v>1</v>
      </c>
      <c r="Q301" s="17">
        <v>0.73</v>
      </c>
      <c r="R301" s="17">
        <f t="shared" si="45"/>
        <v>0.08</v>
      </c>
      <c r="S301" s="17">
        <f>VLOOKUP($A301,不等ピッチ係数算出!$A$8:$AM$97,39,0)</f>
        <v>0</v>
      </c>
      <c r="T301" s="17">
        <f t="shared" si="46"/>
        <v>0.18000000000000002</v>
      </c>
      <c r="U301" s="17">
        <f t="shared" si="48"/>
        <v>0.16</v>
      </c>
      <c r="V301" s="17">
        <f t="shared" si="48"/>
        <v>0.03</v>
      </c>
      <c r="W301" s="17">
        <f t="shared" si="48"/>
        <v>6.0000000000000005E-2</v>
      </c>
      <c r="X301" s="17">
        <f t="shared" si="47"/>
        <v>0.18000000000000002</v>
      </c>
      <c r="Y301" s="17"/>
      <c r="Z301" s="17">
        <f t="shared" si="50"/>
        <v>0.03</v>
      </c>
      <c r="AA301" s="17">
        <v>0</v>
      </c>
      <c r="AB301" s="17">
        <f t="shared" si="51"/>
        <v>0.21000000000000002</v>
      </c>
      <c r="AC301" s="17">
        <f t="shared" si="49"/>
        <v>0.93000000000000016</v>
      </c>
      <c r="AD301">
        <f t="shared" si="52"/>
        <v>0.43000000000000005</v>
      </c>
      <c r="AE301">
        <f t="shared" si="53"/>
        <v>0.18000000000000002</v>
      </c>
      <c r="AF301">
        <f t="shared" si="54"/>
        <v>0.03</v>
      </c>
      <c r="AG301">
        <f t="shared" si="55"/>
        <v>0.64000000000000012</v>
      </c>
    </row>
    <row r="302" spans="1:33">
      <c r="A302" s="17" t="str">
        <f t="shared" si="44"/>
        <v>645401</v>
      </c>
      <c r="B302" s="17" t="s">
        <v>489</v>
      </c>
      <c r="C302" s="17" t="s">
        <v>33</v>
      </c>
      <c r="D302" s="17" t="s">
        <v>33</v>
      </c>
      <c r="E302" s="17" t="s">
        <v>337</v>
      </c>
      <c r="F302" s="17" t="s">
        <v>332</v>
      </c>
      <c r="G302" s="17" t="s">
        <v>333</v>
      </c>
      <c r="H302" s="17" t="s">
        <v>47</v>
      </c>
      <c r="I302" s="17" t="s">
        <v>33</v>
      </c>
      <c r="J302" s="17">
        <v>100</v>
      </c>
      <c r="K302" s="17">
        <v>10300</v>
      </c>
      <c r="L302" s="17">
        <v>54</v>
      </c>
      <c r="M302" s="17">
        <f>VLOOKUP($L302,搬送L.T算出シート!$B$8:$L$18,11,0)</f>
        <v>24.545454545454547</v>
      </c>
      <c r="N302" s="17" t="s">
        <v>39</v>
      </c>
      <c r="O302" s="17">
        <v>1</v>
      </c>
      <c r="P302" s="17">
        <v>1</v>
      </c>
      <c r="Q302" s="17">
        <v>0.73</v>
      </c>
      <c r="R302" s="17">
        <f t="shared" si="45"/>
        <v>0.08</v>
      </c>
      <c r="S302" s="17">
        <f>VLOOKUP($A302,不等ピッチ係数算出!$A$8:$AM$97,39,0)</f>
        <v>0</v>
      </c>
      <c r="T302" s="17">
        <f t="shared" si="46"/>
        <v>0.18000000000000002</v>
      </c>
      <c r="U302" s="17">
        <f t="shared" si="48"/>
        <v>0.16</v>
      </c>
      <c r="V302" s="17">
        <f t="shared" si="48"/>
        <v>0.03</v>
      </c>
      <c r="W302" s="17">
        <f t="shared" si="48"/>
        <v>6.0000000000000005E-2</v>
      </c>
      <c r="X302" s="17">
        <f t="shared" si="47"/>
        <v>0.18000000000000002</v>
      </c>
      <c r="Y302" s="17"/>
      <c r="Z302" s="17">
        <f t="shared" si="50"/>
        <v>0.03</v>
      </c>
      <c r="AA302" s="17">
        <v>0</v>
      </c>
      <c r="AB302" s="17">
        <f t="shared" si="51"/>
        <v>0.21000000000000002</v>
      </c>
      <c r="AC302" s="17">
        <f t="shared" si="49"/>
        <v>0.93000000000000016</v>
      </c>
      <c r="AD302">
        <f t="shared" si="52"/>
        <v>0.43000000000000005</v>
      </c>
      <c r="AE302">
        <f t="shared" si="53"/>
        <v>0.18000000000000002</v>
      </c>
      <c r="AF302">
        <f t="shared" si="54"/>
        <v>0.03</v>
      </c>
      <c r="AG302">
        <f t="shared" si="55"/>
        <v>0.64000000000000012</v>
      </c>
    </row>
    <row r="303" spans="1:33">
      <c r="A303" s="17" t="str">
        <f t="shared" si="44"/>
        <v>645401</v>
      </c>
      <c r="B303" s="17" t="s">
        <v>490</v>
      </c>
      <c r="C303" s="17" t="s">
        <v>33</v>
      </c>
      <c r="D303" s="17" t="s">
        <v>33</v>
      </c>
      <c r="E303" s="17" t="s">
        <v>337</v>
      </c>
      <c r="F303" s="17" t="s">
        <v>332</v>
      </c>
      <c r="G303" s="17" t="s">
        <v>333</v>
      </c>
      <c r="H303" s="17" t="s">
        <v>47</v>
      </c>
      <c r="I303" s="17" t="s">
        <v>33</v>
      </c>
      <c r="J303" s="17">
        <v>100</v>
      </c>
      <c r="K303" s="17">
        <v>10301</v>
      </c>
      <c r="L303" s="17">
        <v>54</v>
      </c>
      <c r="M303" s="17">
        <f>VLOOKUP($L303,搬送L.T算出シート!$B$8:$L$18,11,0)</f>
        <v>24.545454545454547</v>
      </c>
      <c r="N303" s="17" t="s">
        <v>39</v>
      </c>
      <c r="O303" s="17">
        <v>1</v>
      </c>
      <c r="P303" s="17">
        <v>1</v>
      </c>
      <c r="Q303" s="17">
        <v>0.73</v>
      </c>
      <c r="R303" s="17">
        <f t="shared" si="45"/>
        <v>0.08</v>
      </c>
      <c r="S303" s="17">
        <f>VLOOKUP($A303,不等ピッチ係数算出!$A$8:$AM$97,39,0)</f>
        <v>0</v>
      </c>
      <c r="T303" s="17">
        <f t="shared" si="46"/>
        <v>0.18000000000000002</v>
      </c>
      <c r="U303" s="17">
        <f t="shared" si="48"/>
        <v>0.16</v>
      </c>
      <c r="V303" s="17">
        <f t="shared" si="48"/>
        <v>0.03</v>
      </c>
      <c r="W303" s="17">
        <f t="shared" si="48"/>
        <v>6.0000000000000005E-2</v>
      </c>
      <c r="X303" s="17">
        <f t="shared" si="47"/>
        <v>0.18000000000000002</v>
      </c>
      <c r="Y303" s="17"/>
      <c r="Z303" s="17">
        <f t="shared" si="50"/>
        <v>0.03</v>
      </c>
      <c r="AA303" s="17">
        <v>0</v>
      </c>
      <c r="AB303" s="17">
        <f t="shared" si="51"/>
        <v>0.21000000000000002</v>
      </c>
      <c r="AC303" s="17">
        <f t="shared" si="49"/>
        <v>0.93000000000000016</v>
      </c>
      <c r="AD303">
        <f t="shared" si="52"/>
        <v>0.43000000000000005</v>
      </c>
      <c r="AE303">
        <f t="shared" si="53"/>
        <v>0.18000000000000002</v>
      </c>
      <c r="AF303">
        <f t="shared" si="54"/>
        <v>0.03</v>
      </c>
      <c r="AG303">
        <f t="shared" si="55"/>
        <v>0.64000000000000012</v>
      </c>
    </row>
    <row r="304" spans="1:33">
      <c r="A304" s="17" t="str">
        <f t="shared" si="44"/>
        <v>645401</v>
      </c>
      <c r="B304" s="17" t="s">
        <v>491</v>
      </c>
      <c r="C304" s="17" t="s">
        <v>33</v>
      </c>
      <c r="D304" s="17" t="s">
        <v>33</v>
      </c>
      <c r="E304" s="17" t="s">
        <v>337</v>
      </c>
      <c r="F304" s="17" t="s">
        <v>332</v>
      </c>
      <c r="G304" s="17" t="s">
        <v>333</v>
      </c>
      <c r="H304" s="17" t="s">
        <v>47</v>
      </c>
      <c r="I304" s="17" t="s">
        <v>33</v>
      </c>
      <c r="J304" s="17">
        <v>100</v>
      </c>
      <c r="K304" s="17">
        <v>10302</v>
      </c>
      <c r="L304" s="17">
        <v>54</v>
      </c>
      <c r="M304" s="17">
        <f>VLOOKUP($L304,搬送L.T算出シート!$B$8:$L$18,11,0)</f>
        <v>24.545454545454547</v>
      </c>
      <c r="N304" s="17" t="s">
        <v>39</v>
      </c>
      <c r="O304" s="17">
        <v>1</v>
      </c>
      <c r="P304" s="17">
        <v>1</v>
      </c>
      <c r="Q304" s="17">
        <v>0.73</v>
      </c>
      <c r="R304" s="17">
        <f t="shared" si="45"/>
        <v>0.08</v>
      </c>
      <c r="S304" s="17">
        <f>VLOOKUP($A304,不等ピッチ係数算出!$A$8:$AM$97,39,0)</f>
        <v>0</v>
      </c>
      <c r="T304" s="17">
        <f t="shared" si="46"/>
        <v>0.18000000000000002</v>
      </c>
      <c r="U304" s="17">
        <f t="shared" si="48"/>
        <v>0.16</v>
      </c>
      <c r="V304" s="17">
        <f t="shared" si="48"/>
        <v>0.03</v>
      </c>
      <c r="W304" s="17">
        <f t="shared" si="48"/>
        <v>6.0000000000000005E-2</v>
      </c>
      <c r="X304" s="17">
        <f t="shared" si="47"/>
        <v>0.18000000000000002</v>
      </c>
      <c r="Y304" s="17"/>
      <c r="Z304" s="17">
        <f t="shared" si="50"/>
        <v>0.03</v>
      </c>
      <c r="AA304" s="17">
        <v>0</v>
      </c>
      <c r="AB304" s="17">
        <f t="shared" si="51"/>
        <v>0.21000000000000002</v>
      </c>
      <c r="AC304" s="17">
        <f t="shared" si="49"/>
        <v>0.93000000000000016</v>
      </c>
      <c r="AD304">
        <f t="shared" si="52"/>
        <v>0.43000000000000005</v>
      </c>
      <c r="AE304">
        <f t="shared" si="53"/>
        <v>0.18000000000000002</v>
      </c>
      <c r="AF304">
        <f t="shared" si="54"/>
        <v>0.03</v>
      </c>
      <c r="AG304">
        <f t="shared" si="55"/>
        <v>0.64000000000000012</v>
      </c>
    </row>
    <row r="305" spans="1:33">
      <c r="A305" s="17" t="str">
        <f t="shared" si="44"/>
        <v>645401</v>
      </c>
      <c r="B305" s="17" t="s">
        <v>492</v>
      </c>
      <c r="C305" s="17" t="s">
        <v>33</v>
      </c>
      <c r="D305" s="17" t="s">
        <v>33</v>
      </c>
      <c r="E305" s="17" t="s">
        <v>337</v>
      </c>
      <c r="F305" s="17" t="s">
        <v>332</v>
      </c>
      <c r="G305" s="17" t="s">
        <v>333</v>
      </c>
      <c r="H305" s="17" t="s">
        <v>47</v>
      </c>
      <c r="I305" s="17" t="s">
        <v>33</v>
      </c>
      <c r="J305" s="17">
        <v>100</v>
      </c>
      <c r="K305" s="17">
        <v>10303</v>
      </c>
      <c r="L305" s="17">
        <v>54</v>
      </c>
      <c r="M305" s="17">
        <f>VLOOKUP($L305,搬送L.T算出シート!$B$8:$L$18,11,0)</f>
        <v>24.545454545454547</v>
      </c>
      <c r="N305" s="17" t="s">
        <v>39</v>
      </c>
      <c r="O305" s="17">
        <v>1</v>
      </c>
      <c r="P305" s="17">
        <v>1</v>
      </c>
      <c r="Q305" s="17">
        <v>0.73</v>
      </c>
      <c r="R305" s="17">
        <f t="shared" si="45"/>
        <v>0.08</v>
      </c>
      <c r="S305" s="17">
        <f>VLOOKUP($A305,不等ピッチ係数算出!$A$8:$AM$97,39,0)</f>
        <v>0</v>
      </c>
      <c r="T305" s="17">
        <f t="shared" si="46"/>
        <v>0.18000000000000002</v>
      </c>
      <c r="U305" s="17">
        <f t="shared" si="48"/>
        <v>0.16</v>
      </c>
      <c r="V305" s="17">
        <f t="shared" si="48"/>
        <v>0.03</v>
      </c>
      <c r="W305" s="17">
        <f t="shared" si="48"/>
        <v>6.0000000000000005E-2</v>
      </c>
      <c r="X305" s="17">
        <f t="shared" si="47"/>
        <v>0.18000000000000002</v>
      </c>
      <c r="Y305" s="17"/>
      <c r="Z305" s="17">
        <f t="shared" si="50"/>
        <v>0.03</v>
      </c>
      <c r="AA305" s="17">
        <v>0</v>
      </c>
      <c r="AB305" s="17">
        <f t="shared" si="51"/>
        <v>0.21000000000000002</v>
      </c>
      <c r="AC305" s="17">
        <f t="shared" si="49"/>
        <v>0.93000000000000016</v>
      </c>
      <c r="AD305">
        <f t="shared" si="52"/>
        <v>0.43000000000000005</v>
      </c>
      <c r="AE305">
        <f t="shared" si="53"/>
        <v>0.18000000000000002</v>
      </c>
      <c r="AF305">
        <f t="shared" si="54"/>
        <v>0.03</v>
      </c>
      <c r="AG305">
        <f t="shared" si="55"/>
        <v>0.64000000000000012</v>
      </c>
    </row>
    <row r="306" spans="1:33">
      <c r="A306" s="17" t="str">
        <f t="shared" si="44"/>
        <v>645401</v>
      </c>
      <c r="B306" s="17" t="s">
        <v>493</v>
      </c>
      <c r="C306" s="17" t="s">
        <v>33</v>
      </c>
      <c r="D306" s="17" t="s">
        <v>33</v>
      </c>
      <c r="E306" s="17" t="s">
        <v>337</v>
      </c>
      <c r="F306" s="17" t="s">
        <v>332</v>
      </c>
      <c r="G306" s="17" t="s">
        <v>333</v>
      </c>
      <c r="H306" s="17" t="s">
        <v>47</v>
      </c>
      <c r="I306" s="17" t="s">
        <v>33</v>
      </c>
      <c r="J306" s="17">
        <v>100</v>
      </c>
      <c r="K306" s="17">
        <v>10304</v>
      </c>
      <c r="L306" s="17">
        <v>54</v>
      </c>
      <c r="M306" s="17">
        <f>VLOOKUP($L306,搬送L.T算出シート!$B$8:$L$18,11,0)</f>
        <v>24.545454545454547</v>
      </c>
      <c r="N306" s="17" t="s">
        <v>39</v>
      </c>
      <c r="O306" s="17">
        <v>1</v>
      </c>
      <c r="P306" s="17">
        <v>1</v>
      </c>
      <c r="Q306" s="17">
        <v>0.73</v>
      </c>
      <c r="R306" s="17">
        <f t="shared" si="45"/>
        <v>0.08</v>
      </c>
      <c r="S306" s="17">
        <f>VLOOKUP($A306,不等ピッチ係数算出!$A$8:$AM$97,39,0)</f>
        <v>0</v>
      </c>
      <c r="T306" s="17">
        <f t="shared" si="46"/>
        <v>0.18000000000000002</v>
      </c>
      <c r="U306" s="17">
        <f t="shared" si="48"/>
        <v>0.16</v>
      </c>
      <c r="V306" s="17">
        <f t="shared" si="48"/>
        <v>0.03</v>
      </c>
      <c r="W306" s="17">
        <f t="shared" si="48"/>
        <v>6.0000000000000005E-2</v>
      </c>
      <c r="X306" s="17">
        <f t="shared" si="47"/>
        <v>0.18000000000000002</v>
      </c>
      <c r="Y306" s="17"/>
      <c r="Z306" s="17">
        <f t="shared" si="50"/>
        <v>0.03</v>
      </c>
      <c r="AA306" s="17">
        <v>0</v>
      </c>
      <c r="AB306" s="17">
        <f t="shared" si="51"/>
        <v>0.21000000000000002</v>
      </c>
      <c r="AC306" s="17">
        <f t="shared" si="49"/>
        <v>0.93000000000000016</v>
      </c>
      <c r="AD306">
        <f t="shared" si="52"/>
        <v>0.43000000000000005</v>
      </c>
      <c r="AE306">
        <f t="shared" si="53"/>
        <v>0.18000000000000002</v>
      </c>
      <c r="AF306">
        <f t="shared" si="54"/>
        <v>0.03</v>
      </c>
      <c r="AG306">
        <f t="shared" si="55"/>
        <v>0.64000000000000012</v>
      </c>
    </row>
    <row r="307" spans="1:33">
      <c r="A307" s="17" t="str">
        <f t="shared" si="44"/>
        <v>645401</v>
      </c>
      <c r="B307" s="17" t="s">
        <v>494</v>
      </c>
      <c r="C307" s="17" t="s">
        <v>33</v>
      </c>
      <c r="D307" s="17" t="s">
        <v>33</v>
      </c>
      <c r="E307" s="17" t="s">
        <v>337</v>
      </c>
      <c r="F307" s="17" t="s">
        <v>332</v>
      </c>
      <c r="G307" s="17" t="s">
        <v>333</v>
      </c>
      <c r="H307" s="17" t="s">
        <v>47</v>
      </c>
      <c r="I307" s="17" t="s">
        <v>33</v>
      </c>
      <c r="J307" s="17">
        <v>100</v>
      </c>
      <c r="K307" s="17">
        <v>10305</v>
      </c>
      <c r="L307" s="17">
        <v>54</v>
      </c>
      <c r="M307" s="17">
        <f>VLOOKUP($L307,搬送L.T算出シート!$B$8:$L$18,11,0)</f>
        <v>24.545454545454547</v>
      </c>
      <c r="N307" s="17" t="s">
        <v>39</v>
      </c>
      <c r="O307" s="17">
        <v>1</v>
      </c>
      <c r="P307" s="17">
        <v>1</v>
      </c>
      <c r="Q307" s="17">
        <v>0.73</v>
      </c>
      <c r="R307" s="17">
        <f t="shared" si="45"/>
        <v>0.08</v>
      </c>
      <c r="S307" s="17">
        <f>VLOOKUP($A307,不等ピッチ係数算出!$A$8:$AM$97,39,0)</f>
        <v>0</v>
      </c>
      <c r="T307" s="17">
        <f t="shared" si="46"/>
        <v>0.18000000000000002</v>
      </c>
      <c r="U307" s="17">
        <f t="shared" si="48"/>
        <v>0.16</v>
      </c>
      <c r="V307" s="17">
        <f t="shared" si="48"/>
        <v>0.03</v>
      </c>
      <c r="W307" s="17">
        <f t="shared" si="48"/>
        <v>6.0000000000000005E-2</v>
      </c>
      <c r="X307" s="17">
        <f t="shared" si="47"/>
        <v>0.18000000000000002</v>
      </c>
      <c r="Y307" s="17"/>
      <c r="Z307" s="17">
        <f t="shared" si="50"/>
        <v>0.03</v>
      </c>
      <c r="AA307" s="17">
        <v>0</v>
      </c>
      <c r="AB307" s="17">
        <f t="shared" si="51"/>
        <v>0.21000000000000002</v>
      </c>
      <c r="AC307" s="17">
        <f t="shared" si="49"/>
        <v>0.93000000000000016</v>
      </c>
      <c r="AD307">
        <f t="shared" si="52"/>
        <v>0.43000000000000005</v>
      </c>
      <c r="AE307">
        <f t="shared" si="53"/>
        <v>0.18000000000000002</v>
      </c>
      <c r="AF307">
        <f t="shared" si="54"/>
        <v>0.03</v>
      </c>
      <c r="AG307">
        <f t="shared" si="55"/>
        <v>0.64000000000000012</v>
      </c>
    </row>
    <row r="308" spans="1:33">
      <c r="A308" s="17" t="str">
        <f t="shared" si="44"/>
        <v>645401</v>
      </c>
      <c r="B308" s="17" t="s">
        <v>495</v>
      </c>
      <c r="C308" s="17" t="s">
        <v>33</v>
      </c>
      <c r="D308" s="17" t="s">
        <v>33</v>
      </c>
      <c r="E308" s="17" t="s">
        <v>337</v>
      </c>
      <c r="F308" s="17" t="s">
        <v>332</v>
      </c>
      <c r="G308" s="17" t="s">
        <v>333</v>
      </c>
      <c r="H308" s="17" t="s">
        <v>47</v>
      </c>
      <c r="I308" s="17" t="s">
        <v>33</v>
      </c>
      <c r="J308" s="17">
        <v>100</v>
      </c>
      <c r="K308" s="17">
        <v>10306</v>
      </c>
      <c r="L308" s="17">
        <v>54</v>
      </c>
      <c r="M308" s="17">
        <f>VLOOKUP($L308,搬送L.T算出シート!$B$8:$L$18,11,0)</f>
        <v>24.545454545454547</v>
      </c>
      <c r="N308" s="17" t="s">
        <v>39</v>
      </c>
      <c r="O308" s="17">
        <v>1</v>
      </c>
      <c r="P308" s="17">
        <v>1</v>
      </c>
      <c r="Q308" s="17">
        <v>0.73</v>
      </c>
      <c r="R308" s="17">
        <f t="shared" si="45"/>
        <v>0.08</v>
      </c>
      <c r="S308" s="17">
        <f>VLOOKUP($A308,不等ピッチ係数算出!$A$8:$AM$97,39,0)</f>
        <v>0</v>
      </c>
      <c r="T308" s="17">
        <f t="shared" si="46"/>
        <v>0.18000000000000002</v>
      </c>
      <c r="U308" s="17">
        <f t="shared" si="48"/>
        <v>0.16</v>
      </c>
      <c r="V308" s="17">
        <f t="shared" si="48"/>
        <v>0.03</v>
      </c>
      <c r="W308" s="17">
        <f t="shared" si="48"/>
        <v>6.0000000000000005E-2</v>
      </c>
      <c r="X308" s="17">
        <f t="shared" si="47"/>
        <v>0.18000000000000002</v>
      </c>
      <c r="Y308" s="17"/>
      <c r="Z308" s="17">
        <f t="shared" si="50"/>
        <v>0.03</v>
      </c>
      <c r="AA308" s="17">
        <v>0</v>
      </c>
      <c r="AB308" s="17">
        <f t="shared" si="51"/>
        <v>0.21000000000000002</v>
      </c>
      <c r="AC308" s="17">
        <f t="shared" si="49"/>
        <v>0.93000000000000016</v>
      </c>
      <c r="AD308">
        <f t="shared" si="52"/>
        <v>0.43000000000000005</v>
      </c>
      <c r="AE308">
        <f t="shared" si="53"/>
        <v>0.18000000000000002</v>
      </c>
      <c r="AF308">
        <f t="shared" si="54"/>
        <v>0.03</v>
      </c>
      <c r="AG308">
        <f t="shared" si="55"/>
        <v>0.64000000000000012</v>
      </c>
    </row>
    <row r="309" spans="1:33">
      <c r="A309" s="17" t="str">
        <f t="shared" si="44"/>
        <v>645401</v>
      </c>
      <c r="B309" s="17" t="s">
        <v>496</v>
      </c>
      <c r="C309" s="17" t="s">
        <v>33</v>
      </c>
      <c r="D309" s="17" t="s">
        <v>33</v>
      </c>
      <c r="E309" s="17" t="s">
        <v>337</v>
      </c>
      <c r="F309" s="17" t="s">
        <v>332</v>
      </c>
      <c r="G309" s="17" t="s">
        <v>333</v>
      </c>
      <c r="H309" s="17" t="s">
        <v>47</v>
      </c>
      <c r="I309" s="17" t="s">
        <v>33</v>
      </c>
      <c r="J309" s="17">
        <v>100</v>
      </c>
      <c r="K309" s="17">
        <v>10307</v>
      </c>
      <c r="L309" s="17">
        <v>54</v>
      </c>
      <c r="M309" s="17">
        <f>VLOOKUP($L309,搬送L.T算出シート!$B$8:$L$18,11,0)</f>
        <v>24.545454545454547</v>
      </c>
      <c r="N309" s="17" t="s">
        <v>39</v>
      </c>
      <c r="O309" s="17">
        <v>1</v>
      </c>
      <c r="P309" s="17">
        <v>1</v>
      </c>
      <c r="Q309" s="17">
        <v>0.73</v>
      </c>
      <c r="R309" s="17">
        <f t="shared" si="45"/>
        <v>0.08</v>
      </c>
      <c r="S309" s="17">
        <f>VLOOKUP($A309,不等ピッチ係数算出!$A$8:$AM$97,39,0)</f>
        <v>0</v>
      </c>
      <c r="T309" s="17">
        <f t="shared" si="46"/>
        <v>0.18000000000000002</v>
      </c>
      <c r="U309" s="17">
        <f t="shared" si="48"/>
        <v>0.16</v>
      </c>
      <c r="V309" s="17">
        <f t="shared" si="48"/>
        <v>0.03</v>
      </c>
      <c r="W309" s="17">
        <f t="shared" si="48"/>
        <v>6.0000000000000005E-2</v>
      </c>
      <c r="X309" s="17">
        <f t="shared" si="47"/>
        <v>0.18000000000000002</v>
      </c>
      <c r="Y309" s="17"/>
      <c r="Z309" s="17">
        <f t="shared" si="50"/>
        <v>0.03</v>
      </c>
      <c r="AA309" s="17">
        <v>0</v>
      </c>
      <c r="AB309" s="17">
        <f t="shared" si="51"/>
        <v>0.21000000000000002</v>
      </c>
      <c r="AC309" s="17">
        <f t="shared" si="49"/>
        <v>0.93000000000000016</v>
      </c>
      <c r="AD309">
        <f t="shared" si="52"/>
        <v>0.43000000000000005</v>
      </c>
      <c r="AE309">
        <f t="shared" si="53"/>
        <v>0.18000000000000002</v>
      </c>
      <c r="AF309">
        <f t="shared" si="54"/>
        <v>0.03</v>
      </c>
      <c r="AG309">
        <f t="shared" si="55"/>
        <v>0.64000000000000012</v>
      </c>
    </row>
    <row r="310" spans="1:33">
      <c r="A310" s="17" t="str">
        <f t="shared" si="44"/>
        <v>645401</v>
      </c>
      <c r="B310" s="17" t="s">
        <v>497</v>
      </c>
      <c r="C310" s="17" t="s">
        <v>33</v>
      </c>
      <c r="D310" s="17" t="s">
        <v>33</v>
      </c>
      <c r="E310" s="17" t="s">
        <v>337</v>
      </c>
      <c r="F310" s="17" t="s">
        <v>332</v>
      </c>
      <c r="G310" s="17" t="s">
        <v>333</v>
      </c>
      <c r="H310" s="17" t="s">
        <v>47</v>
      </c>
      <c r="I310" s="17" t="s">
        <v>33</v>
      </c>
      <c r="J310" s="17">
        <v>100</v>
      </c>
      <c r="K310" s="17">
        <v>10308</v>
      </c>
      <c r="L310" s="17">
        <v>54</v>
      </c>
      <c r="M310" s="17">
        <f>VLOOKUP($L310,搬送L.T算出シート!$B$8:$L$18,11,0)</f>
        <v>24.545454545454547</v>
      </c>
      <c r="N310" s="17" t="s">
        <v>39</v>
      </c>
      <c r="O310" s="17">
        <v>1</v>
      </c>
      <c r="P310" s="17">
        <v>1</v>
      </c>
      <c r="Q310" s="17">
        <v>0.73</v>
      </c>
      <c r="R310" s="17">
        <f t="shared" si="45"/>
        <v>0.08</v>
      </c>
      <c r="S310" s="17">
        <f>VLOOKUP($A310,不等ピッチ係数算出!$A$8:$AM$97,39,0)</f>
        <v>0</v>
      </c>
      <c r="T310" s="17">
        <f t="shared" si="46"/>
        <v>0.18000000000000002</v>
      </c>
      <c r="U310" s="17">
        <f t="shared" si="48"/>
        <v>0.16</v>
      </c>
      <c r="V310" s="17">
        <f t="shared" si="48"/>
        <v>0.03</v>
      </c>
      <c r="W310" s="17">
        <f t="shared" si="48"/>
        <v>6.0000000000000005E-2</v>
      </c>
      <c r="X310" s="17">
        <f t="shared" si="47"/>
        <v>0.18000000000000002</v>
      </c>
      <c r="Y310" s="17"/>
      <c r="Z310" s="17">
        <f t="shared" si="50"/>
        <v>0.03</v>
      </c>
      <c r="AA310" s="17">
        <v>0</v>
      </c>
      <c r="AB310" s="17">
        <f t="shared" si="51"/>
        <v>0.21000000000000002</v>
      </c>
      <c r="AC310" s="17">
        <f t="shared" si="49"/>
        <v>0.93000000000000016</v>
      </c>
      <c r="AD310">
        <f t="shared" si="52"/>
        <v>0.43000000000000005</v>
      </c>
      <c r="AE310">
        <f t="shared" si="53"/>
        <v>0.18000000000000002</v>
      </c>
      <c r="AF310">
        <f t="shared" si="54"/>
        <v>0.03</v>
      </c>
      <c r="AG310">
        <f t="shared" si="55"/>
        <v>0.64000000000000012</v>
      </c>
    </row>
    <row r="311" spans="1:33">
      <c r="A311" s="17" t="str">
        <f t="shared" si="44"/>
        <v>645401</v>
      </c>
      <c r="B311" s="17" t="s">
        <v>498</v>
      </c>
      <c r="C311" s="17" t="s">
        <v>33</v>
      </c>
      <c r="D311" s="17" t="s">
        <v>33</v>
      </c>
      <c r="E311" s="17" t="s">
        <v>337</v>
      </c>
      <c r="F311" s="17" t="s">
        <v>332</v>
      </c>
      <c r="G311" s="17" t="s">
        <v>333</v>
      </c>
      <c r="H311" s="17" t="s">
        <v>47</v>
      </c>
      <c r="I311" s="17" t="s">
        <v>33</v>
      </c>
      <c r="J311" s="17">
        <v>100</v>
      </c>
      <c r="K311" s="17">
        <v>10309</v>
      </c>
      <c r="L311" s="17">
        <v>54</v>
      </c>
      <c r="M311" s="17">
        <f>VLOOKUP($L311,搬送L.T算出シート!$B$8:$L$18,11,0)</f>
        <v>24.545454545454547</v>
      </c>
      <c r="N311" s="17" t="s">
        <v>39</v>
      </c>
      <c r="O311" s="17">
        <v>1</v>
      </c>
      <c r="P311" s="17">
        <v>1</v>
      </c>
      <c r="Q311" s="17">
        <v>0.73</v>
      </c>
      <c r="R311" s="17">
        <f t="shared" si="45"/>
        <v>0.08</v>
      </c>
      <c r="S311" s="17">
        <f>VLOOKUP($A311,不等ピッチ係数算出!$A$8:$AM$97,39,0)</f>
        <v>0</v>
      </c>
      <c r="T311" s="17">
        <f t="shared" si="46"/>
        <v>0.18000000000000002</v>
      </c>
      <c r="U311" s="17">
        <f t="shared" si="48"/>
        <v>0.16</v>
      </c>
      <c r="V311" s="17">
        <f t="shared" si="48"/>
        <v>0.03</v>
      </c>
      <c r="W311" s="17">
        <f t="shared" si="48"/>
        <v>6.0000000000000005E-2</v>
      </c>
      <c r="X311" s="17">
        <f t="shared" si="47"/>
        <v>0.18000000000000002</v>
      </c>
      <c r="Y311" s="17"/>
      <c r="Z311" s="17">
        <f t="shared" si="50"/>
        <v>0.03</v>
      </c>
      <c r="AA311" s="17">
        <v>0</v>
      </c>
      <c r="AB311" s="17">
        <f t="shared" si="51"/>
        <v>0.21000000000000002</v>
      </c>
      <c r="AC311" s="17">
        <f t="shared" si="49"/>
        <v>0.93000000000000016</v>
      </c>
      <c r="AD311">
        <f t="shared" si="52"/>
        <v>0.43000000000000005</v>
      </c>
      <c r="AE311">
        <f t="shared" si="53"/>
        <v>0.18000000000000002</v>
      </c>
      <c r="AF311">
        <f t="shared" si="54"/>
        <v>0.03</v>
      </c>
      <c r="AG311">
        <f t="shared" si="55"/>
        <v>0.64000000000000012</v>
      </c>
    </row>
    <row r="312" spans="1:33">
      <c r="A312" s="17" t="str">
        <f t="shared" si="44"/>
        <v>645401</v>
      </c>
      <c r="B312" s="17" t="s">
        <v>499</v>
      </c>
      <c r="C312" s="17" t="s">
        <v>33</v>
      </c>
      <c r="D312" s="17" t="s">
        <v>33</v>
      </c>
      <c r="E312" s="17" t="s">
        <v>337</v>
      </c>
      <c r="F312" s="17" t="s">
        <v>332</v>
      </c>
      <c r="G312" s="17" t="s">
        <v>333</v>
      </c>
      <c r="H312" s="17" t="s">
        <v>47</v>
      </c>
      <c r="I312" s="17" t="s">
        <v>33</v>
      </c>
      <c r="J312" s="17">
        <v>100</v>
      </c>
      <c r="K312" s="17">
        <v>10310</v>
      </c>
      <c r="L312" s="17">
        <v>54</v>
      </c>
      <c r="M312" s="17">
        <f>VLOOKUP($L312,搬送L.T算出シート!$B$8:$L$18,11,0)</f>
        <v>24.545454545454547</v>
      </c>
      <c r="N312" s="17" t="s">
        <v>39</v>
      </c>
      <c r="O312" s="17">
        <v>1</v>
      </c>
      <c r="P312" s="17">
        <v>1</v>
      </c>
      <c r="Q312" s="17">
        <v>0.73</v>
      </c>
      <c r="R312" s="17">
        <f t="shared" si="45"/>
        <v>0.08</v>
      </c>
      <c r="S312" s="17">
        <f>VLOOKUP($A312,不等ピッチ係数算出!$A$8:$AM$97,39,0)</f>
        <v>0</v>
      </c>
      <c r="T312" s="17">
        <f t="shared" si="46"/>
        <v>0.18000000000000002</v>
      </c>
      <c r="U312" s="17">
        <f t="shared" si="48"/>
        <v>0.16</v>
      </c>
      <c r="V312" s="17">
        <f t="shared" si="48"/>
        <v>0.03</v>
      </c>
      <c r="W312" s="17">
        <f t="shared" si="48"/>
        <v>6.0000000000000005E-2</v>
      </c>
      <c r="X312" s="17">
        <f t="shared" si="47"/>
        <v>0.18000000000000002</v>
      </c>
      <c r="Y312" s="17"/>
      <c r="Z312" s="17">
        <f t="shared" si="50"/>
        <v>0.03</v>
      </c>
      <c r="AA312" s="17">
        <v>0</v>
      </c>
      <c r="AB312" s="17">
        <f t="shared" si="51"/>
        <v>0.21000000000000002</v>
      </c>
      <c r="AC312" s="17">
        <f t="shared" si="49"/>
        <v>0.93000000000000016</v>
      </c>
      <c r="AD312">
        <f t="shared" si="52"/>
        <v>0.43000000000000005</v>
      </c>
      <c r="AE312">
        <f t="shared" si="53"/>
        <v>0.18000000000000002</v>
      </c>
      <c r="AF312">
        <f t="shared" si="54"/>
        <v>0.03</v>
      </c>
      <c r="AG312">
        <f t="shared" si="55"/>
        <v>0.64000000000000012</v>
      </c>
    </row>
    <row r="313" spans="1:33">
      <c r="A313" s="17" t="str">
        <f t="shared" si="44"/>
        <v>645401</v>
      </c>
      <c r="B313" s="17" t="s">
        <v>500</v>
      </c>
      <c r="C313" s="17" t="s">
        <v>33</v>
      </c>
      <c r="D313" s="17" t="s">
        <v>33</v>
      </c>
      <c r="E313" s="17" t="s">
        <v>337</v>
      </c>
      <c r="F313" s="17" t="s">
        <v>332</v>
      </c>
      <c r="G313" s="17" t="s">
        <v>333</v>
      </c>
      <c r="H313" s="17" t="s">
        <v>47</v>
      </c>
      <c r="I313" s="17" t="s">
        <v>33</v>
      </c>
      <c r="J313" s="17">
        <v>100</v>
      </c>
      <c r="K313" s="17">
        <v>10311</v>
      </c>
      <c r="L313" s="17">
        <v>54</v>
      </c>
      <c r="M313" s="17">
        <f>VLOOKUP($L313,搬送L.T算出シート!$B$8:$L$18,11,0)</f>
        <v>24.545454545454547</v>
      </c>
      <c r="N313" s="17" t="s">
        <v>39</v>
      </c>
      <c r="O313" s="17">
        <v>1</v>
      </c>
      <c r="P313" s="17">
        <v>1</v>
      </c>
      <c r="Q313" s="17">
        <v>0.73</v>
      </c>
      <c r="R313" s="17">
        <f t="shared" si="45"/>
        <v>0.08</v>
      </c>
      <c r="S313" s="17">
        <f>VLOOKUP($A313,不等ピッチ係数算出!$A$8:$AM$97,39,0)</f>
        <v>0</v>
      </c>
      <c r="T313" s="17">
        <f t="shared" si="46"/>
        <v>0.18000000000000002</v>
      </c>
      <c r="U313" s="17">
        <f t="shared" si="48"/>
        <v>0.16</v>
      </c>
      <c r="V313" s="17">
        <f t="shared" si="48"/>
        <v>0.03</v>
      </c>
      <c r="W313" s="17">
        <f t="shared" si="48"/>
        <v>6.0000000000000005E-2</v>
      </c>
      <c r="X313" s="17">
        <f t="shared" si="47"/>
        <v>0.18000000000000002</v>
      </c>
      <c r="Y313" s="17"/>
      <c r="Z313" s="17">
        <f t="shared" si="50"/>
        <v>0.03</v>
      </c>
      <c r="AA313" s="17">
        <v>0</v>
      </c>
      <c r="AB313" s="17">
        <f t="shared" si="51"/>
        <v>0.21000000000000002</v>
      </c>
      <c r="AC313" s="17">
        <f t="shared" si="49"/>
        <v>0.93000000000000016</v>
      </c>
      <c r="AD313">
        <f t="shared" si="52"/>
        <v>0.43000000000000005</v>
      </c>
      <c r="AE313">
        <f t="shared" si="53"/>
        <v>0.18000000000000002</v>
      </c>
      <c r="AF313">
        <f t="shared" si="54"/>
        <v>0.03</v>
      </c>
      <c r="AG313">
        <f t="shared" si="55"/>
        <v>0.64000000000000012</v>
      </c>
    </row>
    <row r="314" spans="1:33">
      <c r="A314" s="17" t="str">
        <f t="shared" si="44"/>
        <v>645401</v>
      </c>
      <c r="B314" s="17" t="s">
        <v>501</v>
      </c>
      <c r="C314" s="17" t="s">
        <v>33</v>
      </c>
      <c r="D314" s="17" t="s">
        <v>33</v>
      </c>
      <c r="E314" s="17" t="s">
        <v>337</v>
      </c>
      <c r="F314" s="17" t="s">
        <v>332</v>
      </c>
      <c r="G314" s="17" t="s">
        <v>333</v>
      </c>
      <c r="H314" s="17" t="s">
        <v>47</v>
      </c>
      <c r="I314" s="17" t="s">
        <v>33</v>
      </c>
      <c r="J314" s="17">
        <v>100</v>
      </c>
      <c r="K314" s="17">
        <v>10312</v>
      </c>
      <c r="L314" s="17">
        <v>54</v>
      </c>
      <c r="M314" s="17">
        <f>VLOOKUP($L314,搬送L.T算出シート!$B$8:$L$18,11,0)</f>
        <v>24.545454545454547</v>
      </c>
      <c r="N314" s="17" t="s">
        <v>39</v>
      </c>
      <c r="O314" s="17">
        <v>1</v>
      </c>
      <c r="P314" s="17">
        <v>1</v>
      </c>
      <c r="Q314" s="17">
        <v>0.73</v>
      </c>
      <c r="R314" s="17">
        <f t="shared" si="45"/>
        <v>0.08</v>
      </c>
      <c r="S314" s="17">
        <f>VLOOKUP($A314,不等ピッチ係数算出!$A$8:$AM$97,39,0)</f>
        <v>0</v>
      </c>
      <c r="T314" s="17">
        <f t="shared" si="46"/>
        <v>0.18000000000000002</v>
      </c>
      <c r="U314" s="17">
        <f t="shared" si="48"/>
        <v>0.16</v>
      </c>
      <c r="V314" s="17">
        <f t="shared" si="48"/>
        <v>0.03</v>
      </c>
      <c r="W314" s="17">
        <f t="shared" si="48"/>
        <v>6.0000000000000005E-2</v>
      </c>
      <c r="X314" s="17">
        <f t="shared" si="47"/>
        <v>0.18000000000000002</v>
      </c>
      <c r="Y314" s="17"/>
      <c r="Z314" s="17">
        <f t="shared" si="50"/>
        <v>0.03</v>
      </c>
      <c r="AA314" s="17">
        <v>0</v>
      </c>
      <c r="AB314" s="17">
        <f t="shared" si="51"/>
        <v>0.21000000000000002</v>
      </c>
      <c r="AC314" s="17">
        <f t="shared" si="49"/>
        <v>0.93000000000000016</v>
      </c>
      <c r="AD314">
        <f t="shared" si="52"/>
        <v>0.43000000000000005</v>
      </c>
      <c r="AE314">
        <f t="shared" si="53"/>
        <v>0.18000000000000002</v>
      </c>
      <c r="AF314">
        <f t="shared" si="54"/>
        <v>0.03</v>
      </c>
      <c r="AG314">
        <f t="shared" si="55"/>
        <v>0.64000000000000012</v>
      </c>
    </row>
    <row r="315" spans="1:33">
      <c r="A315" s="17" t="str">
        <f t="shared" si="44"/>
        <v>645401</v>
      </c>
      <c r="B315" s="17" t="s">
        <v>502</v>
      </c>
      <c r="C315" s="17" t="s">
        <v>33</v>
      </c>
      <c r="D315" s="17" t="s">
        <v>33</v>
      </c>
      <c r="E315" s="17" t="s">
        <v>337</v>
      </c>
      <c r="F315" s="17" t="s">
        <v>332</v>
      </c>
      <c r="G315" s="17" t="s">
        <v>333</v>
      </c>
      <c r="H315" s="17" t="s">
        <v>47</v>
      </c>
      <c r="I315" s="17" t="s">
        <v>33</v>
      </c>
      <c r="J315" s="17">
        <v>100</v>
      </c>
      <c r="K315" s="17">
        <v>10313</v>
      </c>
      <c r="L315" s="17">
        <v>54</v>
      </c>
      <c r="M315" s="17">
        <f>VLOOKUP($L315,搬送L.T算出シート!$B$8:$L$18,11,0)</f>
        <v>24.545454545454547</v>
      </c>
      <c r="N315" s="17" t="s">
        <v>39</v>
      </c>
      <c r="O315" s="17">
        <v>1</v>
      </c>
      <c r="P315" s="17">
        <v>1</v>
      </c>
      <c r="Q315" s="17">
        <v>0.73</v>
      </c>
      <c r="R315" s="17">
        <f t="shared" si="45"/>
        <v>0.08</v>
      </c>
      <c r="S315" s="17">
        <f>VLOOKUP($A315,不等ピッチ係数算出!$A$8:$AM$97,39,0)</f>
        <v>0</v>
      </c>
      <c r="T315" s="17">
        <f t="shared" si="46"/>
        <v>0.18000000000000002</v>
      </c>
      <c r="U315" s="17">
        <f t="shared" si="48"/>
        <v>0.16</v>
      </c>
      <c r="V315" s="17">
        <f t="shared" si="48"/>
        <v>0.03</v>
      </c>
      <c r="W315" s="17">
        <f t="shared" si="48"/>
        <v>6.0000000000000005E-2</v>
      </c>
      <c r="X315" s="17">
        <f t="shared" si="47"/>
        <v>0.18000000000000002</v>
      </c>
      <c r="Y315" s="17"/>
      <c r="Z315" s="17">
        <f t="shared" si="50"/>
        <v>0.03</v>
      </c>
      <c r="AA315" s="17">
        <v>0</v>
      </c>
      <c r="AB315" s="17">
        <f t="shared" si="51"/>
        <v>0.21000000000000002</v>
      </c>
      <c r="AC315" s="17">
        <f t="shared" si="49"/>
        <v>0.93000000000000016</v>
      </c>
      <c r="AD315">
        <f t="shared" si="52"/>
        <v>0.43000000000000005</v>
      </c>
      <c r="AE315">
        <f t="shared" si="53"/>
        <v>0.18000000000000002</v>
      </c>
      <c r="AF315">
        <f t="shared" si="54"/>
        <v>0.03</v>
      </c>
      <c r="AG315">
        <f t="shared" si="55"/>
        <v>0.64000000000000012</v>
      </c>
    </row>
    <row r="316" spans="1:33">
      <c r="A316" s="17" t="str">
        <f t="shared" si="44"/>
        <v>645401</v>
      </c>
      <c r="B316" s="17" t="s">
        <v>503</v>
      </c>
      <c r="C316" s="17" t="s">
        <v>33</v>
      </c>
      <c r="D316" s="17" t="s">
        <v>33</v>
      </c>
      <c r="E316" s="17" t="s">
        <v>337</v>
      </c>
      <c r="F316" s="17" t="s">
        <v>332</v>
      </c>
      <c r="G316" s="17" t="s">
        <v>333</v>
      </c>
      <c r="H316" s="17" t="s">
        <v>47</v>
      </c>
      <c r="I316" s="17" t="s">
        <v>33</v>
      </c>
      <c r="J316" s="17">
        <v>100</v>
      </c>
      <c r="K316" s="17">
        <v>10314</v>
      </c>
      <c r="L316" s="17">
        <v>54</v>
      </c>
      <c r="M316" s="17">
        <f>VLOOKUP($L316,搬送L.T算出シート!$B$8:$L$18,11,0)</f>
        <v>24.545454545454547</v>
      </c>
      <c r="N316" s="17" t="s">
        <v>39</v>
      </c>
      <c r="O316" s="17">
        <v>1</v>
      </c>
      <c r="P316" s="17">
        <v>1</v>
      </c>
      <c r="Q316" s="17">
        <v>0.73</v>
      </c>
      <c r="R316" s="17">
        <f t="shared" si="45"/>
        <v>0.08</v>
      </c>
      <c r="S316" s="17">
        <f>VLOOKUP($A316,不等ピッチ係数算出!$A$8:$AM$97,39,0)</f>
        <v>0</v>
      </c>
      <c r="T316" s="17">
        <f t="shared" si="46"/>
        <v>0.18000000000000002</v>
      </c>
      <c r="U316" s="17">
        <f t="shared" si="48"/>
        <v>0.16</v>
      </c>
      <c r="V316" s="17">
        <f t="shared" si="48"/>
        <v>0.03</v>
      </c>
      <c r="W316" s="17">
        <f t="shared" si="48"/>
        <v>6.0000000000000005E-2</v>
      </c>
      <c r="X316" s="17">
        <f t="shared" si="47"/>
        <v>0.18000000000000002</v>
      </c>
      <c r="Y316" s="17"/>
      <c r="Z316" s="17">
        <f t="shared" si="50"/>
        <v>0.03</v>
      </c>
      <c r="AA316" s="17">
        <v>0</v>
      </c>
      <c r="AB316" s="17">
        <f t="shared" si="51"/>
        <v>0.21000000000000002</v>
      </c>
      <c r="AC316" s="17">
        <f t="shared" si="49"/>
        <v>0.93000000000000016</v>
      </c>
      <c r="AD316">
        <f t="shared" si="52"/>
        <v>0.43000000000000005</v>
      </c>
      <c r="AE316">
        <f t="shared" si="53"/>
        <v>0.18000000000000002</v>
      </c>
      <c r="AF316">
        <f t="shared" si="54"/>
        <v>0.03</v>
      </c>
      <c r="AG316">
        <f t="shared" si="55"/>
        <v>0.64000000000000012</v>
      </c>
    </row>
    <row r="317" spans="1:33">
      <c r="A317" s="17" t="str">
        <f t="shared" si="44"/>
        <v>645401</v>
      </c>
      <c r="B317" s="17" t="s">
        <v>504</v>
      </c>
      <c r="C317" s="17" t="s">
        <v>33</v>
      </c>
      <c r="D317" s="17" t="s">
        <v>33</v>
      </c>
      <c r="E317" s="17" t="s">
        <v>337</v>
      </c>
      <c r="F317" s="17" t="s">
        <v>332</v>
      </c>
      <c r="G317" s="17" t="s">
        <v>333</v>
      </c>
      <c r="H317" s="17" t="s">
        <v>47</v>
      </c>
      <c r="I317" s="17" t="s">
        <v>33</v>
      </c>
      <c r="J317" s="17">
        <v>100</v>
      </c>
      <c r="K317" s="17">
        <v>10315</v>
      </c>
      <c r="L317" s="17">
        <v>54</v>
      </c>
      <c r="M317" s="17">
        <f>VLOOKUP($L317,搬送L.T算出シート!$B$8:$L$18,11,0)</f>
        <v>24.545454545454547</v>
      </c>
      <c r="N317" s="17" t="s">
        <v>39</v>
      </c>
      <c r="O317" s="17">
        <v>1</v>
      </c>
      <c r="P317" s="17">
        <v>1</v>
      </c>
      <c r="Q317" s="17">
        <v>0.73</v>
      </c>
      <c r="R317" s="17">
        <f t="shared" si="45"/>
        <v>0.08</v>
      </c>
      <c r="S317" s="17">
        <f>VLOOKUP($A317,不等ピッチ係数算出!$A$8:$AM$97,39,0)</f>
        <v>0</v>
      </c>
      <c r="T317" s="17">
        <f t="shared" si="46"/>
        <v>0.18000000000000002</v>
      </c>
      <c r="U317" s="17">
        <f t="shared" si="48"/>
        <v>0.16</v>
      </c>
      <c r="V317" s="17">
        <f t="shared" si="48"/>
        <v>0.03</v>
      </c>
      <c r="W317" s="17">
        <f t="shared" si="48"/>
        <v>6.0000000000000005E-2</v>
      </c>
      <c r="X317" s="17">
        <f t="shared" si="47"/>
        <v>0.18000000000000002</v>
      </c>
      <c r="Y317" s="17"/>
      <c r="Z317" s="17">
        <f t="shared" si="50"/>
        <v>0.03</v>
      </c>
      <c r="AA317" s="17">
        <v>0</v>
      </c>
      <c r="AB317" s="17">
        <f t="shared" si="51"/>
        <v>0.21000000000000002</v>
      </c>
      <c r="AC317" s="17">
        <f t="shared" si="49"/>
        <v>0.93000000000000016</v>
      </c>
      <c r="AD317">
        <f t="shared" si="52"/>
        <v>0.43000000000000005</v>
      </c>
      <c r="AE317">
        <f t="shared" si="53"/>
        <v>0.18000000000000002</v>
      </c>
      <c r="AF317">
        <f t="shared" si="54"/>
        <v>0.03</v>
      </c>
      <c r="AG317">
        <f t="shared" si="55"/>
        <v>0.64000000000000012</v>
      </c>
    </row>
    <row r="318" spans="1:33">
      <c r="A318" s="17" t="str">
        <f t="shared" si="44"/>
        <v>645401</v>
      </c>
      <c r="B318" s="17" t="s">
        <v>505</v>
      </c>
      <c r="C318" s="17" t="s">
        <v>33</v>
      </c>
      <c r="D318" s="17" t="s">
        <v>33</v>
      </c>
      <c r="E318" s="17" t="s">
        <v>337</v>
      </c>
      <c r="F318" s="17" t="s">
        <v>332</v>
      </c>
      <c r="G318" s="17" t="s">
        <v>333</v>
      </c>
      <c r="H318" s="17" t="s">
        <v>47</v>
      </c>
      <c r="I318" s="17" t="s">
        <v>33</v>
      </c>
      <c r="J318" s="17">
        <v>100</v>
      </c>
      <c r="K318" s="17">
        <v>10316</v>
      </c>
      <c r="L318" s="17">
        <v>54</v>
      </c>
      <c r="M318" s="17">
        <f>VLOOKUP($L318,搬送L.T算出シート!$B$8:$L$18,11,0)</f>
        <v>24.545454545454547</v>
      </c>
      <c r="N318" s="17" t="s">
        <v>39</v>
      </c>
      <c r="O318" s="17">
        <v>1</v>
      </c>
      <c r="P318" s="17">
        <v>1</v>
      </c>
      <c r="Q318" s="17">
        <v>0.73</v>
      </c>
      <c r="R318" s="17">
        <f t="shared" si="45"/>
        <v>0.08</v>
      </c>
      <c r="S318" s="17">
        <f>VLOOKUP($A318,不等ピッチ係数算出!$A$8:$AM$97,39,0)</f>
        <v>0</v>
      </c>
      <c r="T318" s="17">
        <f t="shared" si="46"/>
        <v>0.18000000000000002</v>
      </c>
      <c r="U318" s="17">
        <f t="shared" si="48"/>
        <v>0.16</v>
      </c>
      <c r="V318" s="17">
        <f t="shared" si="48"/>
        <v>0.03</v>
      </c>
      <c r="W318" s="17">
        <f t="shared" si="48"/>
        <v>6.0000000000000005E-2</v>
      </c>
      <c r="X318" s="17">
        <f t="shared" si="47"/>
        <v>0.18000000000000002</v>
      </c>
      <c r="Y318" s="17"/>
      <c r="Z318" s="17">
        <f t="shared" si="50"/>
        <v>0.03</v>
      </c>
      <c r="AA318" s="17">
        <v>0</v>
      </c>
      <c r="AB318" s="17">
        <f t="shared" si="51"/>
        <v>0.21000000000000002</v>
      </c>
      <c r="AC318" s="17">
        <f t="shared" si="49"/>
        <v>0.93000000000000016</v>
      </c>
      <c r="AD318">
        <f t="shared" si="52"/>
        <v>0.43000000000000005</v>
      </c>
      <c r="AE318">
        <f t="shared" si="53"/>
        <v>0.18000000000000002</v>
      </c>
      <c r="AF318">
        <f t="shared" si="54"/>
        <v>0.03</v>
      </c>
      <c r="AG318">
        <f t="shared" si="55"/>
        <v>0.64000000000000012</v>
      </c>
    </row>
    <row r="319" spans="1:33">
      <c r="A319" s="17" t="str">
        <f t="shared" si="44"/>
        <v>645401</v>
      </c>
      <c r="B319" s="17" t="s">
        <v>506</v>
      </c>
      <c r="C319" s="17" t="s">
        <v>33</v>
      </c>
      <c r="D319" s="17" t="s">
        <v>33</v>
      </c>
      <c r="E319" s="17" t="s">
        <v>337</v>
      </c>
      <c r="F319" s="17" t="s">
        <v>332</v>
      </c>
      <c r="G319" s="17" t="s">
        <v>333</v>
      </c>
      <c r="H319" s="17" t="s">
        <v>47</v>
      </c>
      <c r="I319" s="17" t="s">
        <v>33</v>
      </c>
      <c r="J319" s="17">
        <v>100</v>
      </c>
      <c r="K319" s="17">
        <v>10317</v>
      </c>
      <c r="L319" s="17">
        <v>54</v>
      </c>
      <c r="M319" s="17">
        <f>VLOOKUP($L319,搬送L.T算出シート!$B$8:$L$18,11,0)</f>
        <v>24.545454545454547</v>
      </c>
      <c r="N319" s="17" t="s">
        <v>39</v>
      </c>
      <c r="O319" s="17">
        <v>1</v>
      </c>
      <c r="P319" s="17">
        <v>1</v>
      </c>
      <c r="Q319" s="17">
        <v>0.73</v>
      </c>
      <c r="R319" s="17">
        <f t="shared" si="45"/>
        <v>0.08</v>
      </c>
      <c r="S319" s="17">
        <f>VLOOKUP($A319,不等ピッチ係数算出!$A$8:$AM$97,39,0)</f>
        <v>0</v>
      </c>
      <c r="T319" s="17">
        <f t="shared" si="46"/>
        <v>0.18000000000000002</v>
      </c>
      <c r="U319" s="17">
        <f t="shared" si="48"/>
        <v>0.16</v>
      </c>
      <c r="V319" s="17">
        <f t="shared" si="48"/>
        <v>0.03</v>
      </c>
      <c r="W319" s="17">
        <f t="shared" si="48"/>
        <v>6.0000000000000005E-2</v>
      </c>
      <c r="X319" s="17">
        <f t="shared" si="47"/>
        <v>0.18000000000000002</v>
      </c>
      <c r="Y319" s="17"/>
      <c r="Z319" s="17">
        <f t="shared" si="50"/>
        <v>0.03</v>
      </c>
      <c r="AA319" s="17">
        <v>0</v>
      </c>
      <c r="AB319" s="17">
        <f t="shared" si="51"/>
        <v>0.21000000000000002</v>
      </c>
      <c r="AC319" s="17">
        <f t="shared" si="49"/>
        <v>0.93000000000000016</v>
      </c>
      <c r="AD319">
        <f t="shared" si="52"/>
        <v>0.43000000000000005</v>
      </c>
      <c r="AE319">
        <f t="shared" si="53"/>
        <v>0.18000000000000002</v>
      </c>
      <c r="AF319">
        <f t="shared" si="54"/>
        <v>0.03</v>
      </c>
      <c r="AG319">
        <f t="shared" si="55"/>
        <v>0.64000000000000012</v>
      </c>
    </row>
    <row r="320" spans="1:33">
      <c r="A320" s="17" t="str">
        <f t="shared" si="44"/>
        <v>645401</v>
      </c>
      <c r="B320" s="17" t="s">
        <v>507</v>
      </c>
      <c r="C320" s="17" t="s">
        <v>33</v>
      </c>
      <c r="D320" s="17" t="s">
        <v>33</v>
      </c>
      <c r="E320" s="17" t="s">
        <v>337</v>
      </c>
      <c r="F320" s="17" t="s">
        <v>332</v>
      </c>
      <c r="G320" s="17" t="s">
        <v>333</v>
      </c>
      <c r="H320" s="17" t="s">
        <v>47</v>
      </c>
      <c r="I320" s="17" t="s">
        <v>33</v>
      </c>
      <c r="J320" s="17">
        <v>100</v>
      </c>
      <c r="K320" s="17">
        <v>10318</v>
      </c>
      <c r="L320" s="17">
        <v>54</v>
      </c>
      <c r="M320" s="17">
        <f>VLOOKUP($L320,搬送L.T算出シート!$B$8:$L$18,11,0)</f>
        <v>24.545454545454547</v>
      </c>
      <c r="N320" s="17" t="s">
        <v>39</v>
      </c>
      <c r="O320" s="17">
        <v>1</v>
      </c>
      <c r="P320" s="17">
        <v>1</v>
      </c>
      <c r="Q320" s="17">
        <v>0.73</v>
      </c>
      <c r="R320" s="17">
        <f t="shared" si="45"/>
        <v>0.08</v>
      </c>
      <c r="S320" s="17">
        <f>VLOOKUP($A320,不等ピッチ係数算出!$A$8:$AM$97,39,0)</f>
        <v>0</v>
      </c>
      <c r="T320" s="17">
        <f t="shared" si="46"/>
        <v>0.18000000000000002</v>
      </c>
      <c r="U320" s="17">
        <f t="shared" si="48"/>
        <v>0.16</v>
      </c>
      <c r="V320" s="17">
        <f t="shared" si="48"/>
        <v>0.03</v>
      </c>
      <c r="W320" s="17">
        <f t="shared" si="48"/>
        <v>6.0000000000000005E-2</v>
      </c>
      <c r="X320" s="17">
        <f t="shared" si="47"/>
        <v>0.18000000000000002</v>
      </c>
      <c r="Y320" s="17"/>
      <c r="Z320" s="17">
        <f t="shared" si="50"/>
        <v>0.03</v>
      </c>
      <c r="AA320" s="17">
        <v>0</v>
      </c>
      <c r="AB320" s="17">
        <f t="shared" si="51"/>
        <v>0.21000000000000002</v>
      </c>
      <c r="AC320" s="17">
        <f t="shared" si="49"/>
        <v>0.93000000000000016</v>
      </c>
      <c r="AD320">
        <f t="shared" si="52"/>
        <v>0.43000000000000005</v>
      </c>
      <c r="AE320">
        <f t="shared" si="53"/>
        <v>0.18000000000000002</v>
      </c>
      <c r="AF320">
        <f t="shared" si="54"/>
        <v>0.03</v>
      </c>
      <c r="AG320">
        <f t="shared" si="55"/>
        <v>0.64000000000000012</v>
      </c>
    </row>
    <row r="321" spans="1:33">
      <c r="A321" s="17" t="str">
        <f t="shared" si="44"/>
        <v>645401</v>
      </c>
      <c r="B321" s="17" t="s">
        <v>508</v>
      </c>
      <c r="C321" s="17" t="s">
        <v>33</v>
      </c>
      <c r="D321" s="17" t="s">
        <v>33</v>
      </c>
      <c r="E321" s="17" t="s">
        <v>337</v>
      </c>
      <c r="F321" s="17" t="s">
        <v>332</v>
      </c>
      <c r="G321" s="17" t="s">
        <v>333</v>
      </c>
      <c r="H321" s="17" t="s">
        <v>47</v>
      </c>
      <c r="I321" s="17" t="s">
        <v>33</v>
      </c>
      <c r="J321" s="17">
        <v>100</v>
      </c>
      <c r="K321" s="17">
        <v>10319</v>
      </c>
      <c r="L321" s="17">
        <v>54</v>
      </c>
      <c r="M321" s="17">
        <f>VLOOKUP($L321,搬送L.T算出シート!$B$8:$L$18,11,0)</f>
        <v>24.545454545454547</v>
      </c>
      <c r="N321" s="17" t="s">
        <v>39</v>
      </c>
      <c r="O321" s="17">
        <v>1</v>
      </c>
      <c r="P321" s="17">
        <v>1</v>
      </c>
      <c r="Q321" s="17">
        <v>0.73</v>
      </c>
      <c r="R321" s="17">
        <f t="shared" si="45"/>
        <v>0.08</v>
      </c>
      <c r="S321" s="17">
        <f>VLOOKUP($A321,不等ピッチ係数算出!$A$8:$AM$97,39,0)</f>
        <v>0</v>
      </c>
      <c r="T321" s="17">
        <f t="shared" si="46"/>
        <v>0.18000000000000002</v>
      </c>
      <c r="U321" s="17">
        <f t="shared" si="48"/>
        <v>0.16</v>
      </c>
      <c r="V321" s="17">
        <f t="shared" si="48"/>
        <v>0.03</v>
      </c>
      <c r="W321" s="17">
        <f t="shared" si="48"/>
        <v>6.0000000000000005E-2</v>
      </c>
      <c r="X321" s="17">
        <f t="shared" si="47"/>
        <v>0.18000000000000002</v>
      </c>
      <c r="Y321" s="17"/>
      <c r="Z321" s="17">
        <f t="shared" si="50"/>
        <v>0.03</v>
      </c>
      <c r="AA321" s="17">
        <v>0</v>
      </c>
      <c r="AB321" s="17">
        <f t="shared" si="51"/>
        <v>0.21000000000000002</v>
      </c>
      <c r="AC321" s="17">
        <f t="shared" si="49"/>
        <v>0.93000000000000016</v>
      </c>
      <c r="AD321">
        <f t="shared" si="52"/>
        <v>0.43000000000000005</v>
      </c>
      <c r="AE321">
        <f t="shared" si="53"/>
        <v>0.18000000000000002</v>
      </c>
      <c r="AF321">
        <f t="shared" si="54"/>
        <v>0.03</v>
      </c>
      <c r="AG321">
        <f t="shared" si="55"/>
        <v>0.64000000000000012</v>
      </c>
    </row>
    <row r="322" spans="1:33">
      <c r="A322" s="17" t="str">
        <f t="shared" si="44"/>
        <v>645401</v>
      </c>
      <c r="B322" s="17" t="s">
        <v>509</v>
      </c>
      <c r="C322" s="17" t="s">
        <v>33</v>
      </c>
      <c r="D322" s="17" t="s">
        <v>33</v>
      </c>
      <c r="E322" s="17" t="s">
        <v>337</v>
      </c>
      <c r="F322" s="17" t="s">
        <v>332</v>
      </c>
      <c r="G322" s="17" t="s">
        <v>333</v>
      </c>
      <c r="H322" s="17" t="s">
        <v>47</v>
      </c>
      <c r="I322" s="17" t="s">
        <v>33</v>
      </c>
      <c r="J322" s="17">
        <v>100</v>
      </c>
      <c r="K322" s="17">
        <v>10320</v>
      </c>
      <c r="L322" s="17">
        <v>54</v>
      </c>
      <c r="M322" s="17">
        <f>VLOOKUP($L322,搬送L.T算出シート!$B$8:$L$18,11,0)</f>
        <v>24.545454545454547</v>
      </c>
      <c r="N322" s="17" t="s">
        <v>39</v>
      </c>
      <c r="O322" s="17">
        <v>1</v>
      </c>
      <c r="P322" s="17">
        <v>1</v>
      </c>
      <c r="Q322" s="17">
        <v>0.73</v>
      </c>
      <c r="R322" s="17">
        <f t="shared" si="45"/>
        <v>0.08</v>
      </c>
      <c r="S322" s="17">
        <f>VLOOKUP($A322,不等ピッチ係数算出!$A$8:$AM$97,39,0)</f>
        <v>0</v>
      </c>
      <c r="T322" s="17">
        <f t="shared" si="46"/>
        <v>0.18000000000000002</v>
      </c>
      <c r="U322" s="17">
        <f t="shared" si="48"/>
        <v>0.16</v>
      </c>
      <c r="V322" s="17">
        <f t="shared" si="48"/>
        <v>0.03</v>
      </c>
      <c r="W322" s="17">
        <f t="shared" si="48"/>
        <v>6.0000000000000005E-2</v>
      </c>
      <c r="X322" s="17">
        <f t="shared" si="47"/>
        <v>0.18000000000000002</v>
      </c>
      <c r="Y322" s="17"/>
      <c r="Z322" s="17">
        <f t="shared" si="50"/>
        <v>0.03</v>
      </c>
      <c r="AA322" s="17">
        <v>0</v>
      </c>
      <c r="AB322" s="17">
        <f t="shared" si="51"/>
        <v>0.21000000000000002</v>
      </c>
      <c r="AC322" s="17">
        <f t="shared" si="49"/>
        <v>0.93000000000000016</v>
      </c>
      <c r="AD322">
        <f t="shared" si="52"/>
        <v>0.43000000000000005</v>
      </c>
      <c r="AE322">
        <f t="shared" si="53"/>
        <v>0.18000000000000002</v>
      </c>
      <c r="AF322">
        <f t="shared" si="54"/>
        <v>0.03</v>
      </c>
      <c r="AG322">
        <f t="shared" si="55"/>
        <v>0.64000000000000012</v>
      </c>
    </row>
    <row r="323" spans="1:33">
      <c r="A323" s="17" t="str">
        <f t="shared" ref="A323:A368" si="56">F323&amp;H323</f>
        <v>645401</v>
      </c>
      <c r="B323" s="17" t="s">
        <v>510</v>
      </c>
      <c r="C323" s="17" t="s">
        <v>33</v>
      </c>
      <c r="D323" s="17" t="s">
        <v>33</v>
      </c>
      <c r="E323" s="17" t="s">
        <v>337</v>
      </c>
      <c r="F323" s="17" t="s">
        <v>332</v>
      </c>
      <c r="G323" s="17" t="s">
        <v>333</v>
      </c>
      <c r="H323" s="17" t="s">
        <v>47</v>
      </c>
      <c r="I323" s="17" t="s">
        <v>33</v>
      </c>
      <c r="J323" s="17">
        <v>100</v>
      </c>
      <c r="K323" s="17">
        <v>10321</v>
      </c>
      <c r="L323" s="17">
        <v>54</v>
      </c>
      <c r="M323" s="17">
        <f>VLOOKUP($L323,搬送L.T算出シート!$B$8:$L$18,11,0)</f>
        <v>24.545454545454547</v>
      </c>
      <c r="N323" s="17" t="s">
        <v>39</v>
      </c>
      <c r="O323" s="17">
        <v>1</v>
      </c>
      <c r="P323" s="17">
        <v>1</v>
      </c>
      <c r="Q323" s="17">
        <v>0.73</v>
      </c>
      <c r="R323" s="17">
        <f t="shared" ref="R323:R368" si="57">ROUNDUP(R$3/$S$1,2)</f>
        <v>0.08</v>
      </c>
      <c r="S323" s="17">
        <f>VLOOKUP($A323,不等ピッチ係数算出!$A$8:$AM$97,39,0)</f>
        <v>0</v>
      </c>
      <c r="T323" s="17">
        <f t="shared" ref="T323:T368" si="58">ROUNDUP((($O323*($Q323+1))/$P323)*$T$3,2)</f>
        <v>0.18000000000000002</v>
      </c>
      <c r="U323" s="17">
        <f t="shared" si="48"/>
        <v>0.16</v>
      </c>
      <c r="V323" s="17">
        <f t="shared" si="48"/>
        <v>0.03</v>
      </c>
      <c r="W323" s="17">
        <f t="shared" si="48"/>
        <v>6.0000000000000005E-2</v>
      </c>
      <c r="X323" s="17">
        <f t="shared" si="48"/>
        <v>0.18000000000000002</v>
      </c>
      <c r="Y323" s="17"/>
      <c r="Z323" s="17">
        <f t="shared" si="50"/>
        <v>0.03</v>
      </c>
      <c r="AA323" s="17">
        <v>0</v>
      </c>
      <c r="AB323" s="17">
        <f t="shared" si="51"/>
        <v>0.21000000000000002</v>
      </c>
      <c r="AC323" s="17">
        <f t="shared" si="49"/>
        <v>0.93000000000000016</v>
      </c>
      <c r="AD323">
        <f t="shared" si="52"/>
        <v>0.43000000000000005</v>
      </c>
      <c r="AE323">
        <f t="shared" si="53"/>
        <v>0.18000000000000002</v>
      </c>
      <c r="AF323">
        <f t="shared" si="54"/>
        <v>0.03</v>
      </c>
      <c r="AG323">
        <f t="shared" si="55"/>
        <v>0.64000000000000012</v>
      </c>
    </row>
    <row r="324" spans="1:33">
      <c r="A324" s="17" t="str">
        <f t="shared" si="56"/>
        <v>645401</v>
      </c>
      <c r="B324" s="17" t="s">
        <v>511</v>
      </c>
      <c r="C324" s="17" t="s">
        <v>33</v>
      </c>
      <c r="D324" s="17" t="s">
        <v>33</v>
      </c>
      <c r="E324" s="17" t="s">
        <v>337</v>
      </c>
      <c r="F324" s="17" t="s">
        <v>332</v>
      </c>
      <c r="G324" s="17" t="s">
        <v>333</v>
      </c>
      <c r="H324" s="17" t="s">
        <v>47</v>
      </c>
      <c r="I324" s="17" t="s">
        <v>33</v>
      </c>
      <c r="J324" s="17">
        <v>100</v>
      </c>
      <c r="K324" s="17">
        <v>10322</v>
      </c>
      <c r="L324" s="17">
        <v>54</v>
      </c>
      <c r="M324" s="17">
        <f>VLOOKUP($L324,搬送L.T算出シート!$B$8:$L$18,11,0)</f>
        <v>24.545454545454547</v>
      </c>
      <c r="N324" s="17" t="s">
        <v>39</v>
      </c>
      <c r="O324" s="17">
        <v>1</v>
      </c>
      <c r="P324" s="17">
        <v>1</v>
      </c>
      <c r="Q324" s="17">
        <v>0.73</v>
      </c>
      <c r="R324" s="17">
        <f t="shared" si="57"/>
        <v>0.08</v>
      </c>
      <c r="S324" s="17">
        <f>VLOOKUP($A324,不等ピッチ係数算出!$A$8:$AM$97,39,0)</f>
        <v>0</v>
      </c>
      <c r="T324" s="17">
        <f t="shared" si="58"/>
        <v>0.18000000000000002</v>
      </c>
      <c r="U324" s="17">
        <f t="shared" ref="U324:X368" si="59">ROUNDUP(U$3/$S$1,2)</f>
        <v>0.16</v>
      </c>
      <c r="V324" s="17">
        <f t="shared" si="59"/>
        <v>0.03</v>
      </c>
      <c r="W324" s="17">
        <f t="shared" si="59"/>
        <v>6.0000000000000005E-2</v>
      </c>
      <c r="X324" s="17">
        <f t="shared" si="59"/>
        <v>0.18000000000000002</v>
      </c>
      <c r="Y324" s="17"/>
      <c r="Z324" s="17">
        <f t="shared" si="50"/>
        <v>0.03</v>
      </c>
      <c r="AA324" s="17">
        <v>0</v>
      </c>
      <c r="AB324" s="17">
        <f t="shared" si="51"/>
        <v>0.21000000000000002</v>
      </c>
      <c r="AC324" s="17">
        <f t="shared" ref="AC324:AC368" si="60">SUM(R324:AB324)</f>
        <v>0.93000000000000016</v>
      </c>
      <c r="AD324">
        <f t="shared" si="52"/>
        <v>0.43000000000000005</v>
      </c>
      <c r="AE324">
        <f t="shared" si="53"/>
        <v>0.18000000000000002</v>
      </c>
      <c r="AF324">
        <f t="shared" si="54"/>
        <v>0.03</v>
      </c>
      <c r="AG324">
        <f t="shared" si="55"/>
        <v>0.64000000000000012</v>
      </c>
    </row>
    <row r="325" spans="1:33">
      <c r="A325" s="17" t="str">
        <f t="shared" si="56"/>
        <v>645401</v>
      </c>
      <c r="B325" s="17" t="s">
        <v>512</v>
      </c>
      <c r="C325" s="17" t="s">
        <v>33</v>
      </c>
      <c r="D325" s="17" t="s">
        <v>33</v>
      </c>
      <c r="E325" s="17" t="s">
        <v>337</v>
      </c>
      <c r="F325" s="17" t="s">
        <v>332</v>
      </c>
      <c r="G325" s="17" t="s">
        <v>333</v>
      </c>
      <c r="H325" s="17" t="s">
        <v>47</v>
      </c>
      <c r="I325" s="17" t="s">
        <v>33</v>
      </c>
      <c r="J325" s="17">
        <v>100</v>
      </c>
      <c r="K325" s="17">
        <v>10323</v>
      </c>
      <c r="L325" s="17">
        <v>54</v>
      </c>
      <c r="M325" s="17">
        <f>VLOOKUP($L325,搬送L.T算出シート!$B$8:$L$18,11,0)</f>
        <v>24.545454545454547</v>
      </c>
      <c r="N325" s="17" t="s">
        <v>39</v>
      </c>
      <c r="O325" s="17">
        <v>1</v>
      </c>
      <c r="P325" s="17">
        <v>1</v>
      </c>
      <c r="Q325" s="17">
        <v>0.73</v>
      </c>
      <c r="R325" s="17">
        <f t="shared" si="57"/>
        <v>0.08</v>
      </c>
      <c r="S325" s="17">
        <f>VLOOKUP($A325,不等ピッチ係数算出!$A$8:$AM$97,39,0)</f>
        <v>0</v>
      </c>
      <c r="T325" s="17">
        <f t="shared" si="58"/>
        <v>0.18000000000000002</v>
      </c>
      <c r="U325" s="17">
        <f t="shared" si="59"/>
        <v>0.16</v>
      </c>
      <c r="V325" s="17">
        <f t="shared" si="59"/>
        <v>0.03</v>
      </c>
      <c r="W325" s="17">
        <f t="shared" si="59"/>
        <v>6.0000000000000005E-2</v>
      </c>
      <c r="X325" s="17">
        <f t="shared" si="59"/>
        <v>0.18000000000000002</v>
      </c>
      <c r="Y325" s="17"/>
      <c r="Z325" s="17">
        <f t="shared" si="50"/>
        <v>0.03</v>
      </c>
      <c r="AA325" s="17">
        <v>0</v>
      </c>
      <c r="AB325" s="17">
        <f t="shared" si="51"/>
        <v>0.21000000000000002</v>
      </c>
      <c r="AC325" s="17">
        <f t="shared" si="60"/>
        <v>0.93000000000000016</v>
      </c>
      <c r="AD325">
        <f t="shared" si="52"/>
        <v>0.43000000000000005</v>
      </c>
      <c r="AE325">
        <f t="shared" si="53"/>
        <v>0.18000000000000002</v>
      </c>
      <c r="AF325">
        <f t="shared" si="54"/>
        <v>0.03</v>
      </c>
      <c r="AG325">
        <f t="shared" si="55"/>
        <v>0.64000000000000012</v>
      </c>
    </row>
    <row r="326" spans="1:33">
      <c r="A326" s="17" t="str">
        <f t="shared" si="56"/>
        <v>645401</v>
      </c>
      <c r="B326" s="17" t="s">
        <v>513</v>
      </c>
      <c r="C326" s="17" t="s">
        <v>33</v>
      </c>
      <c r="D326" s="17" t="s">
        <v>33</v>
      </c>
      <c r="E326" s="17" t="s">
        <v>337</v>
      </c>
      <c r="F326" s="17" t="s">
        <v>332</v>
      </c>
      <c r="G326" s="17" t="s">
        <v>333</v>
      </c>
      <c r="H326" s="17" t="s">
        <v>47</v>
      </c>
      <c r="I326" s="17" t="s">
        <v>33</v>
      </c>
      <c r="J326" s="17">
        <v>100</v>
      </c>
      <c r="K326" s="17">
        <v>10324</v>
      </c>
      <c r="L326" s="17">
        <v>54</v>
      </c>
      <c r="M326" s="17">
        <f>VLOOKUP($L326,搬送L.T算出シート!$B$8:$L$18,11,0)</f>
        <v>24.545454545454547</v>
      </c>
      <c r="N326" s="17" t="s">
        <v>39</v>
      </c>
      <c r="O326" s="17">
        <v>1</v>
      </c>
      <c r="P326" s="17">
        <v>1</v>
      </c>
      <c r="Q326" s="17">
        <v>0.73</v>
      </c>
      <c r="R326" s="17">
        <f t="shared" si="57"/>
        <v>0.08</v>
      </c>
      <c r="S326" s="17">
        <f>VLOOKUP($A326,不等ピッチ係数算出!$A$8:$AM$97,39,0)</f>
        <v>0</v>
      </c>
      <c r="T326" s="17">
        <f t="shared" si="58"/>
        <v>0.18000000000000002</v>
      </c>
      <c r="U326" s="17">
        <f t="shared" si="59"/>
        <v>0.16</v>
      </c>
      <c r="V326" s="17">
        <f t="shared" si="59"/>
        <v>0.03</v>
      </c>
      <c r="W326" s="17">
        <f t="shared" si="59"/>
        <v>6.0000000000000005E-2</v>
      </c>
      <c r="X326" s="17">
        <f t="shared" si="59"/>
        <v>0.18000000000000002</v>
      </c>
      <c r="Y326" s="17"/>
      <c r="Z326" s="17">
        <f t="shared" ref="Z326:Z368" si="61">ROUNDUP($M326/$S$1,2)</f>
        <v>0.03</v>
      </c>
      <c r="AA326" s="17">
        <v>0</v>
      </c>
      <c r="AB326" s="17">
        <f t="shared" ref="AB326:AB368" si="62">ROUNDUP(AB$3/$S$1,2)</f>
        <v>0.21000000000000002</v>
      </c>
      <c r="AC326" s="17">
        <f t="shared" si="60"/>
        <v>0.93000000000000016</v>
      </c>
      <c r="AD326">
        <f t="shared" ref="AD326:AD368" si="63">SUM(U326:X326)</f>
        <v>0.43000000000000005</v>
      </c>
      <c r="AE326">
        <f t="shared" ref="AE326:AE368" si="64">SUM(S326:T326)</f>
        <v>0.18000000000000002</v>
      </c>
      <c r="AF326">
        <f t="shared" ref="AF326:AF368" si="65">SUM(Y326:Z326)</f>
        <v>0.03</v>
      </c>
      <c r="AG326">
        <f t="shared" ref="AG326:AG368" si="66">AD326+AE326+AF326</f>
        <v>0.64000000000000012</v>
      </c>
    </row>
    <row r="327" spans="1:33">
      <c r="A327" s="17" t="str">
        <f t="shared" si="56"/>
        <v>645401</v>
      </c>
      <c r="B327" s="17" t="s">
        <v>514</v>
      </c>
      <c r="C327" s="17" t="s">
        <v>33</v>
      </c>
      <c r="D327" s="17" t="s">
        <v>33</v>
      </c>
      <c r="E327" s="17" t="s">
        <v>337</v>
      </c>
      <c r="F327" s="17" t="s">
        <v>332</v>
      </c>
      <c r="G327" s="17" t="s">
        <v>333</v>
      </c>
      <c r="H327" s="17" t="s">
        <v>47</v>
      </c>
      <c r="I327" s="17" t="s">
        <v>33</v>
      </c>
      <c r="J327" s="17">
        <v>100</v>
      </c>
      <c r="K327" s="17">
        <v>10325</v>
      </c>
      <c r="L327" s="17">
        <v>54</v>
      </c>
      <c r="M327" s="17">
        <f>VLOOKUP($L327,搬送L.T算出シート!$B$8:$L$18,11,0)</f>
        <v>24.545454545454547</v>
      </c>
      <c r="N327" s="17" t="s">
        <v>39</v>
      </c>
      <c r="O327" s="17">
        <v>1</v>
      </c>
      <c r="P327" s="17">
        <v>1</v>
      </c>
      <c r="Q327" s="17">
        <v>0.73</v>
      </c>
      <c r="R327" s="17">
        <f t="shared" si="57"/>
        <v>0.08</v>
      </c>
      <c r="S327" s="17">
        <f>VLOOKUP($A327,不等ピッチ係数算出!$A$8:$AM$97,39,0)</f>
        <v>0</v>
      </c>
      <c r="T327" s="17">
        <f t="shared" si="58"/>
        <v>0.18000000000000002</v>
      </c>
      <c r="U327" s="17">
        <f t="shared" si="59"/>
        <v>0.16</v>
      </c>
      <c r="V327" s="17">
        <f t="shared" si="59"/>
        <v>0.03</v>
      </c>
      <c r="W327" s="17">
        <f t="shared" si="59"/>
        <v>6.0000000000000005E-2</v>
      </c>
      <c r="X327" s="17">
        <f t="shared" si="59"/>
        <v>0.18000000000000002</v>
      </c>
      <c r="Y327" s="17"/>
      <c r="Z327" s="17">
        <f t="shared" si="61"/>
        <v>0.03</v>
      </c>
      <c r="AA327" s="17">
        <v>0</v>
      </c>
      <c r="AB327" s="17">
        <f t="shared" si="62"/>
        <v>0.21000000000000002</v>
      </c>
      <c r="AC327" s="17">
        <f t="shared" si="60"/>
        <v>0.93000000000000016</v>
      </c>
      <c r="AD327">
        <f t="shared" si="63"/>
        <v>0.43000000000000005</v>
      </c>
      <c r="AE327">
        <f t="shared" si="64"/>
        <v>0.18000000000000002</v>
      </c>
      <c r="AF327">
        <f t="shared" si="65"/>
        <v>0.03</v>
      </c>
      <c r="AG327">
        <f t="shared" si="66"/>
        <v>0.64000000000000012</v>
      </c>
    </row>
    <row r="328" spans="1:33">
      <c r="A328" s="17" t="str">
        <f t="shared" si="56"/>
        <v>645401</v>
      </c>
      <c r="B328" s="17" t="s">
        <v>515</v>
      </c>
      <c r="C328" s="17" t="s">
        <v>33</v>
      </c>
      <c r="D328" s="17" t="s">
        <v>33</v>
      </c>
      <c r="E328" s="17" t="s">
        <v>337</v>
      </c>
      <c r="F328" s="17" t="s">
        <v>332</v>
      </c>
      <c r="G328" s="17" t="s">
        <v>333</v>
      </c>
      <c r="H328" s="17" t="s">
        <v>47</v>
      </c>
      <c r="I328" s="17" t="s">
        <v>33</v>
      </c>
      <c r="J328" s="17">
        <v>100</v>
      </c>
      <c r="K328" s="17">
        <v>10326</v>
      </c>
      <c r="L328" s="17">
        <v>54</v>
      </c>
      <c r="M328" s="17">
        <f>VLOOKUP($L328,搬送L.T算出シート!$B$8:$L$18,11,0)</f>
        <v>24.545454545454547</v>
      </c>
      <c r="N328" s="17" t="s">
        <v>39</v>
      </c>
      <c r="O328" s="17">
        <v>1</v>
      </c>
      <c r="P328" s="17">
        <v>1</v>
      </c>
      <c r="Q328" s="17">
        <v>0.73</v>
      </c>
      <c r="R328" s="17">
        <f t="shared" si="57"/>
        <v>0.08</v>
      </c>
      <c r="S328" s="17">
        <f>VLOOKUP($A328,不等ピッチ係数算出!$A$8:$AM$97,39,0)</f>
        <v>0</v>
      </c>
      <c r="T328" s="17">
        <f t="shared" si="58"/>
        <v>0.18000000000000002</v>
      </c>
      <c r="U328" s="17">
        <f t="shared" si="59"/>
        <v>0.16</v>
      </c>
      <c r="V328" s="17">
        <f t="shared" si="59"/>
        <v>0.03</v>
      </c>
      <c r="W328" s="17">
        <f t="shared" si="59"/>
        <v>6.0000000000000005E-2</v>
      </c>
      <c r="X328" s="17">
        <f t="shared" si="59"/>
        <v>0.18000000000000002</v>
      </c>
      <c r="Y328" s="17"/>
      <c r="Z328" s="17">
        <f t="shared" si="61"/>
        <v>0.03</v>
      </c>
      <c r="AA328" s="17">
        <v>0</v>
      </c>
      <c r="AB328" s="17">
        <f t="shared" si="62"/>
        <v>0.21000000000000002</v>
      </c>
      <c r="AC328" s="17">
        <f t="shared" si="60"/>
        <v>0.93000000000000016</v>
      </c>
      <c r="AD328">
        <f t="shared" si="63"/>
        <v>0.43000000000000005</v>
      </c>
      <c r="AE328">
        <f t="shared" si="64"/>
        <v>0.18000000000000002</v>
      </c>
      <c r="AF328">
        <f t="shared" si="65"/>
        <v>0.03</v>
      </c>
      <c r="AG328">
        <f t="shared" si="66"/>
        <v>0.64000000000000012</v>
      </c>
    </row>
    <row r="329" spans="1:33">
      <c r="A329" s="17" t="str">
        <f t="shared" si="56"/>
        <v>645401</v>
      </c>
      <c r="B329" s="17" t="s">
        <v>516</v>
      </c>
      <c r="C329" s="17" t="s">
        <v>33</v>
      </c>
      <c r="D329" s="17" t="s">
        <v>33</v>
      </c>
      <c r="E329" s="17" t="s">
        <v>337</v>
      </c>
      <c r="F329" s="17" t="s">
        <v>332</v>
      </c>
      <c r="G329" s="17" t="s">
        <v>333</v>
      </c>
      <c r="H329" s="17" t="s">
        <v>47</v>
      </c>
      <c r="I329" s="17" t="s">
        <v>33</v>
      </c>
      <c r="J329" s="17">
        <v>100</v>
      </c>
      <c r="K329" s="17">
        <v>10327</v>
      </c>
      <c r="L329" s="17">
        <v>54</v>
      </c>
      <c r="M329" s="17">
        <f>VLOOKUP($L329,搬送L.T算出シート!$B$8:$L$18,11,0)</f>
        <v>24.545454545454547</v>
      </c>
      <c r="N329" s="17" t="s">
        <v>39</v>
      </c>
      <c r="O329" s="17">
        <v>1</v>
      </c>
      <c r="P329" s="17">
        <v>1</v>
      </c>
      <c r="Q329" s="17">
        <v>0.73</v>
      </c>
      <c r="R329" s="17">
        <f t="shared" si="57"/>
        <v>0.08</v>
      </c>
      <c r="S329" s="17">
        <f>VLOOKUP($A329,不等ピッチ係数算出!$A$8:$AM$97,39,0)</f>
        <v>0</v>
      </c>
      <c r="T329" s="17">
        <f t="shared" si="58"/>
        <v>0.18000000000000002</v>
      </c>
      <c r="U329" s="17">
        <f t="shared" si="59"/>
        <v>0.16</v>
      </c>
      <c r="V329" s="17">
        <f t="shared" si="59"/>
        <v>0.03</v>
      </c>
      <c r="W329" s="17">
        <f t="shared" si="59"/>
        <v>6.0000000000000005E-2</v>
      </c>
      <c r="X329" s="17">
        <f t="shared" si="59"/>
        <v>0.18000000000000002</v>
      </c>
      <c r="Y329" s="17"/>
      <c r="Z329" s="17">
        <f t="shared" si="61"/>
        <v>0.03</v>
      </c>
      <c r="AA329" s="17">
        <v>0</v>
      </c>
      <c r="AB329" s="17">
        <f t="shared" si="62"/>
        <v>0.21000000000000002</v>
      </c>
      <c r="AC329" s="17">
        <f t="shared" si="60"/>
        <v>0.93000000000000016</v>
      </c>
      <c r="AD329">
        <f t="shared" si="63"/>
        <v>0.43000000000000005</v>
      </c>
      <c r="AE329">
        <f t="shared" si="64"/>
        <v>0.18000000000000002</v>
      </c>
      <c r="AF329">
        <f t="shared" si="65"/>
        <v>0.03</v>
      </c>
      <c r="AG329">
        <f t="shared" si="66"/>
        <v>0.64000000000000012</v>
      </c>
    </row>
    <row r="330" spans="1:33">
      <c r="A330" s="17" t="str">
        <f t="shared" si="56"/>
        <v>645401</v>
      </c>
      <c r="B330" s="17" t="s">
        <v>517</v>
      </c>
      <c r="C330" s="17" t="s">
        <v>33</v>
      </c>
      <c r="D330" s="17" t="s">
        <v>33</v>
      </c>
      <c r="E330" s="17" t="s">
        <v>337</v>
      </c>
      <c r="F330" s="17" t="s">
        <v>332</v>
      </c>
      <c r="G330" s="17" t="s">
        <v>333</v>
      </c>
      <c r="H330" s="17" t="s">
        <v>47</v>
      </c>
      <c r="I330" s="17" t="s">
        <v>33</v>
      </c>
      <c r="J330" s="17">
        <v>100</v>
      </c>
      <c r="K330" s="17">
        <v>10328</v>
      </c>
      <c r="L330" s="17">
        <v>54</v>
      </c>
      <c r="M330" s="17">
        <f>VLOOKUP($L330,搬送L.T算出シート!$B$8:$L$18,11,0)</f>
        <v>24.545454545454547</v>
      </c>
      <c r="N330" s="17" t="s">
        <v>39</v>
      </c>
      <c r="O330" s="17">
        <v>1</v>
      </c>
      <c r="P330" s="17">
        <v>1</v>
      </c>
      <c r="Q330" s="17">
        <v>0.73</v>
      </c>
      <c r="R330" s="17">
        <f t="shared" si="57"/>
        <v>0.08</v>
      </c>
      <c r="S330" s="17">
        <f>VLOOKUP($A330,不等ピッチ係数算出!$A$8:$AM$97,39,0)</f>
        <v>0</v>
      </c>
      <c r="T330" s="17">
        <f t="shared" si="58"/>
        <v>0.18000000000000002</v>
      </c>
      <c r="U330" s="17">
        <f t="shared" si="59"/>
        <v>0.16</v>
      </c>
      <c r="V330" s="17">
        <f t="shared" si="59"/>
        <v>0.03</v>
      </c>
      <c r="W330" s="17">
        <f t="shared" si="59"/>
        <v>6.0000000000000005E-2</v>
      </c>
      <c r="X330" s="17">
        <f t="shared" si="59"/>
        <v>0.18000000000000002</v>
      </c>
      <c r="Y330" s="17"/>
      <c r="Z330" s="17">
        <f t="shared" si="61"/>
        <v>0.03</v>
      </c>
      <c r="AA330" s="17">
        <v>0</v>
      </c>
      <c r="AB330" s="17">
        <f t="shared" si="62"/>
        <v>0.21000000000000002</v>
      </c>
      <c r="AC330" s="17">
        <f t="shared" si="60"/>
        <v>0.93000000000000016</v>
      </c>
      <c r="AD330">
        <f t="shared" si="63"/>
        <v>0.43000000000000005</v>
      </c>
      <c r="AE330">
        <f t="shared" si="64"/>
        <v>0.18000000000000002</v>
      </c>
      <c r="AF330">
        <f t="shared" si="65"/>
        <v>0.03</v>
      </c>
      <c r="AG330">
        <f t="shared" si="66"/>
        <v>0.64000000000000012</v>
      </c>
    </row>
    <row r="331" spans="1:33">
      <c r="A331" s="17" t="str">
        <f t="shared" si="56"/>
        <v>645401</v>
      </c>
      <c r="B331" s="17" t="s">
        <v>518</v>
      </c>
      <c r="C331" s="17" t="s">
        <v>33</v>
      </c>
      <c r="D331" s="17" t="s">
        <v>33</v>
      </c>
      <c r="E331" s="17" t="s">
        <v>337</v>
      </c>
      <c r="F331" s="17" t="s">
        <v>332</v>
      </c>
      <c r="G331" s="17" t="s">
        <v>333</v>
      </c>
      <c r="H331" s="17" t="s">
        <v>47</v>
      </c>
      <c r="I331" s="17" t="s">
        <v>33</v>
      </c>
      <c r="J331" s="17">
        <v>100</v>
      </c>
      <c r="K331" s="17">
        <v>10329</v>
      </c>
      <c r="L331" s="17">
        <v>54</v>
      </c>
      <c r="M331" s="17">
        <f>VLOOKUP($L331,搬送L.T算出シート!$B$8:$L$18,11,0)</f>
        <v>24.545454545454547</v>
      </c>
      <c r="N331" s="17" t="s">
        <v>39</v>
      </c>
      <c r="O331" s="17">
        <v>1</v>
      </c>
      <c r="P331" s="17">
        <v>1</v>
      </c>
      <c r="Q331" s="17">
        <v>0.73</v>
      </c>
      <c r="R331" s="17">
        <f t="shared" si="57"/>
        <v>0.08</v>
      </c>
      <c r="S331" s="17">
        <f>VLOOKUP($A331,不等ピッチ係数算出!$A$8:$AM$97,39,0)</f>
        <v>0</v>
      </c>
      <c r="T331" s="17">
        <f t="shared" si="58"/>
        <v>0.18000000000000002</v>
      </c>
      <c r="U331" s="17">
        <f t="shared" si="59"/>
        <v>0.16</v>
      </c>
      <c r="V331" s="17">
        <f t="shared" si="59"/>
        <v>0.03</v>
      </c>
      <c r="W331" s="17">
        <f t="shared" si="59"/>
        <v>6.0000000000000005E-2</v>
      </c>
      <c r="X331" s="17">
        <f t="shared" si="59"/>
        <v>0.18000000000000002</v>
      </c>
      <c r="Y331" s="17"/>
      <c r="Z331" s="17">
        <f t="shared" si="61"/>
        <v>0.03</v>
      </c>
      <c r="AA331" s="17">
        <v>0</v>
      </c>
      <c r="AB331" s="17">
        <f t="shared" si="62"/>
        <v>0.21000000000000002</v>
      </c>
      <c r="AC331" s="17">
        <f t="shared" si="60"/>
        <v>0.93000000000000016</v>
      </c>
      <c r="AD331">
        <f t="shared" si="63"/>
        <v>0.43000000000000005</v>
      </c>
      <c r="AE331">
        <f t="shared" si="64"/>
        <v>0.18000000000000002</v>
      </c>
      <c r="AF331">
        <f t="shared" si="65"/>
        <v>0.03</v>
      </c>
      <c r="AG331">
        <f t="shared" si="66"/>
        <v>0.64000000000000012</v>
      </c>
    </row>
    <row r="332" spans="1:33">
      <c r="A332" s="17" t="str">
        <f t="shared" si="56"/>
        <v>645401</v>
      </c>
      <c r="B332" s="17" t="s">
        <v>519</v>
      </c>
      <c r="C332" s="17" t="s">
        <v>33</v>
      </c>
      <c r="D332" s="17" t="s">
        <v>33</v>
      </c>
      <c r="E332" s="17" t="s">
        <v>337</v>
      </c>
      <c r="F332" s="17" t="s">
        <v>332</v>
      </c>
      <c r="G332" s="17" t="s">
        <v>333</v>
      </c>
      <c r="H332" s="17" t="s">
        <v>47</v>
      </c>
      <c r="I332" s="17" t="s">
        <v>33</v>
      </c>
      <c r="J332" s="17">
        <v>100</v>
      </c>
      <c r="K332" s="17">
        <v>10330</v>
      </c>
      <c r="L332" s="17">
        <v>54</v>
      </c>
      <c r="M332" s="17">
        <f>VLOOKUP($L332,搬送L.T算出シート!$B$8:$L$18,11,0)</f>
        <v>24.545454545454547</v>
      </c>
      <c r="N332" s="17" t="s">
        <v>39</v>
      </c>
      <c r="O332" s="17">
        <v>1</v>
      </c>
      <c r="P332" s="17">
        <v>1</v>
      </c>
      <c r="Q332" s="17">
        <v>0.73</v>
      </c>
      <c r="R332" s="17">
        <f t="shared" si="57"/>
        <v>0.08</v>
      </c>
      <c r="S332" s="17">
        <f>VLOOKUP($A332,不等ピッチ係数算出!$A$8:$AM$97,39,0)</f>
        <v>0</v>
      </c>
      <c r="T332" s="17">
        <f t="shared" si="58"/>
        <v>0.18000000000000002</v>
      </c>
      <c r="U332" s="17">
        <f t="shared" si="59"/>
        <v>0.16</v>
      </c>
      <c r="V332" s="17">
        <f t="shared" si="59"/>
        <v>0.03</v>
      </c>
      <c r="W332" s="17">
        <f t="shared" si="59"/>
        <v>6.0000000000000005E-2</v>
      </c>
      <c r="X332" s="17">
        <f t="shared" si="59"/>
        <v>0.18000000000000002</v>
      </c>
      <c r="Y332" s="17"/>
      <c r="Z332" s="17">
        <f t="shared" si="61"/>
        <v>0.03</v>
      </c>
      <c r="AA332" s="17">
        <v>0</v>
      </c>
      <c r="AB332" s="17">
        <f t="shared" si="62"/>
        <v>0.21000000000000002</v>
      </c>
      <c r="AC332" s="17">
        <f t="shared" si="60"/>
        <v>0.93000000000000016</v>
      </c>
      <c r="AD332">
        <f t="shared" si="63"/>
        <v>0.43000000000000005</v>
      </c>
      <c r="AE332">
        <f t="shared" si="64"/>
        <v>0.18000000000000002</v>
      </c>
      <c r="AF332">
        <f t="shared" si="65"/>
        <v>0.03</v>
      </c>
      <c r="AG332">
        <f t="shared" si="66"/>
        <v>0.64000000000000012</v>
      </c>
    </row>
    <row r="333" spans="1:33">
      <c r="A333" s="17" t="str">
        <f t="shared" si="56"/>
        <v>645401</v>
      </c>
      <c r="B333" s="17" t="s">
        <v>520</v>
      </c>
      <c r="C333" s="17" t="s">
        <v>33</v>
      </c>
      <c r="D333" s="17" t="s">
        <v>33</v>
      </c>
      <c r="E333" s="17" t="s">
        <v>337</v>
      </c>
      <c r="F333" s="17" t="s">
        <v>332</v>
      </c>
      <c r="G333" s="17" t="s">
        <v>333</v>
      </c>
      <c r="H333" s="17" t="s">
        <v>47</v>
      </c>
      <c r="I333" s="17" t="s">
        <v>33</v>
      </c>
      <c r="J333" s="17">
        <v>100</v>
      </c>
      <c r="K333" s="17">
        <v>10331</v>
      </c>
      <c r="L333" s="17">
        <v>54</v>
      </c>
      <c r="M333" s="17">
        <f>VLOOKUP($L333,搬送L.T算出シート!$B$8:$L$18,11,0)</f>
        <v>24.545454545454547</v>
      </c>
      <c r="N333" s="17" t="s">
        <v>39</v>
      </c>
      <c r="O333" s="17">
        <v>1</v>
      </c>
      <c r="P333" s="17">
        <v>1</v>
      </c>
      <c r="Q333" s="17">
        <v>0.73</v>
      </c>
      <c r="R333" s="17">
        <f t="shared" si="57"/>
        <v>0.08</v>
      </c>
      <c r="S333" s="17">
        <f>VLOOKUP($A333,不等ピッチ係数算出!$A$8:$AM$97,39,0)</f>
        <v>0</v>
      </c>
      <c r="T333" s="17">
        <f t="shared" si="58"/>
        <v>0.18000000000000002</v>
      </c>
      <c r="U333" s="17">
        <f t="shared" si="59"/>
        <v>0.16</v>
      </c>
      <c r="V333" s="17">
        <f t="shared" si="59"/>
        <v>0.03</v>
      </c>
      <c r="W333" s="17">
        <f t="shared" si="59"/>
        <v>6.0000000000000005E-2</v>
      </c>
      <c r="X333" s="17">
        <f t="shared" si="59"/>
        <v>0.18000000000000002</v>
      </c>
      <c r="Y333" s="17"/>
      <c r="Z333" s="17">
        <f t="shared" si="61"/>
        <v>0.03</v>
      </c>
      <c r="AA333" s="17">
        <v>0</v>
      </c>
      <c r="AB333" s="17">
        <f t="shared" si="62"/>
        <v>0.21000000000000002</v>
      </c>
      <c r="AC333" s="17">
        <f t="shared" si="60"/>
        <v>0.93000000000000016</v>
      </c>
      <c r="AD333">
        <f t="shared" si="63"/>
        <v>0.43000000000000005</v>
      </c>
      <c r="AE333">
        <f t="shared" si="64"/>
        <v>0.18000000000000002</v>
      </c>
      <c r="AF333">
        <f t="shared" si="65"/>
        <v>0.03</v>
      </c>
      <c r="AG333">
        <f t="shared" si="66"/>
        <v>0.64000000000000012</v>
      </c>
    </row>
    <row r="334" spans="1:33">
      <c r="A334" s="17" t="str">
        <f t="shared" si="56"/>
        <v>645401</v>
      </c>
      <c r="B334" s="17" t="s">
        <v>521</v>
      </c>
      <c r="C334" s="17" t="s">
        <v>33</v>
      </c>
      <c r="D334" s="17" t="s">
        <v>33</v>
      </c>
      <c r="E334" s="17" t="s">
        <v>337</v>
      </c>
      <c r="F334" s="17" t="s">
        <v>332</v>
      </c>
      <c r="G334" s="17" t="s">
        <v>333</v>
      </c>
      <c r="H334" s="17" t="s">
        <v>47</v>
      </c>
      <c r="I334" s="17" t="s">
        <v>33</v>
      </c>
      <c r="J334" s="17">
        <v>100</v>
      </c>
      <c r="K334" s="17">
        <v>10332</v>
      </c>
      <c r="L334" s="17">
        <v>54</v>
      </c>
      <c r="M334" s="17">
        <f>VLOOKUP($L334,搬送L.T算出シート!$B$8:$L$18,11,0)</f>
        <v>24.545454545454547</v>
      </c>
      <c r="N334" s="17" t="s">
        <v>39</v>
      </c>
      <c r="O334" s="17">
        <v>1</v>
      </c>
      <c r="P334" s="17">
        <v>1</v>
      </c>
      <c r="Q334" s="17">
        <v>0.73</v>
      </c>
      <c r="R334" s="17">
        <f t="shared" si="57"/>
        <v>0.08</v>
      </c>
      <c r="S334" s="17">
        <f>VLOOKUP($A334,不等ピッチ係数算出!$A$8:$AM$97,39,0)</f>
        <v>0</v>
      </c>
      <c r="T334" s="17">
        <f t="shared" si="58"/>
        <v>0.18000000000000002</v>
      </c>
      <c r="U334" s="17">
        <f t="shared" si="59"/>
        <v>0.16</v>
      </c>
      <c r="V334" s="17">
        <f t="shared" si="59"/>
        <v>0.03</v>
      </c>
      <c r="W334" s="17">
        <f t="shared" si="59"/>
        <v>6.0000000000000005E-2</v>
      </c>
      <c r="X334" s="17">
        <f t="shared" si="59"/>
        <v>0.18000000000000002</v>
      </c>
      <c r="Y334" s="17"/>
      <c r="Z334" s="17">
        <f t="shared" si="61"/>
        <v>0.03</v>
      </c>
      <c r="AA334" s="17">
        <v>0</v>
      </c>
      <c r="AB334" s="17">
        <f t="shared" si="62"/>
        <v>0.21000000000000002</v>
      </c>
      <c r="AC334" s="17">
        <f t="shared" si="60"/>
        <v>0.93000000000000016</v>
      </c>
      <c r="AD334">
        <f t="shared" si="63"/>
        <v>0.43000000000000005</v>
      </c>
      <c r="AE334">
        <f t="shared" si="64"/>
        <v>0.18000000000000002</v>
      </c>
      <c r="AF334">
        <f t="shared" si="65"/>
        <v>0.03</v>
      </c>
      <c r="AG334">
        <f t="shared" si="66"/>
        <v>0.64000000000000012</v>
      </c>
    </row>
    <row r="335" spans="1:33">
      <c r="A335" s="17" t="str">
        <f t="shared" si="56"/>
        <v>645401</v>
      </c>
      <c r="B335" s="17" t="s">
        <v>522</v>
      </c>
      <c r="C335" s="17" t="s">
        <v>33</v>
      </c>
      <c r="D335" s="17" t="s">
        <v>33</v>
      </c>
      <c r="E335" s="17" t="s">
        <v>337</v>
      </c>
      <c r="F335" s="17" t="s">
        <v>332</v>
      </c>
      <c r="G335" s="17" t="s">
        <v>333</v>
      </c>
      <c r="H335" s="17" t="s">
        <v>47</v>
      </c>
      <c r="I335" s="17" t="s">
        <v>33</v>
      </c>
      <c r="J335" s="17">
        <v>100</v>
      </c>
      <c r="K335" s="17">
        <v>10333</v>
      </c>
      <c r="L335" s="17">
        <v>54</v>
      </c>
      <c r="M335" s="17">
        <f>VLOOKUP($L335,搬送L.T算出シート!$B$8:$L$18,11,0)</f>
        <v>24.545454545454547</v>
      </c>
      <c r="N335" s="17" t="s">
        <v>39</v>
      </c>
      <c r="O335" s="17">
        <v>1</v>
      </c>
      <c r="P335" s="17">
        <v>1</v>
      </c>
      <c r="Q335" s="17">
        <v>0.73</v>
      </c>
      <c r="R335" s="17">
        <f t="shared" si="57"/>
        <v>0.08</v>
      </c>
      <c r="S335" s="17">
        <f>VLOOKUP($A335,不等ピッチ係数算出!$A$8:$AM$97,39,0)</f>
        <v>0</v>
      </c>
      <c r="T335" s="17">
        <f t="shared" si="58"/>
        <v>0.18000000000000002</v>
      </c>
      <c r="U335" s="17">
        <f t="shared" si="59"/>
        <v>0.16</v>
      </c>
      <c r="V335" s="17">
        <f t="shared" si="59"/>
        <v>0.03</v>
      </c>
      <c r="W335" s="17">
        <f t="shared" si="59"/>
        <v>6.0000000000000005E-2</v>
      </c>
      <c r="X335" s="17">
        <f t="shared" si="59"/>
        <v>0.18000000000000002</v>
      </c>
      <c r="Y335" s="17"/>
      <c r="Z335" s="17">
        <f t="shared" si="61"/>
        <v>0.03</v>
      </c>
      <c r="AA335" s="17">
        <v>0</v>
      </c>
      <c r="AB335" s="17">
        <f t="shared" si="62"/>
        <v>0.21000000000000002</v>
      </c>
      <c r="AC335" s="17">
        <f t="shared" si="60"/>
        <v>0.93000000000000016</v>
      </c>
      <c r="AD335">
        <f t="shared" si="63"/>
        <v>0.43000000000000005</v>
      </c>
      <c r="AE335">
        <f t="shared" si="64"/>
        <v>0.18000000000000002</v>
      </c>
      <c r="AF335">
        <f t="shared" si="65"/>
        <v>0.03</v>
      </c>
      <c r="AG335">
        <f t="shared" si="66"/>
        <v>0.64000000000000012</v>
      </c>
    </row>
    <row r="336" spans="1:33">
      <c r="A336" s="17" t="str">
        <f t="shared" si="56"/>
        <v>645401</v>
      </c>
      <c r="B336" s="17" t="s">
        <v>523</v>
      </c>
      <c r="C336" s="17" t="s">
        <v>33</v>
      </c>
      <c r="D336" s="17" t="s">
        <v>33</v>
      </c>
      <c r="E336" s="17" t="s">
        <v>337</v>
      </c>
      <c r="F336" s="17" t="s">
        <v>332</v>
      </c>
      <c r="G336" s="17" t="s">
        <v>333</v>
      </c>
      <c r="H336" s="17" t="s">
        <v>47</v>
      </c>
      <c r="I336" s="17" t="s">
        <v>33</v>
      </c>
      <c r="J336" s="17">
        <v>100</v>
      </c>
      <c r="K336" s="17">
        <v>10334</v>
      </c>
      <c r="L336" s="17">
        <v>54</v>
      </c>
      <c r="M336" s="17">
        <f>VLOOKUP($L336,搬送L.T算出シート!$B$8:$L$18,11,0)</f>
        <v>24.545454545454547</v>
      </c>
      <c r="N336" s="17" t="s">
        <v>39</v>
      </c>
      <c r="O336" s="17">
        <v>1</v>
      </c>
      <c r="P336" s="17">
        <v>1</v>
      </c>
      <c r="Q336" s="17">
        <v>0.73</v>
      </c>
      <c r="R336" s="17">
        <f t="shared" si="57"/>
        <v>0.08</v>
      </c>
      <c r="S336" s="17">
        <f>VLOOKUP($A336,不等ピッチ係数算出!$A$8:$AM$97,39,0)</f>
        <v>0</v>
      </c>
      <c r="T336" s="17">
        <f t="shared" si="58"/>
        <v>0.18000000000000002</v>
      </c>
      <c r="U336" s="17">
        <f t="shared" si="59"/>
        <v>0.16</v>
      </c>
      <c r="V336" s="17">
        <f t="shared" si="59"/>
        <v>0.03</v>
      </c>
      <c r="W336" s="17">
        <f t="shared" si="59"/>
        <v>6.0000000000000005E-2</v>
      </c>
      <c r="X336" s="17">
        <f t="shared" si="59"/>
        <v>0.18000000000000002</v>
      </c>
      <c r="Y336" s="17"/>
      <c r="Z336" s="17">
        <f t="shared" si="61"/>
        <v>0.03</v>
      </c>
      <c r="AA336" s="17">
        <v>0</v>
      </c>
      <c r="AB336" s="17">
        <f t="shared" si="62"/>
        <v>0.21000000000000002</v>
      </c>
      <c r="AC336" s="17">
        <f t="shared" si="60"/>
        <v>0.93000000000000016</v>
      </c>
      <c r="AD336">
        <f t="shared" si="63"/>
        <v>0.43000000000000005</v>
      </c>
      <c r="AE336">
        <f t="shared" si="64"/>
        <v>0.18000000000000002</v>
      </c>
      <c r="AF336">
        <f t="shared" si="65"/>
        <v>0.03</v>
      </c>
      <c r="AG336">
        <f t="shared" si="66"/>
        <v>0.64000000000000012</v>
      </c>
    </row>
    <row r="337" spans="1:33">
      <c r="A337" s="17" t="str">
        <f t="shared" si="56"/>
        <v>645401</v>
      </c>
      <c r="B337" s="17" t="s">
        <v>524</v>
      </c>
      <c r="C337" s="17" t="s">
        <v>33</v>
      </c>
      <c r="D337" s="17" t="s">
        <v>33</v>
      </c>
      <c r="E337" s="17" t="s">
        <v>337</v>
      </c>
      <c r="F337" s="17" t="s">
        <v>332</v>
      </c>
      <c r="G337" s="17" t="s">
        <v>333</v>
      </c>
      <c r="H337" s="17" t="s">
        <v>47</v>
      </c>
      <c r="I337" s="17" t="s">
        <v>33</v>
      </c>
      <c r="J337" s="17">
        <v>100</v>
      </c>
      <c r="K337" s="17">
        <v>10335</v>
      </c>
      <c r="L337" s="17">
        <v>54</v>
      </c>
      <c r="M337" s="17">
        <f>VLOOKUP($L337,搬送L.T算出シート!$B$8:$L$18,11,0)</f>
        <v>24.545454545454547</v>
      </c>
      <c r="N337" s="17" t="s">
        <v>39</v>
      </c>
      <c r="O337" s="17">
        <v>1</v>
      </c>
      <c r="P337" s="17">
        <v>1</v>
      </c>
      <c r="Q337" s="17">
        <v>0.73</v>
      </c>
      <c r="R337" s="17">
        <f t="shared" si="57"/>
        <v>0.08</v>
      </c>
      <c r="S337" s="17">
        <f>VLOOKUP($A337,不等ピッチ係数算出!$A$8:$AM$97,39,0)</f>
        <v>0</v>
      </c>
      <c r="T337" s="17">
        <f t="shared" si="58"/>
        <v>0.18000000000000002</v>
      </c>
      <c r="U337" s="17">
        <f t="shared" si="59"/>
        <v>0.16</v>
      </c>
      <c r="V337" s="17">
        <f t="shared" si="59"/>
        <v>0.03</v>
      </c>
      <c r="W337" s="17">
        <f t="shared" si="59"/>
        <v>6.0000000000000005E-2</v>
      </c>
      <c r="X337" s="17">
        <f t="shared" si="59"/>
        <v>0.18000000000000002</v>
      </c>
      <c r="Y337" s="17"/>
      <c r="Z337" s="17">
        <f t="shared" si="61"/>
        <v>0.03</v>
      </c>
      <c r="AA337" s="17">
        <v>0</v>
      </c>
      <c r="AB337" s="17">
        <f t="shared" si="62"/>
        <v>0.21000000000000002</v>
      </c>
      <c r="AC337" s="17">
        <f t="shared" si="60"/>
        <v>0.93000000000000016</v>
      </c>
      <c r="AD337">
        <f t="shared" si="63"/>
        <v>0.43000000000000005</v>
      </c>
      <c r="AE337">
        <f t="shared" si="64"/>
        <v>0.18000000000000002</v>
      </c>
      <c r="AF337">
        <f t="shared" si="65"/>
        <v>0.03</v>
      </c>
      <c r="AG337">
        <f t="shared" si="66"/>
        <v>0.64000000000000012</v>
      </c>
    </row>
    <row r="338" spans="1:33">
      <c r="A338" s="17" t="str">
        <f t="shared" si="56"/>
        <v>645401</v>
      </c>
      <c r="B338" s="17" t="s">
        <v>525</v>
      </c>
      <c r="C338" s="17" t="s">
        <v>33</v>
      </c>
      <c r="D338" s="17" t="s">
        <v>33</v>
      </c>
      <c r="E338" s="17" t="s">
        <v>337</v>
      </c>
      <c r="F338" s="17" t="s">
        <v>332</v>
      </c>
      <c r="G338" s="17" t="s">
        <v>333</v>
      </c>
      <c r="H338" s="17" t="s">
        <v>47</v>
      </c>
      <c r="I338" s="17" t="s">
        <v>33</v>
      </c>
      <c r="J338" s="17">
        <v>100</v>
      </c>
      <c r="K338" s="17">
        <v>10336</v>
      </c>
      <c r="L338" s="17">
        <v>54</v>
      </c>
      <c r="M338" s="17">
        <f>VLOOKUP($L338,搬送L.T算出シート!$B$8:$L$18,11,0)</f>
        <v>24.545454545454547</v>
      </c>
      <c r="N338" s="17" t="s">
        <v>39</v>
      </c>
      <c r="O338" s="17">
        <v>1</v>
      </c>
      <c r="P338" s="17">
        <v>1</v>
      </c>
      <c r="Q338" s="17">
        <v>0.73</v>
      </c>
      <c r="R338" s="17">
        <f t="shared" si="57"/>
        <v>0.08</v>
      </c>
      <c r="S338" s="17">
        <f>VLOOKUP($A338,不等ピッチ係数算出!$A$8:$AM$97,39,0)</f>
        <v>0</v>
      </c>
      <c r="T338" s="17">
        <f t="shared" si="58"/>
        <v>0.18000000000000002</v>
      </c>
      <c r="U338" s="17">
        <f t="shared" si="59"/>
        <v>0.16</v>
      </c>
      <c r="V338" s="17">
        <f t="shared" si="59"/>
        <v>0.03</v>
      </c>
      <c r="W338" s="17">
        <f t="shared" si="59"/>
        <v>6.0000000000000005E-2</v>
      </c>
      <c r="X338" s="17">
        <f t="shared" si="59"/>
        <v>0.18000000000000002</v>
      </c>
      <c r="Y338" s="17"/>
      <c r="Z338" s="17">
        <f t="shared" si="61"/>
        <v>0.03</v>
      </c>
      <c r="AA338" s="17">
        <v>0</v>
      </c>
      <c r="AB338" s="17">
        <f t="shared" si="62"/>
        <v>0.21000000000000002</v>
      </c>
      <c r="AC338" s="17">
        <f t="shared" si="60"/>
        <v>0.93000000000000016</v>
      </c>
      <c r="AD338">
        <f t="shared" si="63"/>
        <v>0.43000000000000005</v>
      </c>
      <c r="AE338">
        <f t="shared" si="64"/>
        <v>0.18000000000000002</v>
      </c>
      <c r="AF338">
        <f t="shared" si="65"/>
        <v>0.03</v>
      </c>
      <c r="AG338">
        <f t="shared" si="66"/>
        <v>0.64000000000000012</v>
      </c>
    </row>
    <row r="339" spans="1:33">
      <c r="A339" s="17" t="str">
        <f t="shared" si="56"/>
        <v>645401</v>
      </c>
      <c r="B339" s="17" t="s">
        <v>526</v>
      </c>
      <c r="C339" s="17" t="s">
        <v>33</v>
      </c>
      <c r="D339" s="17" t="s">
        <v>33</v>
      </c>
      <c r="E339" s="17" t="s">
        <v>337</v>
      </c>
      <c r="F339" s="17" t="s">
        <v>332</v>
      </c>
      <c r="G339" s="17" t="s">
        <v>333</v>
      </c>
      <c r="H339" s="17" t="s">
        <v>47</v>
      </c>
      <c r="I339" s="17" t="s">
        <v>33</v>
      </c>
      <c r="J339" s="17">
        <v>100</v>
      </c>
      <c r="K339" s="17">
        <v>10337</v>
      </c>
      <c r="L339" s="17">
        <v>54</v>
      </c>
      <c r="M339" s="17">
        <f>VLOOKUP($L339,搬送L.T算出シート!$B$8:$L$18,11,0)</f>
        <v>24.545454545454547</v>
      </c>
      <c r="N339" s="17" t="s">
        <v>39</v>
      </c>
      <c r="O339" s="17">
        <v>1</v>
      </c>
      <c r="P339" s="17">
        <v>1</v>
      </c>
      <c r="Q339" s="17">
        <v>0.73</v>
      </c>
      <c r="R339" s="17">
        <f t="shared" si="57"/>
        <v>0.08</v>
      </c>
      <c r="S339" s="17">
        <f>VLOOKUP($A339,不等ピッチ係数算出!$A$8:$AM$97,39,0)</f>
        <v>0</v>
      </c>
      <c r="T339" s="17">
        <f t="shared" si="58"/>
        <v>0.18000000000000002</v>
      </c>
      <c r="U339" s="17">
        <f t="shared" si="59"/>
        <v>0.16</v>
      </c>
      <c r="V339" s="17">
        <f t="shared" si="59"/>
        <v>0.03</v>
      </c>
      <c r="W339" s="17">
        <f t="shared" si="59"/>
        <v>6.0000000000000005E-2</v>
      </c>
      <c r="X339" s="17">
        <f t="shared" si="59"/>
        <v>0.18000000000000002</v>
      </c>
      <c r="Y339" s="17"/>
      <c r="Z339" s="17">
        <f t="shared" si="61"/>
        <v>0.03</v>
      </c>
      <c r="AA339" s="17">
        <v>0</v>
      </c>
      <c r="AB339" s="17">
        <f t="shared" si="62"/>
        <v>0.21000000000000002</v>
      </c>
      <c r="AC339" s="17">
        <f t="shared" si="60"/>
        <v>0.93000000000000016</v>
      </c>
      <c r="AD339">
        <f t="shared" si="63"/>
        <v>0.43000000000000005</v>
      </c>
      <c r="AE339">
        <f t="shared" si="64"/>
        <v>0.18000000000000002</v>
      </c>
      <c r="AF339">
        <f t="shared" si="65"/>
        <v>0.03</v>
      </c>
      <c r="AG339">
        <f t="shared" si="66"/>
        <v>0.64000000000000012</v>
      </c>
    </row>
    <row r="340" spans="1:33">
      <c r="A340" s="17" t="str">
        <f t="shared" si="56"/>
        <v>645401</v>
      </c>
      <c r="B340" s="17" t="s">
        <v>527</v>
      </c>
      <c r="C340" s="17" t="s">
        <v>33</v>
      </c>
      <c r="D340" s="17" t="s">
        <v>33</v>
      </c>
      <c r="E340" s="17" t="s">
        <v>337</v>
      </c>
      <c r="F340" s="17" t="s">
        <v>332</v>
      </c>
      <c r="G340" s="17" t="s">
        <v>333</v>
      </c>
      <c r="H340" s="17" t="s">
        <v>47</v>
      </c>
      <c r="I340" s="17" t="s">
        <v>33</v>
      </c>
      <c r="J340" s="17">
        <v>100</v>
      </c>
      <c r="K340" s="17">
        <v>10338</v>
      </c>
      <c r="L340" s="17">
        <v>54</v>
      </c>
      <c r="M340" s="17">
        <f>VLOOKUP($L340,搬送L.T算出シート!$B$8:$L$18,11,0)</f>
        <v>24.545454545454547</v>
      </c>
      <c r="N340" s="17" t="s">
        <v>39</v>
      </c>
      <c r="O340" s="17">
        <v>1</v>
      </c>
      <c r="P340" s="17">
        <v>1</v>
      </c>
      <c r="Q340" s="17">
        <v>0.73</v>
      </c>
      <c r="R340" s="17">
        <f t="shared" si="57"/>
        <v>0.08</v>
      </c>
      <c r="S340" s="17">
        <f>VLOOKUP($A340,不等ピッチ係数算出!$A$8:$AM$97,39,0)</f>
        <v>0</v>
      </c>
      <c r="T340" s="17">
        <f t="shared" si="58"/>
        <v>0.18000000000000002</v>
      </c>
      <c r="U340" s="17">
        <f t="shared" si="59"/>
        <v>0.16</v>
      </c>
      <c r="V340" s="17">
        <f t="shared" si="59"/>
        <v>0.03</v>
      </c>
      <c r="W340" s="17">
        <f t="shared" si="59"/>
        <v>6.0000000000000005E-2</v>
      </c>
      <c r="X340" s="17">
        <f t="shared" si="59"/>
        <v>0.18000000000000002</v>
      </c>
      <c r="Y340" s="17"/>
      <c r="Z340" s="17">
        <f t="shared" si="61"/>
        <v>0.03</v>
      </c>
      <c r="AA340" s="17">
        <v>0</v>
      </c>
      <c r="AB340" s="17">
        <f t="shared" si="62"/>
        <v>0.21000000000000002</v>
      </c>
      <c r="AC340" s="17">
        <f t="shared" si="60"/>
        <v>0.93000000000000016</v>
      </c>
      <c r="AD340">
        <f t="shared" si="63"/>
        <v>0.43000000000000005</v>
      </c>
      <c r="AE340">
        <f t="shared" si="64"/>
        <v>0.18000000000000002</v>
      </c>
      <c r="AF340">
        <f t="shared" si="65"/>
        <v>0.03</v>
      </c>
      <c r="AG340">
        <f t="shared" si="66"/>
        <v>0.64000000000000012</v>
      </c>
    </row>
    <row r="341" spans="1:33">
      <c r="A341" s="17" t="str">
        <f t="shared" si="56"/>
        <v>645401</v>
      </c>
      <c r="B341" s="17" t="s">
        <v>528</v>
      </c>
      <c r="C341" s="17" t="s">
        <v>33</v>
      </c>
      <c r="D341" s="17" t="s">
        <v>33</v>
      </c>
      <c r="E341" s="17" t="s">
        <v>337</v>
      </c>
      <c r="F341" s="17" t="s">
        <v>332</v>
      </c>
      <c r="G341" s="17" t="s">
        <v>333</v>
      </c>
      <c r="H341" s="17" t="s">
        <v>47</v>
      </c>
      <c r="I341" s="17" t="s">
        <v>33</v>
      </c>
      <c r="J341" s="17">
        <v>100</v>
      </c>
      <c r="K341" s="17">
        <v>10339</v>
      </c>
      <c r="L341" s="17">
        <v>54</v>
      </c>
      <c r="M341" s="17">
        <f>VLOOKUP($L341,搬送L.T算出シート!$B$8:$L$18,11,0)</f>
        <v>24.545454545454547</v>
      </c>
      <c r="N341" s="17" t="s">
        <v>39</v>
      </c>
      <c r="O341" s="17">
        <v>1</v>
      </c>
      <c r="P341" s="17">
        <v>1</v>
      </c>
      <c r="Q341" s="17">
        <v>0.73</v>
      </c>
      <c r="R341" s="17">
        <f t="shared" si="57"/>
        <v>0.08</v>
      </c>
      <c r="S341" s="17">
        <f>VLOOKUP($A341,不等ピッチ係数算出!$A$8:$AM$97,39,0)</f>
        <v>0</v>
      </c>
      <c r="T341" s="17">
        <f t="shared" si="58"/>
        <v>0.18000000000000002</v>
      </c>
      <c r="U341" s="17">
        <f t="shared" si="59"/>
        <v>0.16</v>
      </c>
      <c r="V341" s="17">
        <f t="shared" si="59"/>
        <v>0.03</v>
      </c>
      <c r="W341" s="17">
        <f t="shared" si="59"/>
        <v>6.0000000000000005E-2</v>
      </c>
      <c r="X341" s="17">
        <f t="shared" si="59"/>
        <v>0.18000000000000002</v>
      </c>
      <c r="Y341" s="17"/>
      <c r="Z341" s="17">
        <f t="shared" si="61"/>
        <v>0.03</v>
      </c>
      <c r="AA341" s="17">
        <v>0</v>
      </c>
      <c r="AB341" s="17">
        <f t="shared" si="62"/>
        <v>0.21000000000000002</v>
      </c>
      <c r="AC341" s="17">
        <f t="shared" si="60"/>
        <v>0.93000000000000016</v>
      </c>
      <c r="AD341">
        <f t="shared" si="63"/>
        <v>0.43000000000000005</v>
      </c>
      <c r="AE341">
        <f t="shared" si="64"/>
        <v>0.18000000000000002</v>
      </c>
      <c r="AF341">
        <f t="shared" si="65"/>
        <v>0.03</v>
      </c>
      <c r="AG341">
        <f t="shared" si="66"/>
        <v>0.64000000000000012</v>
      </c>
    </row>
    <row r="342" spans="1:33">
      <c r="A342" s="17" t="str">
        <f t="shared" si="56"/>
        <v>645401</v>
      </c>
      <c r="B342" s="17" t="s">
        <v>529</v>
      </c>
      <c r="C342" s="17" t="s">
        <v>33</v>
      </c>
      <c r="D342" s="17" t="s">
        <v>33</v>
      </c>
      <c r="E342" s="17" t="s">
        <v>337</v>
      </c>
      <c r="F342" s="17" t="s">
        <v>332</v>
      </c>
      <c r="G342" s="17" t="s">
        <v>333</v>
      </c>
      <c r="H342" s="17" t="s">
        <v>47</v>
      </c>
      <c r="I342" s="17" t="s">
        <v>33</v>
      </c>
      <c r="J342" s="17">
        <v>100</v>
      </c>
      <c r="K342" s="17">
        <v>10340</v>
      </c>
      <c r="L342" s="17">
        <v>54</v>
      </c>
      <c r="M342" s="17">
        <f>VLOOKUP($L342,搬送L.T算出シート!$B$8:$L$18,11,0)</f>
        <v>24.545454545454547</v>
      </c>
      <c r="N342" s="17" t="s">
        <v>39</v>
      </c>
      <c r="O342" s="17">
        <v>1</v>
      </c>
      <c r="P342" s="17">
        <v>1</v>
      </c>
      <c r="Q342" s="17">
        <v>0.73</v>
      </c>
      <c r="R342" s="17">
        <f t="shared" si="57"/>
        <v>0.08</v>
      </c>
      <c r="S342" s="17">
        <f>VLOOKUP($A342,不等ピッチ係数算出!$A$8:$AM$97,39,0)</f>
        <v>0</v>
      </c>
      <c r="T342" s="17">
        <f t="shared" si="58"/>
        <v>0.18000000000000002</v>
      </c>
      <c r="U342" s="17">
        <f t="shared" si="59"/>
        <v>0.16</v>
      </c>
      <c r="V342" s="17">
        <f t="shared" si="59"/>
        <v>0.03</v>
      </c>
      <c r="W342" s="17">
        <f t="shared" si="59"/>
        <v>6.0000000000000005E-2</v>
      </c>
      <c r="X342" s="17">
        <f t="shared" si="59"/>
        <v>0.18000000000000002</v>
      </c>
      <c r="Y342" s="17"/>
      <c r="Z342" s="17">
        <f t="shared" si="61"/>
        <v>0.03</v>
      </c>
      <c r="AA342" s="17">
        <v>0</v>
      </c>
      <c r="AB342" s="17">
        <f t="shared" si="62"/>
        <v>0.21000000000000002</v>
      </c>
      <c r="AC342" s="17">
        <f t="shared" si="60"/>
        <v>0.93000000000000016</v>
      </c>
      <c r="AD342">
        <f t="shared" si="63"/>
        <v>0.43000000000000005</v>
      </c>
      <c r="AE342">
        <f t="shared" si="64"/>
        <v>0.18000000000000002</v>
      </c>
      <c r="AF342">
        <f t="shared" si="65"/>
        <v>0.03</v>
      </c>
      <c r="AG342">
        <f t="shared" si="66"/>
        <v>0.64000000000000012</v>
      </c>
    </row>
    <row r="343" spans="1:33">
      <c r="A343" s="17" t="str">
        <f t="shared" si="56"/>
        <v>645401</v>
      </c>
      <c r="B343" s="17" t="s">
        <v>530</v>
      </c>
      <c r="C343" s="17" t="s">
        <v>33</v>
      </c>
      <c r="D343" s="17" t="s">
        <v>33</v>
      </c>
      <c r="E343" s="17" t="s">
        <v>337</v>
      </c>
      <c r="F343" s="17" t="s">
        <v>332</v>
      </c>
      <c r="G343" s="17" t="s">
        <v>333</v>
      </c>
      <c r="H343" s="17" t="s">
        <v>47</v>
      </c>
      <c r="I343" s="17" t="s">
        <v>33</v>
      </c>
      <c r="J343" s="17">
        <v>100</v>
      </c>
      <c r="K343" s="17">
        <v>10341</v>
      </c>
      <c r="L343" s="17">
        <v>54</v>
      </c>
      <c r="M343" s="17">
        <f>VLOOKUP($L343,搬送L.T算出シート!$B$8:$L$18,11,0)</f>
        <v>24.545454545454547</v>
      </c>
      <c r="N343" s="17" t="s">
        <v>39</v>
      </c>
      <c r="O343" s="17">
        <v>1</v>
      </c>
      <c r="P343" s="17">
        <v>1</v>
      </c>
      <c r="Q343" s="17">
        <v>0.73</v>
      </c>
      <c r="R343" s="17">
        <f t="shared" si="57"/>
        <v>0.08</v>
      </c>
      <c r="S343" s="17">
        <f>VLOOKUP($A343,不等ピッチ係数算出!$A$8:$AM$97,39,0)</f>
        <v>0</v>
      </c>
      <c r="T343" s="17">
        <f t="shared" si="58"/>
        <v>0.18000000000000002</v>
      </c>
      <c r="U343" s="17">
        <f t="shared" si="59"/>
        <v>0.16</v>
      </c>
      <c r="V343" s="17">
        <f t="shared" si="59"/>
        <v>0.03</v>
      </c>
      <c r="W343" s="17">
        <f t="shared" si="59"/>
        <v>6.0000000000000005E-2</v>
      </c>
      <c r="X343" s="17">
        <f t="shared" si="59"/>
        <v>0.18000000000000002</v>
      </c>
      <c r="Y343" s="17"/>
      <c r="Z343" s="17">
        <f t="shared" si="61"/>
        <v>0.03</v>
      </c>
      <c r="AA343" s="17">
        <v>0</v>
      </c>
      <c r="AB343" s="17">
        <f t="shared" si="62"/>
        <v>0.21000000000000002</v>
      </c>
      <c r="AC343" s="17">
        <f t="shared" si="60"/>
        <v>0.93000000000000016</v>
      </c>
      <c r="AD343">
        <f t="shared" si="63"/>
        <v>0.43000000000000005</v>
      </c>
      <c r="AE343">
        <f t="shared" si="64"/>
        <v>0.18000000000000002</v>
      </c>
      <c r="AF343">
        <f t="shared" si="65"/>
        <v>0.03</v>
      </c>
      <c r="AG343">
        <f t="shared" si="66"/>
        <v>0.64000000000000012</v>
      </c>
    </row>
    <row r="344" spans="1:33">
      <c r="A344" s="17" t="str">
        <f t="shared" si="56"/>
        <v>645401</v>
      </c>
      <c r="B344" s="17" t="s">
        <v>531</v>
      </c>
      <c r="C344" s="17" t="s">
        <v>33</v>
      </c>
      <c r="D344" s="17" t="s">
        <v>33</v>
      </c>
      <c r="E344" s="17" t="s">
        <v>337</v>
      </c>
      <c r="F344" s="17" t="s">
        <v>332</v>
      </c>
      <c r="G344" s="17" t="s">
        <v>333</v>
      </c>
      <c r="H344" s="17" t="s">
        <v>47</v>
      </c>
      <c r="I344" s="17" t="s">
        <v>33</v>
      </c>
      <c r="J344" s="17">
        <v>100</v>
      </c>
      <c r="K344" s="17">
        <v>10342</v>
      </c>
      <c r="L344" s="17">
        <v>54</v>
      </c>
      <c r="M344" s="17">
        <f>VLOOKUP($L344,搬送L.T算出シート!$B$8:$L$18,11,0)</f>
        <v>24.545454545454547</v>
      </c>
      <c r="N344" s="17" t="s">
        <v>39</v>
      </c>
      <c r="O344" s="17">
        <v>1</v>
      </c>
      <c r="P344" s="17">
        <v>1</v>
      </c>
      <c r="Q344" s="17">
        <v>0.73</v>
      </c>
      <c r="R344" s="17">
        <f t="shared" si="57"/>
        <v>0.08</v>
      </c>
      <c r="S344" s="17">
        <f>VLOOKUP($A344,不等ピッチ係数算出!$A$8:$AM$97,39,0)</f>
        <v>0</v>
      </c>
      <c r="T344" s="17">
        <f t="shared" si="58"/>
        <v>0.18000000000000002</v>
      </c>
      <c r="U344" s="17">
        <f t="shared" si="59"/>
        <v>0.16</v>
      </c>
      <c r="V344" s="17">
        <f t="shared" si="59"/>
        <v>0.03</v>
      </c>
      <c r="W344" s="17">
        <f t="shared" si="59"/>
        <v>6.0000000000000005E-2</v>
      </c>
      <c r="X344" s="17">
        <f t="shared" si="59"/>
        <v>0.18000000000000002</v>
      </c>
      <c r="Y344" s="17"/>
      <c r="Z344" s="17">
        <f t="shared" si="61"/>
        <v>0.03</v>
      </c>
      <c r="AA344" s="17">
        <v>0</v>
      </c>
      <c r="AB344" s="17">
        <f t="shared" si="62"/>
        <v>0.21000000000000002</v>
      </c>
      <c r="AC344" s="17">
        <f t="shared" si="60"/>
        <v>0.93000000000000016</v>
      </c>
      <c r="AD344">
        <f t="shared" si="63"/>
        <v>0.43000000000000005</v>
      </c>
      <c r="AE344">
        <f t="shared" si="64"/>
        <v>0.18000000000000002</v>
      </c>
      <c r="AF344">
        <f t="shared" si="65"/>
        <v>0.03</v>
      </c>
      <c r="AG344">
        <f t="shared" si="66"/>
        <v>0.64000000000000012</v>
      </c>
    </row>
    <row r="345" spans="1:33">
      <c r="A345" s="17" t="str">
        <f t="shared" si="56"/>
        <v>645401</v>
      </c>
      <c r="B345" s="17" t="s">
        <v>532</v>
      </c>
      <c r="C345" s="17" t="s">
        <v>33</v>
      </c>
      <c r="D345" s="17" t="s">
        <v>33</v>
      </c>
      <c r="E345" s="17" t="s">
        <v>337</v>
      </c>
      <c r="F345" s="17" t="s">
        <v>332</v>
      </c>
      <c r="G345" s="17" t="s">
        <v>333</v>
      </c>
      <c r="H345" s="17" t="s">
        <v>47</v>
      </c>
      <c r="I345" s="17" t="s">
        <v>33</v>
      </c>
      <c r="J345" s="17">
        <v>100</v>
      </c>
      <c r="K345" s="17">
        <v>10343</v>
      </c>
      <c r="L345" s="17">
        <v>54</v>
      </c>
      <c r="M345" s="17">
        <f>VLOOKUP($L345,搬送L.T算出シート!$B$8:$L$18,11,0)</f>
        <v>24.545454545454547</v>
      </c>
      <c r="N345" s="17" t="s">
        <v>39</v>
      </c>
      <c r="O345" s="17">
        <v>1</v>
      </c>
      <c r="P345" s="17">
        <v>1</v>
      </c>
      <c r="Q345" s="17">
        <v>0.73</v>
      </c>
      <c r="R345" s="17">
        <f t="shared" si="57"/>
        <v>0.08</v>
      </c>
      <c r="S345" s="17">
        <f>VLOOKUP($A345,不等ピッチ係数算出!$A$8:$AM$97,39,0)</f>
        <v>0</v>
      </c>
      <c r="T345" s="17">
        <f t="shared" si="58"/>
        <v>0.18000000000000002</v>
      </c>
      <c r="U345" s="17">
        <f t="shared" si="59"/>
        <v>0.16</v>
      </c>
      <c r="V345" s="17">
        <f t="shared" si="59"/>
        <v>0.03</v>
      </c>
      <c r="W345" s="17">
        <f t="shared" si="59"/>
        <v>6.0000000000000005E-2</v>
      </c>
      <c r="X345" s="17">
        <f t="shared" si="59"/>
        <v>0.18000000000000002</v>
      </c>
      <c r="Y345" s="17"/>
      <c r="Z345" s="17">
        <f t="shared" si="61"/>
        <v>0.03</v>
      </c>
      <c r="AA345" s="17">
        <v>0</v>
      </c>
      <c r="AB345" s="17">
        <f t="shared" si="62"/>
        <v>0.21000000000000002</v>
      </c>
      <c r="AC345" s="17">
        <f t="shared" si="60"/>
        <v>0.93000000000000016</v>
      </c>
      <c r="AD345">
        <f t="shared" si="63"/>
        <v>0.43000000000000005</v>
      </c>
      <c r="AE345">
        <f t="shared" si="64"/>
        <v>0.18000000000000002</v>
      </c>
      <c r="AF345">
        <f t="shared" si="65"/>
        <v>0.03</v>
      </c>
      <c r="AG345">
        <f t="shared" si="66"/>
        <v>0.64000000000000012</v>
      </c>
    </row>
    <row r="346" spans="1:33">
      <c r="A346" s="17" t="str">
        <f t="shared" si="56"/>
        <v>645401</v>
      </c>
      <c r="B346" s="17" t="s">
        <v>533</v>
      </c>
      <c r="C346" s="17" t="s">
        <v>33</v>
      </c>
      <c r="D346" s="17" t="s">
        <v>33</v>
      </c>
      <c r="E346" s="17" t="s">
        <v>337</v>
      </c>
      <c r="F346" s="17" t="s">
        <v>332</v>
      </c>
      <c r="G346" s="17" t="s">
        <v>333</v>
      </c>
      <c r="H346" s="17" t="s">
        <v>47</v>
      </c>
      <c r="I346" s="17" t="s">
        <v>33</v>
      </c>
      <c r="J346" s="17">
        <v>100</v>
      </c>
      <c r="K346" s="17">
        <v>10344</v>
      </c>
      <c r="L346" s="17">
        <v>54</v>
      </c>
      <c r="M346" s="17">
        <f>VLOOKUP($L346,搬送L.T算出シート!$B$8:$L$18,11,0)</f>
        <v>24.545454545454547</v>
      </c>
      <c r="N346" s="17" t="s">
        <v>39</v>
      </c>
      <c r="O346" s="17">
        <v>1</v>
      </c>
      <c r="P346" s="17">
        <v>1</v>
      </c>
      <c r="Q346" s="17">
        <v>0.73</v>
      </c>
      <c r="R346" s="17">
        <f t="shared" si="57"/>
        <v>0.08</v>
      </c>
      <c r="S346" s="17">
        <f>VLOOKUP($A346,不等ピッチ係数算出!$A$8:$AM$97,39,0)</f>
        <v>0</v>
      </c>
      <c r="T346" s="17">
        <f t="shared" si="58"/>
        <v>0.18000000000000002</v>
      </c>
      <c r="U346" s="17">
        <f t="shared" si="59"/>
        <v>0.16</v>
      </c>
      <c r="V346" s="17">
        <f t="shared" si="59"/>
        <v>0.03</v>
      </c>
      <c r="W346" s="17">
        <f t="shared" si="59"/>
        <v>6.0000000000000005E-2</v>
      </c>
      <c r="X346" s="17">
        <f t="shared" si="59"/>
        <v>0.18000000000000002</v>
      </c>
      <c r="Y346" s="17"/>
      <c r="Z346" s="17">
        <f t="shared" si="61"/>
        <v>0.03</v>
      </c>
      <c r="AA346" s="17">
        <v>0</v>
      </c>
      <c r="AB346" s="17">
        <f t="shared" si="62"/>
        <v>0.21000000000000002</v>
      </c>
      <c r="AC346" s="17">
        <f t="shared" si="60"/>
        <v>0.93000000000000016</v>
      </c>
      <c r="AD346">
        <f t="shared" si="63"/>
        <v>0.43000000000000005</v>
      </c>
      <c r="AE346">
        <f t="shared" si="64"/>
        <v>0.18000000000000002</v>
      </c>
      <c r="AF346">
        <f t="shared" si="65"/>
        <v>0.03</v>
      </c>
      <c r="AG346">
        <f t="shared" si="66"/>
        <v>0.64000000000000012</v>
      </c>
    </row>
    <row r="347" spans="1:33">
      <c r="A347" s="17" t="str">
        <f t="shared" si="56"/>
        <v>645401</v>
      </c>
      <c r="B347" s="17" t="s">
        <v>534</v>
      </c>
      <c r="C347" s="17" t="s">
        <v>33</v>
      </c>
      <c r="D347" s="17" t="s">
        <v>33</v>
      </c>
      <c r="E347" s="17" t="s">
        <v>337</v>
      </c>
      <c r="F347" s="17" t="s">
        <v>332</v>
      </c>
      <c r="G347" s="17" t="s">
        <v>333</v>
      </c>
      <c r="H347" s="17" t="s">
        <v>47</v>
      </c>
      <c r="I347" s="17" t="s">
        <v>33</v>
      </c>
      <c r="J347" s="17">
        <v>100</v>
      </c>
      <c r="K347" s="17">
        <v>10345</v>
      </c>
      <c r="L347" s="17">
        <v>54</v>
      </c>
      <c r="M347" s="17">
        <f>VLOOKUP($L347,搬送L.T算出シート!$B$8:$L$18,11,0)</f>
        <v>24.545454545454547</v>
      </c>
      <c r="N347" s="17" t="s">
        <v>39</v>
      </c>
      <c r="O347" s="17">
        <v>1</v>
      </c>
      <c r="P347" s="17">
        <v>1</v>
      </c>
      <c r="Q347" s="17">
        <v>0.73</v>
      </c>
      <c r="R347" s="17">
        <f t="shared" si="57"/>
        <v>0.08</v>
      </c>
      <c r="S347" s="17">
        <f>VLOOKUP($A347,不等ピッチ係数算出!$A$8:$AM$97,39,0)</f>
        <v>0</v>
      </c>
      <c r="T347" s="17">
        <f t="shared" si="58"/>
        <v>0.18000000000000002</v>
      </c>
      <c r="U347" s="17">
        <f t="shared" si="59"/>
        <v>0.16</v>
      </c>
      <c r="V347" s="17">
        <f t="shared" si="59"/>
        <v>0.03</v>
      </c>
      <c r="W347" s="17">
        <f t="shared" si="59"/>
        <v>6.0000000000000005E-2</v>
      </c>
      <c r="X347" s="17">
        <f t="shared" si="59"/>
        <v>0.18000000000000002</v>
      </c>
      <c r="Y347" s="17"/>
      <c r="Z347" s="17">
        <f t="shared" si="61"/>
        <v>0.03</v>
      </c>
      <c r="AA347" s="17">
        <v>0</v>
      </c>
      <c r="AB347" s="17">
        <f t="shared" si="62"/>
        <v>0.21000000000000002</v>
      </c>
      <c r="AC347" s="17">
        <f t="shared" si="60"/>
        <v>0.93000000000000016</v>
      </c>
      <c r="AD347">
        <f t="shared" si="63"/>
        <v>0.43000000000000005</v>
      </c>
      <c r="AE347">
        <f t="shared" si="64"/>
        <v>0.18000000000000002</v>
      </c>
      <c r="AF347">
        <f t="shared" si="65"/>
        <v>0.03</v>
      </c>
      <c r="AG347">
        <f t="shared" si="66"/>
        <v>0.64000000000000012</v>
      </c>
    </row>
    <row r="348" spans="1:33">
      <c r="A348" s="17" t="str">
        <f t="shared" si="56"/>
        <v>645401</v>
      </c>
      <c r="B348" s="17" t="s">
        <v>535</v>
      </c>
      <c r="C348" s="17" t="s">
        <v>33</v>
      </c>
      <c r="D348" s="17" t="s">
        <v>33</v>
      </c>
      <c r="E348" s="17" t="s">
        <v>337</v>
      </c>
      <c r="F348" s="17" t="s">
        <v>332</v>
      </c>
      <c r="G348" s="17" t="s">
        <v>333</v>
      </c>
      <c r="H348" s="17" t="s">
        <v>47</v>
      </c>
      <c r="I348" s="17" t="s">
        <v>33</v>
      </c>
      <c r="J348" s="17">
        <v>100</v>
      </c>
      <c r="K348" s="17">
        <v>10346</v>
      </c>
      <c r="L348" s="17">
        <v>54</v>
      </c>
      <c r="M348" s="17">
        <f>VLOOKUP($L348,搬送L.T算出シート!$B$8:$L$18,11,0)</f>
        <v>24.545454545454547</v>
      </c>
      <c r="N348" s="17" t="s">
        <v>39</v>
      </c>
      <c r="O348" s="17">
        <v>1</v>
      </c>
      <c r="P348" s="17">
        <v>1</v>
      </c>
      <c r="Q348" s="17">
        <v>0.73</v>
      </c>
      <c r="R348" s="17">
        <f t="shared" si="57"/>
        <v>0.08</v>
      </c>
      <c r="S348" s="17">
        <f>VLOOKUP($A348,不等ピッチ係数算出!$A$8:$AM$97,39,0)</f>
        <v>0</v>
      </c>
      <c r="T348" s="17">
        <f t="shared" si="58"/>
        <v>0.18000000000000002</v>
      </c>
      <c r="U348" s="17">
        <f t="shared" si="59"/>
        <v>0.16</v>
      </c>
      <c r="V348" s="17">
        <f t="shared" si="59"/>
        <v>0.03</v>
      </c>
      <c r="W348" s="17">
        <f t="shared" si="59"/>
        <v>6.0000000000000005E-2</v>
      </c>
      <c r="X348" s="17">
        <f t="shared" si="59"/>
        <v>0.18000000000000002</v>
      </c>
      <c r="Y348" s="17"/>
      <c r="Z348" s="17">
        <f t="shared" si="61"/>
        <v>0.03</v>
      </c>
      <c r="AA348" s="17">
        <v>0</v>
      </c>
      <c r="AB348" s="17">
        <f t="shared" si="62"/>
        <v>0.21000000000000002</v>
      </c>
      <c r="AC348" s="17">
        <f t="shared" si="60"/>
        <v>0.93000000000000016</v>
      </c>
      <c r="AD348">
        <f t="shared" si="63"/>
        <v>0.43000000000000005</v>
      </c>
      <c r="AE348">
        <f t="shared" si="64"/>
        <v>0.18000000000000002</v>
      </c>
      <c r="AF348">
        <f t="shared" si="65"/>
        <v>0.03</v>
      </c>
      <c r="AG348">
        <f t="shared" si="66"/>
        <v>0.64000000000000012</v>
      </c>
    </row>
    <row r="349" spans="1:33">
      <c r="A349" s="17" t="str">
        <f t="shared" si="56"/>
        <v>645401</v>
      </c>
      <c r="B349" s="17" t="s">
        <v>536</v>
      </c>
      <c r="C349" s="17" t="s">
        <v>33</v>
      </c>
      <c r="D349" s="17" t="s">
        <v>33</v>
      </c>
      <c r="E349" s="17" t="s">
        <v>337</v>
      </c>
      <c r="F349" s="17" t="s">
        <v>332</v>
      </c>
      <c r="G349" s="17" t="s">
        <v>333</v>
      </c>
      <c r="H349" s="17" t="s">
        <v>47</v>
      </c>
      <c r="I349" s="17" t="s">
        <v>33</v>
      </c>
      <c r="J349" s="17">
        <v>100</v>
      </c>
      <c r="K349" s="17">
        <v>10347</v>
      </c>
      <c r="L349" s="17">
        <v>54</v>
      </c>
      <c r="M349" s="17">
        <f>VLOOKUP($L349,搬送L.T算出シート!$B$8:$L$18,11,0)</f>
        <v>24.545454545454547</v>
      </c>
      <c r="N349" s="17" t="s">
        <v>39</v>
      </c>
      <c r="O349" s="17">
        <v>1</v>
      </c>
      <c r="P349" s="17">
        <v>1</v>
      </c>
      <c r="Q349" s="17">
        <v>0.73</v>
      </c>
      <c r="R349" s="17">
        <f t="shared" si="57"/>
        <v>0.08</v>
      </c>
      <c r="S349" s="17">
        <f>VLOOKUP($A349,不等ピッチ係数算出!$A$8:$AM$97,39,0)</f>
        <v>0</v>
      </c>
      <c r="T349" s="17">
        <f t="shared" si="58"/>
        <v>0.18000000000000002</v>
      </c>
      <c r="U349" s="17">
        <f t="shared" si="59"/>
        <v>0.16</v>
      </c>
      <c r="V349" s="17">
        <f t="shared" si="59"/>
        <v>0.03</v>
      </c>
      <c r="W349" s="17">
        <f t="shared" si="59"/>
        <v>6.0000000000000005E-2</v>
      </c>
      <c r="X349" s="17">
        <f t="shared" si="59"/>
        <v>0.18000000000000002</v>
      </c>
      <c r="Y349" s="17"/>
      <c r="Z349" s="17">
        <f t="shared" si="61"/>
        <v>0.03</v>
      </c>
      <c r="AA349" s="17">
        <v>0</v>
      </c>
      <c r="AB349" s="17">
        <f t="shared" si="62"/>
        <v>0.21000000000000002</v>
      </c>
      <c r="AC349" s="17">
        <f t="shared" si="60"/>
        <v>0.93000000000000016</v>
      </c>
      <c r="AD349">
        <f t="shared" si="63"/>
        <v>0.43000000000000005</v>
      </c>
      <c r="AE349">
        <f t="shared" si="64"/>
        <v>0.18000000000000002</v>
      </c>
      <c r="AF349">
        <f t="shared" si="65"/>
        <v>0.03</v>
      </c>
      <c r="AG349">
        <f t="shared" si="66"/>
        <v>0.64000000000000012</v>
      </c>
    </row>
    <row r="350" spans="1:33">
      <c r="A350" s="17" t="str">
        <f t="shared" si="56"/>
        <v>645401</v>
      </c>
      <c r="B350" s="17" t="s">
        <v>537</v>
      </c>
      <c r="C350" s="17" t="s">
        <v>33</v>
      </c>
      <c r="D350" s="17" t="s">
        <v>33</v>
      </c>
      <c r="E350" s="17" t="s">
        <v>337</v>
      </c>
      <c r="F350" s="17" t="s">
        <v>332</v>
      </c>
      <c r="G350" s="17" t="s">
        <v>333</v>
      </c>
      <c r="H350" s="17" t="s">
        <v>47</v>
      </c>
      <c r="I350" s="17" t="s">
        <v>33</v>
      </c>
      <c r="J350" s="17">
        <v>100</v>
      </c>
      <c r="K350" s="17">
        <v>10348</v>
      </c>
      <c r="L350" s="17">
        <v>54</v>
      </c>
      <c r="M350" s="17">
        <f>VLOOKUP($L350,搬送L.T算出シート!$B$8:$L$18,11,0)</f>
        <v>24.545454545454547</v>
      </c>
      <c r="N350" s="17" t="s">
        <v>39</v>
      </c>
      <c r="O350" s="17">
        <v>1</v>
      </c>
      <c r="P350" s="17">
        <v>1</v>
      </c>
      <c r="Q350" s="17">
        <v>0.73</v>
      </c>
      <c r="R350" s="17">
        <f t="shared" si="57"/>
        <v>0.08</v>
      </c>
      <c r="S350" s="17">
        <f>VLOOKUP($A350,不等ピッチ係数算出!$A$8:$AM$97,39,0)</f>
        <v>0</v>
      </c>
      <c r="T350" s="17">
        <f t="shared" si="58"/>
        <v>0.18000000000000002</v>
      </c>
      <c r="U350" s="17">
        <f t="shared" si="59"/>
        <v>0.16</v>
      </c>
      <c r="V350" s="17">
        <f t="shared" si="59"/>
        <v>0.03</v>
      </c>
      <c r="W350" s="17">
        <f t="shared" si="59"/>
        <v>6.0000000000000005E-2</v>
      </c>
      <c r="X350" s="17">
        <f t="shared" si="59"/>
        <v>0.18000000000000002</v>
      </c>
      <c r="Y350" s="17"/>
      <c r="Z350" s="17">
        <f t="shared" si="61"/>
        <v>0.03</v>
      </c>
      <c r="AA350" s="17">
        <v>0</v>
      </c>
      <c r="AB350" s="17">
        <f t="shared" si="62"/>
        <v>0.21000000000000002</v>
      </c>
      <c r="AC350" s="17">
        <f t="shared" si="60"/>
        <v>0.93000000000000016</v>
      </c>
      <c r="AD350">
        <f t="shared" si="63"/>
        <v>0.43000000000000005</v>
      </c>
      <c r="AE350">
        <f t="shared" si="64"/>
        <v>0.18000000000000002</v>
      </c>
      <c r="AF350">
        <f t="shared" si="65"/>
        <v>0.03</v>
      </c>
      <c r="AG350">
        <f t="shared" si="66"/>
        <v>0.64000000000000012</v>
      </c>
    </row>
    <row r="351" spans="1:33">
      <c r="A351" s="17" t="str">
        <f t="shared" si="56"/>
        <v>645401</v>
      </c>
      <c r="B351" s="17" t="s">
        <v>538</v>
      </c>
      <c r="C351" s="17" t="s">
        <v>33</v>
      </c>
      <c r="D351" s="17" t="s">
        <v>33</v>
      </c>
      <c r="E351" s="17" t="s">
        <v>337</v>
      </c>
      <c r="F351" s="17" t="s">
        <v>332</v>
      </c>
      <c r="G351" s="17" t="s">
        <v>333</v>
      </c>
      <c r="H351" s="17" t="s">
        <v>47</v>
      </c>
      <c r="I351" s="17" t="s">
        <v>33</v>
      </c>
      <c r="J351" s="17">
        <v>100</v>
      </c>
      <c r="K351" s="17">
        <v>10349</v>
      </c>
      <c r="L351" s="17">
        <v>54</v>
      </c>
      <c r="M351" s="17">
        <f>VLOOKUP($L351,搬送L.T算出シート!$B$8:$L$18,11,0)</f>
        <v>24.545454545454547</v>
      </c>
      <c r="N351" s="17" t="s">
        <v>39</v>
      </c>
      <c r="O351" s="17">
        <v>1</v>
      </c>
      <c r="P351" s="17">
        <v>1</v>
      </c>
      <c r="Q351" s="17">
        <v>0.73</v>
      </c>
      <c r="R351" s="17">
        <f t="shared" si="57"/>
        <v>0.08</v>
      </c>
      <c r="S351" s="17">
        <f>VLOOKUP($A351,不等ピッチ係数算出!$A$8:$AM$97,39,0)</f>
        <v>0</v>
      </c>
      <c r="T351" s="17">
        <f t="shared" si="58"/>
        <v>0.18000000000000002</v>
      </c>
      <c r="U351" s="17">
        <f t="shared" si="59"/>
        <v>0.16</v>
      </c>
      <c r="V351" s="17">
        <f t="shared" si="59"/>
        <v>0.03</v>
      </c>
      <c r="W351" s="17">
        <f t="shared" si="59"/>
        <v>6.0000000000000005E-2</v>
      </c>
      <c r="X351" s="17">
        <f t="shared" si="59"/>
        <v>0.18000000000000002</v>
      </c>
      <c r="Y351" s="17"/>
      <c r="Z351" s="17">
        <f t="shared" si="61"/>
        <v>0.03</v>
      </c>
      <c r="AA351" s="17">
        <v>0</v>
      </c>
      <c r="AB351" s="17">
        <f t="shared" si="62"/>
        <v>0.21000000000000002</v>
      </c>
      <c r="AC351" s="17">
        <f t="shared" si="60"/>
        <v>0.93000000000000016</v>
      </c>
      <c r="AD351">
        <f t="shared" si="63"/>
        <v>0.43000000000000005</v>
      </c>
      <c r="AE351">
        <f t="shared" si="64"/>
        <v>0.18000000000000002</v>
      </c>
      <c r="AF351">
        <f t="shared" si="65"/>
        <v>0.03</v>
      </c>
      <c r="AG351">
        <f t="shared" si="66"/>
        <v>0.64000000000000012</v>
      </c>
    </row>
    <row r="352" spans="1:33">
      <c r="A352" s="17" t="str">
        <f t="shared" si="56"/>
        <v>645401</v>
      </c>
      <c r="B352" s="17" t="s">
        <v>539</v>
      </c>
      <c r="C352" s="17" t="s">
        <v>33</v>
      </c>
      <c r="D352" s="17" t="s">
        <v>33</v>
      </c>
      <c r="E352" s="17" t="s">
        <v>337</v>
      </c>
      <c r="F352" s="17" t="s">
        <v>332</v>
      </c>
      <c r="G352" s="17" t="s">
        <v>333</v>
      </c>
      <c r="H352" s="17" t="s">
        <v>47</v>
      </c>
      <c r="I352" s="17" t="s">
        <v>33</v>
      </c>
      <c r="J352" s="17">
        <v>100</v>
      </c>
      <c r="K352" s="17">
        <v>10350</v>
      </c>
      <c r="L352" s="17">
        <v>54</v>
      </c>
      <c r="M352" s="17">
        <f>VLOOKUP($L352,搬送L.T算出シート!$B$8:$L$18,11,0)</f>
        <v>24.545454545454547</v>
      </c>
      <c r="N352" s="17" t="s">
        <v>39</v>
      </c>
      <c r="O352" s="17">
        <v>1</v>
      </c>
      <c r="P352" s="17">
        <v>1</v>
      </c>
      <c r="Q352" s="17">
        <v>0.73</v>
      </c>
      <c r="R352" s="17">
        <f t="shared" si="57"/>
        <v>0.08</v>
      </c>
      <c r="S352" s="17">
        <f>VLOOKUP($A352,不等ピッチ係数算出!$A$8:$AM$97,39,0)</f>
        <v>0</v>
      </c>
      <c r="T352" s="17">
        <f t="shared" si="58"/>
        <v>0.18000000000000002</v>
      </c>
      <c r="U352" s="17">
        <f t="shared" si="59"/>
        <v>0.16</v>
      </c>
      <c r="V352" s="17">
        <f t="shared" si="59"/>
        <v>0.03</v>
      </c>
      <c r="W352" s="17">
        <f t="shared" si="59"/>
        <v>6.0000000000000005E-2</v>
      </c>
      <c r="X352" s="17">
        <f t="shared" si="59"/>
        <v>0.18000000000000002</v>
      </c>
      <c r="Y352" s="17"/>
      <c r="Z352" s="17">
        <f t="shared" si="61"/>
        <v>0.03</v>
      </c>
      <c r="AA352" s="17">
        <v>0</v>
      </c>
      <c r="AB352" s="17">
        <f t="shared" si="62"/>
        <v>0.21000000000000002</v>
      </c>
      <c r="AC352" s="17">
        <f t="shared" si="60"/>
        <v>0.93000000000000016</v>
      </c>
      <c r="AD352">
        <f t="shared" si="63"/>
        <v>0.43000000000000005</v>
      </c>
      <c r="AE352">
        <f t="shared" si="64"/>
        <v>0.18000000000000002</v>
      </c>
      <c r="AF352">
        <f t="shared" si="65"/>
        <v>0.03</v>
      </c>
      <c r="AG352">
        <f t="shared" si="66"/>
        <v>0.64000000000000012</v>
      </c>
    </row>
    <row r="353" spans="1:33">
      <c r="A353" s="17" t="str">
        <f t="shared" si="56"/>
        <v>645401</v>
      </c>
      <c r="B353" s="17" t="s">
        <v>540</v>
      </c>
      <c r="C353" s="17" t="s">
        <v>33</v>
      </c>
      <c r="D353" s="17" t="s">
        <v>33</v>
      </c>
      <c r="E353" s="17" t="s">
        <v>337</v>
      </c>
      <c r="F353" s="17" t="s">
        <v>332</v>
      </c>
      <c r="G353" s="17" t="s">
        <v>333</v>
      </c>
      <c r="H353" s="17" t="s">
        <v>47</v>
      </c>
      <c r="I353" s="17" t="s">
        <v>33</v>
      </c>
      <c r="J353" s="17">
        <v>100</v>
      </c>
      <c r="K353" s="17">
        <v>10351</v>
      </c>
      <c r="L353" s="17">
        <v>54</v>
      </c>
      <c r="M353" s="17">
        <f>VLOOKUP($L353,搬送L.T算出シート!$B$8:$L$18,11,0)</f>
        <v>24.545454545454547</v>
      </c>
      <c r="N353" s="17" t="s">
        <v>39</v>
      </c>
      <c r="O353" s="17">
        <v>1</v>
      </c>
      <c r="P353" s="17">
        <v>1</v>
      </c>
      <c r="Q353" s="17">
        <v>0.73</v>
      </c>
      <c r="R353" s="17">
        <f t="shared" si="57"/>
        <v>0.08</v>
      </c>
      <c r="S353" s="17">
        <f>VLOOKUP($A353,不等ピッチ係数算出!$A$8:$AM$97,39,0)</f>
        <v>0</v>
      </c>
      <c r="T353" s="17">
        <f t="shared" si="58"/>
        <v>0.18000000000000002</v>
      </c>
      <c r="U353" s="17">
        <f t="shared" si="59"/>
        <v>0.16</v>
      </c>
      <c r="V353" s="17">
        <f t="shared" si="59"/>
        <v>0.03</v>
      </c>
      <c r="W353" s="17">
        <f t="shared" si="59"/>
        <v>6.0000000000000005E-2</v>
      </c>
      <c r="X353" s="17">
        <f t="shared" si="59"/>
        <v>0.18000000000000002</v>
      </c>
      <c r="Y353" s="17"/>
      <c r="Z353" s="17">
        <f t="shared" si="61"/>
        <v>0.03</v>
      </c>
      <c r="AA353" s="17">
        <v>0</v>
      </c>
      <c r="AB353" s="17">
        <f t="shared" si="62"/>
        <v>0.21000000000000002</v>
      </c>
      <c r="AC353" s="17">
        <f t="shared" si="60"/>
        <v>0.93000000000000016</v>
      </c>
      <c r="AD353">
        <f t="shared" si="63"/>
        <v>0.43000000000000005</v>
      </c>
      <c r="AE353">
        <f t="shared" si="64"/>
        <v>0.18000000000000002</v>
      </c>
      <c r="AF353">
        <f t="shared" si="65"/>
        <v>0.03</v>
      </c>
      <c r="AG353">
        <f t="shared" si="66"/>
        <v>0.64000000000000012</v>
      </c>
    </row>
    <row r="354" spans="1:33">
      <c r="A354" s="17" t="str">
        <f t="shared" si="56"/>
        <v>645401</v>
      </c>
      <c r="B354" s="17" t="s">
        <v>541</v>
      </c>
      <c r="C354" s="17" t="s">
        <v>33</v>
      </c>
      <c r="D354" s="17" t="s">
        <v>33</v>
      </c>
      <c r="E354" s="17" t="s">
        <v>337</v>
      </c>
      <c r="F354" s="17" t="s">
        <v>332</v>
      </c>
      <c r="G354" s="17" t="s">
        <v>333</v>
      </c>
      <c r="H354" s="17" t="s">
        <v>47</v>
      </c>
      <c r="I354" s="17" t="s">
        <v>33</v>
      </c>
      <c r="J354" s="17">
        <v>100</v>
      </c>
      <c r="K354" s="17">
        <v>10352</v>
      </c>
      <c r="L354" s="17">
        <v>54</v>
      </c>
      <c r="M354" s="17">
        <f>VLOOKUP($L354,搬送L.T算出シート!$B$8:$L$18,11,0)</f>
        <v>24.545454545454547</v>
      </c>
      <c r="N354" s="17" t="s">
        <v>39</v>
      </c>
      <c r="O354" s="17">
        <v>1</v>
      </c>
      <c r="P354" s="17">
        <v>1</v>
      </c>
      <c r="Q354" s="17">
        <v>0.73</v>
      </c>
      <c r="R354" s="17">
        <f t="shared" si="57"/>
        <v>0.08</v>
      </c>
      <c r="S354" s="17">
        <f>VLOOKUP($A354,不等ピッチ係数算出!$A$8:$AM$97,39,0)</f>
        <v>0</v>
      </c>
      <c r="T354" s="17">
        <f t="shared" si="58"/>
        <v>0.18000000000000002</v>
      </c>
      <c r="U354" s="17">
        <f t="shared" si="59"/>
        <v>0.16</v>
      </c>
      <c r="V354" s="17">
        <f t="shared" si="59"/>
        <v>0.03</v>
      </c>
      <c r="W354" s="17">
        <f t="shared" si="59"/>
        <v>6.0000000000000005E-2</v>
      </c>
      <c r="X354" s="17">
        <f t="shared" si="59"/>
        <v>0.18000000000000002</v>
      </c>
      <c r="Y354" s="17"/>
      <c r="Z354" s="17">
        <f t="shared" si="61"/>
        <v>0.03</v>
      </c>
      <c r="AA354" s="17">
        <v>0</v>
      </c>
      <c r="AB354" s="17">
        <f t="shared" si="62"/>
        <v>0.21000000000000002</v>
      </c>
      <c r="AC354" s="17">
        <f t="shared" si="60"/>
        <v>0.93000000000000016</v>
      </c>
      <c r="AD354">
        <f t="shared" si="63"/>
        <v>0.43000000000000005</v>
      </c>
      <c r="AE354">
        <f t="shared" si="64"/>
        <v>0.18000000000000002</v>
      </c>
      <c r="AF354">
        <f t="shared" si="65"/>
        <v>0.03</v>
      </c>
      <c r="AG354">
        <f t="shared" si="66"/>
        <v>0.64000000000000012</v>
      </c>
    </row>
    <row r="355" spans="1:33">
      <c r="A355" s="17" t="str">
        <f t="shared" si="56"/>
        <v>645401</v>
      </c>
      <c r="B355" s="17" t="s">
        <v>542</v>
      </c>
      <c r="C355" s="17" t="s">
        <v>33</v>
      </c>
      <c r="D355" s="17" t="s">
        <v>33</v>
      </c>
      <c r="E355" s="17" t="s">
        <v>337</v>
      </c>
      <c r="F355" s="17" t="s">
        <v>332</v>
      </c>
      <c r="G355" s="17" t="s">
        <v>333</v>
      </c>
      <c r="H355" s="17" t="s">
        <v>47</v>
      </c>
      <c r="I355" s="17" t="s">
        <v>33</v>
      </c>
      <c r="J355" s="17">
        <v>100</v>
      </c>
      <c r="K355" s="17">
        <v>10353</v>
      </c>
      <c r="L355" s="17">
        <v>54</v>
      </c>
      <c r="M355" s="17">
        <f>VLOOKUP($L355,搬送L.T算出シート!$B$8:$L$18,11,0)</f>
        <v>24.545454545454547</v>
      </c>
      <c r="N355" s="17" t="s">
        <v>39</v>
      </c>
      <c r="O355" s="17">
        <v>1</v>
      </c>
      <c r="P355" s="17">
        <v>1</v>
      </c>
      <c r="Q355" s="17">
        <v>0.73</v>
      </c>
      <c r="R355" s="17">
        <f t="shared" si="57"/>
        <v>0.08</v>
      </c>
      <c r="S355" s="17">
        <f>VLOOKUP($A355,不等ピッチ係数算出!$A$8:$AM$97,39,0)</f>
        <v>0</v>
      </c>
      <c r="T355" s="17">
        <f t="shared" si="58"/>
        <v>0.18000000000000002</v>
      </c>
      <c r="U355" s="17">
        <f t="shared" si="59"/>
        <v>0.16</v>
      </c>
      <c r="V355" s="17">
        <f t="shared" si="59"/>
        <v>0.03</v>
      </c>
      <c r="W355" s="17">
        <f t="shared" si="59"/>
        <v>6.0000000000000005E-2</v>
      </c>
      <c r="X355" s="17">
        <f t="shared" si="59"/>
        <v>0.18000000000000002</v>
      </c>
      <c r="Y355" s="17"/>
      <c r="Z355" s="17">
        <f t="shared" si="61"/>
        <v>0.03</v>
      </c>
      <c r="AA355" s="17">
        <v>0</v>
      </c>
      <c r="AB355" s="17">
        <f t="shared" si="62"/>
        <v>0.21000000000000002</v>
      </c>
      <c r="AC355" s="17">
        <f t="shared" si="60"/>
        <v>0.93000000000000016</v>
      </c>
      <c r="AD355">
        <f t="shared" si="63"/>
        <v>0.43000000000000005</v>
      </c>
      <c r="AE355">
        <f t="shared" si="64"/>
        <v>0.18000000000000002</v>
      </c>
      <c r="AF355">
        <f t="shared" si="65"/>
        <v>0.03</v>
      </c>
      <c r="AG355">
        <f t="shared" si="66"/>
        <v>0.64000000000000012</v>
      </c>
    </row>
    <row r="356" spans="1:33">
      <c r="A356" s="17" t="str">
        <f t="shared" si="56"/>
        <v>700201</v>
      </c>
      <c r="B356" s="17" t="s">
        <v>543</v>
      </c>
      <c r="C356" s="17" t="s">
        <v>33</v>
      </c>
      <c r="D356" s="17" t="s">
        <v>53</v>
      </c>
      <c r="E356" s="17" t="s">
        <v>275</v>
      </c>
      <c r="F356" s="17" t="s">
        <v>544</v>
      </c>
      <c r="G356" s="17" t="s">
        <v>545</v>
      </c>
      <c r="H356" s="17" t="s">
        <v>47</v>
      </c>
      <c r="I356" s="17" t="s">
        <v>33</v>
      </c>
      <c r="J356" s="17">
        <v>100</v>
      </c>
      <c r="K356" s="17">
        <v>30487</v>
      </c>
      <c r="L356" s="17">
        <v>52</v>
      </c>
      <c r="M356" s="17">
        <f>VLOOKUP($L356,搬送L.T算出シート!$B$8:$L$18,11,0)</f>
        <v>24.545454545454547</v>
      </c>
      <c r="N356" s="17" t="s">
        <v>39</v>
      </c>
      <c r="O356" s="17">
        <v>1</v>
      </c>
      <c r="P356" s="17">
        <v>1</v>
      </c>
      <c r="Q356" s="17">
        <v>1.79</v>
      </c>
      <c r="R356" s="17">
        <f t="shared" si="57"/>
        <v>0.08</v>
      </c>
      <c r="S356" s="17">
        <f>VLOOKUP($A356,不等ピッチ係数算出!$A$8:$AM$97,39,0)</f>
        <v>0</v>
      </c>
      <c r="T356" s="17">
        <f t="shared" si="58"/>
        <v>0.28000000000000003</v>
      </c>
      <c r="U356" s="17">
        <f t="shared" si="59"/>
        <v>0.16</v>
      </c>
      <c r="V356" s="17">
        <f t="shared" si="59"/>
        <v>0.03</v>
      </c>
      <c r="W356" s="17">
        <f t="shared" si="59"/>
        <v>6.0000000000000005E-2</v>
      </c>
      <c r="X356" s="17">
        <f t="shared" si="59"/>
        <v>0.18000000000000002</v>
      </c>
      <c r="Y356" s="17"/>
      <c r="Z356" s="17">
        <f t="shared" si="61"/>
        <v>0.03</v>
      </c>
      <c r="AA356" s="17">
        <v>0</v>
      </c>
      <c r="AB356" s="17">
        <f t="shared" si="62"/>
        <v>0.21000000000000002</v>
      </c>
      <c r="AC356" s="17">
        <f t="shared" si="60"/>
        <v>1.0300000000000002</v>
      </c>
      <c r="AD356">
        <f t="shared" si="63"/>
        <v>0.43000000000000005</v>
      </c>
      <c r="AE356">
        <f t="shared" si="64"/>
        <v>0.28000000000000003</v>
      </c>
      <c r="AF356">
        <f t="shared" si="65"/>
        <v>0.03</v>
      </c>
      <c r="AG356">
        <f t="shared" si="66"/>
        <v>0.7400000000000001</v>
      </c>
    </row>
    <row r="357" spans="1:33">
      <c r="A357" s="17" t="str">
        <f t="shared" si="56"/>
        <v>700201</v>
      </c>
      <c r="B357" s="17" t="s">
        <v>546</v>
      </c>
      <c r="C357" s="17" t="s">
        <v>33</v>
      </c>
      <c r="D357" s="17" t="s">
        <v>33</v>
      </c>
      <c r="E357" s="17" t="s">
        <v>275</v>
      </c>
      <c r="F357" s="17" t="s">
        <v>544</v>
      </c>
      <c r="G357" s="17" t="s">
        <v>545</v>
      </c>
      <c r="H357" s="17" t="s">
        <v>47</v>
      </c>
      <c r="I357" s="17" t="s">
        <v>33</v>
      </c>
      <c r="J357" s="17">
        <v>100</v>
      </c>
      <c r="K357" s="17">
        <v>30489</v>
      </c>
      <c r="L357" s="17">
        <v>54</v>
      </c>
      <c r="M357" s="17">
        <f>VLOOKUP($L357,搬送L.T算出シート!$B$8:$L$18,11,0)</f>
        <v>24.545454545454547</v>
      </c>
      <c r="N357" s="17" t="s">
        <v>39</v>
      </c>
      <c r="O357" s="17">
        <v>1</v>
      </c>
      <c r="P357" s="17">
        <v>1</v>
      </c>
      <c r="Q357" s="17">
        <v>1.79</v>
      </c>
      <c r="R357" s="17">
        <f t="shared" si="57"/>
        <v>0.08</v>
      </c>
      <c r="S357" s="17">
        <f>VLOOKUP($A357,不等ピッチ係数算出!$A$8:$AM$97,39,0)</f>
        <v>0</v>
      </c>
      <c r="T357" s="17">
        <f t="shared" si="58"/>
        <v>0.28000000000000003</v>
      </c>
      <c r="U357" s="17">
        <f t="shared" si="59"/>
        <v>0.16</v>
      </c>
      <c r="V357" s="17">
        <f t="shared" si="59"/>
        <v>0.03</v>
      </c>
      <c r="W357" s="17">
        <f t="shared" si="59"/>
        <v>6.0000000000000005E-2</v>
      </c>
      <c r="X357" s="17">
        <f t="shared" si="59"/>
        <v>0.18000000000000002</v>
      </c>
      <c r="Y357" s="17"/>
      <c r="Z357" s="17">
        <f t="shared" si="61"/>
        <v>0.03</v>
      </c>
      <c r="AA357" s="17">
        <v>0</v>
      </c>
      <c r="AB357" s="17">
        <f t="shared" si="62"/>
        <v>0.21000000000000002</v>
      </c>
      <c r="AC357" s="17">
        <f t="shared" si="60"/>
        <v>1.0300000000000002</v>
      </c>
      <c r="AD357">
        <f t="shared" si="63"/>
        <v>0.43000000000000005</v>
      </c>
      <c r="AE357">
        <f t="shared" si="64"/>
        <v>0.28000000000000003</v>
      </c>
      <c r="AF357">
        <f t="shared" si="65"/>
        <v>0.03</v>
      </c>
      <c r="AG357">
        <f t="shared" si="66"/>
        <v>0.7400000000000001</v>
      </c>
    </row>
    <row r="358" spans="1:33">
      <c r="A358" s="17" t="str">
        <f t="shared" si="56"/>
        <v>700201</v>
      </c>
      <c r="B358" s="17" t="s">
        <v>547</v>
      </c>
      <c r="C358" s="17" t="s">
        <v>33</v>
      </c>
      <c r="D358" s="17" t="s">
        <v>53</v>
      </c>
      <c r="E358" s="17" t="s">
        <v>240</v>
      </c>
      <c r="F358" s="17" t="s">
        <v>544</v>
      </c>
      <c r="G358" s="17" t="s">
        <v>545</v>
      </c>
      <c r="H358" s="17" t="s">
        <v>47</v>
      </c>
      <c r="I358" s="17" t="s">
        <v>33</v>
      </c>
      <c r="J358" s="17">
        <v>32</v>
      </c>
      <c r="K358" s="17">
        <v>40486</v>
      </c>
      <c r="L358" s="17">
        <v>52</v>
      </c>
      <c r="M358" s="17">
        <f>VLOOKUP($L358,搬送L.T算出シート!$B$8:$L$18,11,0)</f>
        <v>24.545454545454547</v>
      </c>
      <c r="N358" s="17" t="s">
        <v>39</v>
      </c>
      <c r="O358" s="17">
        <v>1</v>
      </c>
      <c r="P358" s="17">
        <v>1</v>
      </c>
      <c r="Q358" s="17">
        <v>1.79</v>
      </c>
      <c r="R358" s="17">
        <f t="shared" si="57"/>
        <v>0.08</v>
      </c>
      <c r="S358" s="17">
        <f>VLOOKUP($A358,不等ピッチ係数算出!$A$8:$AM$97,39,0)</f>
        <v>0</v>
      </c>
      <c r="T358" s="17">
        <f t="shared" si="58"/>
        <v>0.28000000000000003</v>
      </c>
      <c r="U358" s="17">
        <f t="shared" si="59"/>
        <v>0.16</v>
      </c>
      <c r="V358" s="17">
        <f t="shared" si="59"/>
        <v>0.03</v>
      </c>
      <c r="W358" s="17">
        <f t="shared" si="59"/>
        <v>6.0000000000000005E-2</v>
      </c>
      <c r="X358" s="17">
        <f t="shared" si="59"/>
        <v>0.18000000000000002</v>
      </c>
      <c r="Y358" s="17"/>
      <c r="Z358" s="17">
        <f t="shared" si="61"/>
        <v>0.03</v>
      </c>
      <c r="AA358" s="17">
        <v>0</v>
      </c>
      <c r="AB358" s="17">
        <f t="shared" si="62"/>
        <v>0.21000000000000002</v>
      </c>
      <c r="AC358" s="17">
        <f t="shared" si="60"/>
        <v>1.0300000000000002</v>
      </c>
      <c r="AD358">
        <f t="shared" si="63"/>
        <v>0.43000000000000005</v>
      </c>
      <c r="AE358">
        <f t="shared" si="64"/>
        <v>0.28000000000000003</v>
      </c>
      <c r="AF358">
        <f t="shared" si="65"/>
        <v>0.03</v>
      </c>
      <c r="AG358">
        <f t="shared" si="66"/>
        <v>0.7400000000000001</v>
      </c>
    </row>
    <row r="359" spans="1:33">
      <c r="A359" s="17" t="str">
        <f t="shared" si="56"/>
        <v>700201</v>
      </c>
      <c r="B359" s="17" t="s">
        <v>548</v>
      </c>
      <c r="C359" s="17" t="s">
        <v>33</v>
      </c>
      <c r="D359" s="17" t="s">
        <v>33</v>
      </c>
      <c r="E359" s="17" t="s">
        <v>240</v>
      </c>
      <c r="F359" s="17" t="s">
        <v>544</v>
      </c>
      <c r="G359" s="17" t="s">
        <v>545</v>
      </c>
      <c r="H359" s="17" t="s">
        <v>47</v>
      </c>
      <c r="I359" s="17" t="s">
        <v>33</v>
      </c>
      <c r="J359" s="17">
        <v>40</v>
      </c>
      <c r="K359" s="17">
        <v>40490</v>
      </c>
      <c r="L359" s="17">
        <v>53</v>
      </c>
      <c r="M359" s="17">
        <f>VLOOKUP($L359,搬送L.T算出シート!$B$8:$L$18,11,0)</f>
        <v>24.545454545454547</v>
      </c>
      <c r="N359" s="17" t="s">
        <v>39</v>
      </c>
      <c r="O359" s="17">
        <v>1</v>
      </c>
      <c r="P359" s="17">
        <v>1</v>
      </c>
      <c r="Q359" s="17">
        <v>1.79</v>
      </c>
      <c r="R359" s="17">
        <f t="shared" si="57"/>
        <v>0.08</v>
      </c>
      <c r="S359" s="17">
        <f>VLOOKUP($A359,不等ピッチ係数算出!$A$8:$AM$97,39,0)</f>
        <v>0</v>
      </c>
      <c r="T359" s="17">
        <f t="shared" si="58"/>
        <v>0.28000000000000003</v>
      </c>
      <c r="U359" s="17">
        <f t="shared" si="59"/>
        <v>0.16</v>
      </c>
      <c r="V359" s="17">
        <f t="shared" si="59"/>
        <v>0.03</v>
      </c>
      <c r="W359" s="17">
        <f t="shared" si="59"/>
        <v>6.0000000000000005E-2</v>
      </c>
      <c r="X359" s="17">
        <f t="shared" si="59"/>
        <v>0.18000000000000002</v>
      </c>
      <c r="Y359" s="17"/>
      <c r="Z359" s="17">
        <f t="shared" si="61"/>
        <v>0.03</v>
      </c>
      <c r="AA359" s="17">
        <v>0</v>
      </c>
      <c r="AB359" s="17">
        <f t="shared" si="62"/>
        <v>0.21000000000000002</v>
      </c>
      <c r="AC359" s="17">
        <f t="shared" si="60"/>
        <v>1.0300000000000002</v>
      </c>
      <c r="AD359">
        <f t="shared" si="63"/>
        <v>0.43000000000000005</v>
      </c>
      <c r="AE359">
        <f t="shared" si="64"/>
        <v>0.28000000000000003</v>
      </c>
      <c r="AF359">
        <f t="shared" si="65"/>
        <v>0.03</v>
      </c>
      <c r="AG359">
        <f t="shared" si="66"/>
        <v>0.7400000000000001</v>
      </c>
    </row>
    <row r="360" spans="1:33">
      <c r="A360" s="17" t="str">
        <f t="shared" si="56"/>
        <v>700201</v>
      </c>
      <c r="B360" s="17" t="s">
        <v>549</v>
      </c>
      <c r="C360" s="17" t="s">
        <v>33</v>
      </c>
      <c r="D360" s="17" t="s">
        <v>33</v>
      </c>
      <c r="E360" s="17" t="s">
        <v>244</v>
      </c>
      <c r="F360" s="17" t="s">
        <v>544</v>
      </c>
      <c r="G360" s="17" t="s">
        <v>545</v>
      </c>
      <c r="H360" s="17" t="s">
        <v>47</v>
      </c>
      <c r="I360" s="17" t="s">
        <v>33</v>
      </c>
      <c r="J360" s="17">
        <v>8</v>
      </c>
      <c r="K360" s="17">
        <v>40488</v>
      </c>
      <c r="L360" s="17">
        <v>52</v>
      </c>
      <c r="M360" s="17">
        <f>VLOOKUP($L360,搬送L.T算出シート!$B$8:$L$18,11,0)</f>
        <v>24.545454545454547</v>
      </c>
      <c r="N360" s="17" t="s">
        <v>39</v>
      </c>
      <c r="O360" s="17">
        <v>1</v>
      </c>
      <c r="P360" s="17">
        <v>1</v>
      </c>
      <c r="Q360" s="17">
        <v>1.79</v>
      </c>
      <c r="R360" s="17">
        <f t="shared" si="57"/>
        <v>0.08</v>
      </c>
      <c r="S360" s="17">
        <f>VLOOKUP($A360,不等ピッチ係数算出!$A$8:$AM$97,39,0)</f>
        <v>0</v>
      </c>
      <c r="T360" s="17">
        <f t="shared" si="58"/>
        <v>0.28000000000000003</v>
      </c>
      <c r="U360" s="17">
        <f t="shared" si="59"/>
        <v>0.16</v>
      </c>
      <c r="V360" s="17">
        <f t="shared" si="59"/>
        <v>0.03</v>
      </c>
      <c r="W360" s="17">
        <f t="shared" si="59"/>
        <v>6.0000000000000005E-2</v>
      </c>
      <c r="X360" s="17">
        <f t="shared" si="59"/>
        <v>0.18000000000000002</v>
      </c>
      <c r="Y360" s="17"/>
      <c r="Z360" s="17">
        <f t="shared" si="61"/>
        <v>0.03</v>
      </c>
      <c r="AA360" s="17">
        <v>0</v>
      </c>
      <c r="AB360" s="17">
        <f t="shared" si="62"/>
        <v>0.21000000000000002</v>
      </c>
      <c r="AC360" s="17">
        <f t="shared" si="60"/>
        <v>1.0300000000000002</v>
      </c>
      <c r="AD360">
        <f t="shared" si="63"/>
        <v>0.43000000000000005</v>
      </c>
      <c r="AE360">
        <f t="shared" si="64"/>
        <v>0.28000000000000003</v>
      </c>
      <c r="AF360">
        <f t="shared" si="65"/>
        <v>0.03</v>
      </c>
      <c r="AG360">
        <f t="shared" si="66"/>
        <v>0.7400000000000001</v>
      </c>
    </row>
    <row r="361" spans="1:33">
      <c r="A361" s="17" t="str">
        <f t="shared" si="56"/>
        <v>704201</v>
      </c>
      <c r="B361" s="17" t="s">
        <v>550</v>
      </c>
      <c r="C361" s="17" t="s">
        <v>33</v>
      </c>
      <c r="D361" s="17" t="s">
        <v>33</v>
      </c>
      <c r="E361" s="17" t="s">
        <v>551</v>
      </c>
      <c r="F361" s="17" t="s">
        <v>552</v>
      </c>
      <c r="G361" s="17" t="s">
        <v>553</v>
      </c>
      <c r="H361" s="17" t="s">
        <v>47</v>
      </c>
      <c r="I361" s="17" t="s">
        <v>33</v>
      </c>
      <c r="J361" s="17">
        <v>80</v>
      </c>
      <c r="K361" s="17">
        <v>30354</v>
      </c>
      <c r="L361" s="17">
        <v>52</v>
      </c>
      <c r="M361" s="17">
        <f>VLOOKUP($L361,搬送L.T算出シート!$B$8:$L$18,11,0)</f>
        <v>24.545454545454547</v>
      </c>
      <c r="N361" s="17" t="s">
        <v>39</v>
      </c>
      <c r="O361" s="17">
        <v>1</v>
      </c>
      <c r="P361" s="17">
        <v>1</v>
      </c>
      <c r="Q361" s="17">
        <v>1.9</v>
      </c>
      <c r="R361" s="17">
        <f t="shared" si="57"/>
        <v>0.08</v>
      </c>
      <c r="S361" s="17">
        <f>VLOOKUP($A361,不等ピッチ係数算出!$A$8:$AM$97,39,0)</f>
        <v>0</v>
      </c>
      <c r="T361" s="17">
        <f t="shared" si="58"/>
        <v>0.28999999999999998</v>
      </c>
      <c r="U361" s="17">
        <f t="shared" si="59"/>
        <v>0.16</v>
      </c>
      <c r="V361" s="17">
        <f t="shared" si="59"/>
        <v>0.03</v>
      </c>
      <c r="W361" s="17">
        <f t="shared" si="59"/>
        <v>6.0000000000000005E-2</v>
      </c>
      <c r="X361" s="17">
        <f t="shared" si="59"/>
        <v>0.18000000000000002</v>
      </c>
      <c r="Y361" s="17"/>
      <c r="Z361" s="17">
        <f t="shared" si="61"/>
        <v>0.03</v>
      </c>
      <c r="AA361" s="17">
        <v>0</v>
      </c>
      <c r="AB361" s="17">
        <f t="shared" si="62"/>
        <v>0.21000000000000002</v>
      </c>
      <c r="AC361" s="17">
        <f t="shared" si="60"/>
        <v>1.0400000000000003</v>
      </c>
      <c r="AD361">
        <f t="shared" si="63"/>
        <v>0.43000000000000005</v>
      </c>
      <c r="AE361">
        <f t="shared" si="64"/>
        <v>0.28999999999999998</v>
      </c>
      <c r="AF361">
        <f t="shared" si="65"/>
        <v>0.03</v>
      </c>
      <c r="AG361">
        <f t="shared" si="66"/>
        <v>0.75</v>
      </c>
    </row>
    <row r="362" spans="1:33">
      <c r="A362" s="17" t="str">
        <f t="shared" si="56"/>
        <v>704201</v>
      </c>
      <c r="B362" s="17" t="s">
        <v>554</v>
      </c>
      <c r="C362" s="17" t="s">
        <v>33</v>
      </c>
      <c r="D362" s="17" t="s">
        <v>33</v>
      </c>
      <c r="E362" s="17" t="s">
        <v>551</v>
      </c>
      <c r="F362" s="17" t="s">
        <v>552</v>
      </c>
      <c r="G362" s="17" t="s">
        <v>553</v>
      </c>
      <c r="H362" s="17" t="s">
        <v>47</v>
      </c>
      <c r="I362" s="17" t="s">
        <v>33</v>
      </c>
      <c r="J362" s="17">
        <v>70</v>
      </c>
      <c r="K362" s="17">
        <v>30355</v>
      </c>
      <c r="L362" s="17">
        <v>54</v>
      </c>
      <c r="M362" s="17">
        <f>VLOOKUP($L362,搬送L.T算出シート!$B$8:$L$18,11,0)</f>
        <v>24.545454545454547</v>
      </c>
      <c r="N362" s="17" t="s">
        <v>39</v>
      </c>
      <c r="O362" s="17">
        <v>1</v>
      </c>
      <c r="P362" s="17">
        <v>1</v>
      </c>
      <c r="Q362" s="17">
        <v>1.9</v>
      </c>
      <c r="R362" s="17">
        <f t="shared" si="57"/>
        <v>0.08</v>
      </c>
      <c r="S362" s="17">
        <f>VLOOKUP($A362,不等ピッチ係数算出!$A$8:$AM$97,39,0)</f>
        <v>0</v>
      </c>
      <c r="T362" s="17">
        <f t="shared" si="58"/>
        <v>0.28999999999999998</v>
      </c>
      <c r="U362" s="17">
        <f t="shared" si="59"/>
        <v>0.16</v>
      </c>
      <c r="V362" s="17">
        <f t="shared" si="59"/>
        <v>0.03</v>
      </c>
      <c r="W362" s="17">
        <f t="shared" si="59"/>
        <v>6.0000000000000005E-2</v>
      </c>
      <c r="X362" s="17">
        <f t="shared" si="59"/>
        <v>0.18000000000000002</v>
      </c>
      <c r="Y362" s="17"/>
      <c r="Z362" s="17">
        <f t="shared" si="61"/>
        <v>0.03</v>
      </c>
      <c r="AA362" s="17">
        <v>0</v>
      </c>
      <c r="AB362" s="17">
        <f t="shared" si="62"/>
        <v>0.21000000000000002</v>
      </c>
      <c r="AC362" s="17">
        <f t="shared" si="60"/>
        <v>1.0400000000000003</v>
      </c>
      <c r="AD362">
        <f t="shared" si="63"/>
        <v>0.43000000000000005</v>
      </c>
      <c r="AE362">
        <f t="shared" si="64"/>
        <v>0.28999999999999998</v>
      </c>
      <c r="AF362">
        <f t="shared" si="65"/>
        <v>0.03</v>
      </c>
      <c r="AG362">
        <f t="shared" si="66"/>
        <v>0.75</v>
      </c>
    </row>
    <row r="363" spans="1:33">
      <c r="A363" s="17" t="str">
        <f t="shared" si="56"/>
        <v>704201</v>
      </c>
      <c r="B363" s="17" t="s">
        <v>555</v>
      </c>
      <c r="C363" s="17" t="s">
        <v>33</v>
      </c>
      <c r="D363" s="17" t="s">
        <v>53</v>
      </c>
      <c r="E363" s="17" t="s">
        <v>551</v>
      </c>
      <c r="F363" s="17" t="s">
        <v>552</v>
      </c>
      <c r="G363" s="17" t="s">
        <v>553</v>
      </c>
      <c r="H363" s="17" t="s">
        <v>47</v>
      </c>
      <c r="I363" s="17" t="s">
        <v>33</v>
      </c>
      <c r="J363" s="17">
        <v>40</v>
      </c>
      <c r="K363" s="17">
        <v>30357</v>
      </c>
      <c r="L363" s="17">
        <v>52</v>
      </c>
      <c r="M363" s="17">
        <f>VLOOKUP($L363,搬送L.T算出シート!$B$8:$L$18,11,0)</f>
        <v>24.545454545454547</v>
      </c>
      <c r="N363" s="17" t="s">
        <v>39</v>
      </c>
      <c r="O363" s="17">
        <v>1</v>
      </c>
      <c r="P363" s="17">
        <v>1</v>
      </c>
      <c r="Q363" s="17">
        <v>1.9</v>
      </c>
      <c r="R363" s="17">
        <f t="shared" si="57"/>
        <v>0.08</v>
      </c>
      <c r="S363" s="17">
        <f>VLOOKUP($A363,不等ピッチ係数算出!$A$8:$AM$97,39,0)</f>
        <v>0</v>
      </c>
      <c r="T363" s="17">
        <f t="shared" si="58"/>
        <v>0.28999999999999998</v>
      </c>
      <c r="U363" s="17">
        <f t="shared" si="59"/>
        <v>0.16</v>
      </c>
      <c r="V363" s="17">
        <f t="shared" si="59"/>
        <v>0.03</v>
      </c>
      <c r="W363" s="17">
        <f t="shared" si="59"/>
        <v>6.0000000000000005E-2</v>
      </c>
      <c r="X363" s="17">
        <f t="shared" si="59"/>
        <v>0.18000000000000002</v>
      </c>
      <c r="Y363" s="17"/>
      <c r="Z363" s="17">
        <f t="shared" si="61"/>
        <v>0.03</v>
      </c>
      <c r="AA363" s="17">
        <v>0</v>
      </c>
      <c r="AB363" s="17">
        <f t="shared" si="62"/>
        <v>0.21000000000000002</v>
      </c>
      <c r="AC363" s="17">
        <f t="shared" si="60"/>
        <v>1.0400000000000003</v>
      </c>
      <c r="AD363">
        <f t="shared" si="63"/>
        <v>0.43000000000000005</v>
      </c>
      <c r="AE363">
        <f t="shared" si="64"/>
        <v>0.28999999999999998</v>
      </c>
      <c r="AF363">
        <f t="shared" si="65"/>
        <v>0.03</v>
      </c>
      <c r="AG363">
        <f t="shared" si="66"/>
        <v>0.75</v>
      </c>
    </row>
    <row r="364" spans="1:33">
      <c r="A364" s="17" t="str">
        <f t="shared" si="56"/>
        <v>704201</v>
      </c>
      <c r="B364" s="17" t="s">
        <v>556</v>
      </c>
      <c r="C364" s="17" t="s">
        <v>33</v>
      </c>
      <c r="D364" s="17" t="s">
        <v>33</v>
      </c>
      <c r="E364" s="17" t="s">
        <v>551</v>
      </c>
      <c r="F364" s="17" t="s">
        <v>552</v>
      </c>
      <c r="G364" s="17" t="s">
        <v>553</v>
      </c>
      <c r="H364" s="17" t="s">
        <v>47</v>
      </c>
      <c r="I364" s="17" t="s">
        <v>33</v>
      </c>
      <c r="J364" s="17">
        <v>60</v>
      </c>
      <c r="K364" s="17">
        <v>30358</v>
      </c>
      <c r="L364" s="17">
        <v>54</v>
      </c>
      <c r="M364" s="17">
        <f>VLOOKUP($L364,搬送L.T算出シート!$B$8:$L$18,11,0)</f>
        <v>24.545454545454547</v>
      </c>
      <c r="N364" s="17" t="s">
        <v>39</v>
      </c>
      <c r="O364" s="17">
        <v>1</v>
      </c>
      <c r="P364" s="17">
        <v>1</v>
      </c>
      <c r="Q364" s="17">
        <v>1.9</v>
      </c>
      <c r="R364" s="17">
        <f t="shared" si="57"/>
        <v>0.08</v>
      </c>
      <c r="S364" s="17">
        <f>VLOOKUP($A364,不等ピッチ係数算出!$A$8:$AM$97,39,0)</f>
        <v>0</v>
      </c>
      <c r="T364" s="17">
        <f t="shared" si="58"/>
        <v>0.28999999999999998</v>
      </c>
      <c r="U364" s="17">
        <f t="shared" si="59"/>
        <v>0.16</v>
      </c>
      <c r="V364" s="17">
        <f t="shared" si="59"/>
        <v>0.03</v>
      </c>
      <c r="W364" s="17">
        <f t="shared" si="59"/>
        <v>6.0000000000000005E-2</v>
      </c>
      <c r="X364" s="17">
        <f t="shared" si="59"/>
        <v>0.18000000000000002</v>
      </c>
      <c r="Y364" s="17"/>
      <c r="Z364" s="17">
        <f t="shared" si="61"/>
        <v>0.03</v>
      </c>
      <c r="AA364" s="17">
        <v>0</v>
      </c>
      <c r="AB364" s="17">
        <f t="shared" si="62"/>
        <v>0.21000000000000002</v>
      </c>
      <c r="AC364" s="17">
        <f t="shared" si="60"/>
        <v>1.0400000000000003</v>
      </c>
      <c r="AD364">
        <f t="shared" si="63"/>
        <v>0.43000000000000005</v>
      </c>
      <c r="AE364">
        <f t="shared" si="64"/>
        <v>0.28999999999999998</v>
      </c>
      <c r="AF364">
        <f t="shared" si="65"/>
        <v>0.03</v>
      </c>
      <c r="AG364">
        <f t="shared" si="66"/>
        <v>0.75</v>
      </c>
    </row>
    <row r="365" spans="1:33">
      <c r="A365" s="17" t="str">
        <f t="shared" si="56"/>
        <v>704201</v>
      </c>
      <c r="B365" s="17" t="s">
        <v>557</v>
      </c>
      <c r="C365" s="17" t="s">
        <v>33</v>
      </c>
      <c r="D365" s="17" t="s">
        <v>33</v>
      </c>
      <c r="E365" s="17" t="s">
        <v>558</v>
      </c>
      <c r="F365" s="17" t="s">
        <v>552</v>
      </c>
      <c r="G365" s="17" t="s">
        <v>553</v>
      </c>
      <c r="H365" s="17" t="s">
        <v>47</v>
      </c>
      <c r="I365" s="17" t="s">
        <v>33</v>
      </c>
      <c r="J365" s="17">
        <v>50</v>
      </c>
      <c r="K365" s="17">
        <v>30356</v>
      </c>
      <c r="L365" s="17">
        <v>52</v>
      </c>
      <c r="M365" s="17">
        <f>VLOOKUP($L365,搬送L.T算出シート!$B$8:$L$18,11,0)</f>
        <v>24.545454545454547</v>
      </c>
      <c r="N365" s="17" t="s">
        <v>39</v>
      </c>
      <c r="O365" s="17">
        <v>1</v>
      </c>
      <c r="P365" s="17">
        <v>1</v>
      </c>
      <c r="Q365" s="17">
        <v>1.9</v>
      </c>
      <c r="R365" s="17">
        <f t="shared" si="57"/>
        <v>0.08</v>
      </c>
      <c r="S365" s="17">
        <f>VLOOKUP($A365,不等ピッチ係数算出!$A$8:$AM$97,39,0)</f>
        <v>0</v>
      </c>
      <c r="T365" s="17">
        <f t="shared" si="58"/>
        <v>0.28999999999999998</v>
      </c>
      <c r="U365" s="17">
        <f t="shared" si="59"/>
        <v>0.16</v>
      </c>
      <c r="V365" s="17">
        <f t="shared" si="59"/>
        <v>0.03</v>
      </c>
      <c r="W365" s="17">
        <f t="shared" si="59"/>
        <v>6.0000000000000005E-2</v>
      </c>
      <c r="X365" s="17">
        <f t="shared" si="59"/>
        <v>0.18000000000000002</v>
      </c>
      <c r="Y365" s="17"/>
      <c r="Z365" s="17">
        <f t="shared" si="61"/>
        <v>0.03</v>
      </c>
      <c r="AA365" s="17">
        <v>0</v>
      </c>
      <c r="AB365" s="17">
        <f t="shared" si="62"/>
        <v>0.21000000000000002</v>
      </c>
      <c r="AC365" s="17">
        <f t="shared" si="60"/>
        <v>1.0400000000000003</v>
      </c>
      <c r="AD365">
        <f t="shared" si="63"/>
        <v>0.43000000000000005</v>
      </c>
      <c r="AE365">
        <f t="shared" si="64"/>
        <v>0.28999999999999998</v>
      </c>
      <c r="AF365">
        <f t="shared" si="65"/>
        <v>0.03</v>
      </c>
      <c r="AG365">
        <f t="shared" si="66"/>
        <v>0.75</v>
      </c>
    </row>
    <row r="366" spans="1:33">
      <c r="A366" s="17" t="str">
        <f t="shared" si="56"/>
        <v>940701</v>
      </c>
      <c r="B366" s="17" t="s">
        <v>559</v>
      </c>
      <c r="C366" s="17" t="s">
        <v>33</v>
      </c>
      <c r="D366" s="17" t="s">
        <v>33</v>
      </c>
      <c r="E366" s="17" t="s">
        <v>560</v>
      </c>
      <c r="F366" s="17" t="s">
        <v>561</v>
      </c>
      <c r="G366" s="17" t="s">
        <v>562</v>
      </c>
      <c r="H366" s="17" t="s">
        <v>47</v>
      </c>
      <c r="I366" s="17" t="s">
        <v>563</v>
      </c>
      <c r="J366" s="17">
        <v>48</v>
      </c>
      <c r="K366" s="17">
        <v>20141</v>
      </c>
      <c r="L366" s="17">
        <v>52</v>
      </c>
      <c r="M366" s="17">
        <f>VLOOKUP($L366,搬送L.T算出シート!$B$8:$L$18,11,0)</f>
        <v>24.545454545454547</v>
      </c>
      <c r="N366" s="17" t="s">
        <v>39</v>
      </c>
      <c r="O366" s="17">
        <v>1</v>
      </c>
      <c r="P366" s="17">
        <v>1</v>
      </c>
      <c r="Q366" s="17">
        <v>2.14</v>
      </c>
      <c r="R366" s="17">
        <f t="shared" si="57"/>
        <v>0.08</v>
      </c>
      <c r="S366" s="17">
        <f>VLOOKUP($A366,不等ピッチ係数算出!$A$8:$AM$97,39,0)</f>
        <v>0</v>
      </c>
      <c r="T366" s="17">
        <f t="shared" si="58"/>
        <v>0.32</v>
      </c>
      <c r="U366" s="17">
        <f t="shared" si="59"/>
        <v>0.16</v>
      </c>
      <c r="V366" s="17">
        <f t="shared" si="59"/>
        <v>0.03</v>
      </c>
      <c r="W366" s="17">
        <f t="shared" si="59"/>
        <v>6.0000000000000005E-2</v>
      </c>
      <c r="X366" s="17">
        <f t="shared" si="59"/>
        <v>0.18000000000000002</v>
      </c>
      <c r="Y366" s="17"/>
      <c r="Z366" s="17">
        <f t="shared" si="61"/>
        <v>0.03</v>
      </c>
      <c r="AA366" s="17">
        <v>0</v>
      </c>
      <c r="AB366" s="17">
        <f t="shared" si="62"/>
        <v>0.21000000000000002</v>
      </c>
      <c r="AC366" s="17">
        <f t="shared" si="60"/>
        <v>1.0700000000000003</v>
      </c>
      <c r="AD366">
        <f t="shared" si="63"/>
        <v>0.43000000000000005</v>
      </c>
      <c r="AE366">
        <f t="shared" si="64"/>
        <v>0.32</v>
      </c>
      <c r="AF366">
        <f t="shared" si="65"/>
        <v>0.03</v>
      </c>
      <c r="AG366">
        <f t="shared" si="66"/>
        <v>0.78</v>
      </c>
    </row>
    <row r="367" spans="1:33">
      <c r="A367" s="17" t="str">
        <f t="shared" si="56"/>
        <v>940701</v>
      </c>
      <c r="B367" s="17" t="s">
        <v>564</v>
      </c>
      <c r="C367" s="17" t="s">
        <v>33</v>
      </c>
      <c r="D367" s="17" t="s">
        <v>53</v>
      </c>
      <c r="E367" s="17" t="s">
        <v>560</v>
      </c>
      <c r="F367" s="17" t="s">
        <v>561</v>
      </c>
      <c r="G367" s="17" t="s">
        <v>562</v>
      </c>
      <c r="H367" s="17" t="s">
        <v>47</v>
      </c>
      <c r="I367" s="17" t="s">
        <v>563</v>
      </c>
      <c r="J367" s="17">
        <v>100</v>
      </c>
      <c r="K367" s="17">
        <v>20140</v>
      </c>
      <c r="L367" s="17">
        <v>52</v>
      </c>
      <c r="M367" s="17">
        <f>VLOOKUP($L367,搬送L.T算出シート!$B$8:$L$18,11,0)</f>
        <v>24.545454545454547</v>
      </c>
      <c r="N367" s="17" t="s">
        <v>39</v>
      </c>
      <c r="O367" s="17">
        <v>1</v>
      </c>
      <c r="P367" s="17">
        <v>1</v>
      </c>
      <c r="Q367" s="17">
        <v>2.14</v>
      </c>
      <c r="R367" s="17">
        <f t="shared" si="57"/>
        <v>0.08</v>
      </c>
      <c r="S367" s="17">
        <f>VLOOKUP($A367,不等ピッチ係数算出!$A$8:$AM$97,39,0)</f>
        <v>0</v>
      </c>
      <c r="T367" s="17">
        <f t="shared" si="58"/>
        <v>0.32</v>
      </c>
      <c r="U367" s="17">
        <f t="shared" si="59"/>
        <v>0.16</v>
      </c>
      <c r="V367" s="17">
        <f t="shared" si="59"/>
        <v>0.03</v>
      </c>
      <c r="W367" s="17">
        <f t="shared" si="59"/>
        <v>6.0000000000000005E-2</v>
      </c>
      <c r="X367" s="17">
        <f t="shared" si="59"/>
        <v>0.18000000000000002</v>
      </c>
      <c r="Y367" s="17"/>
      <c r="Z367" s="17">
        <f t="shared" si="61"/>
        <v>0.03</v>
      </c>
      <c r="AA367" s="17">
        <v>0</v>
      </c>
      <c r="AB367" s="17">
        <f t="shared" si="62"/>
        <v>0.21000000000000002</v>
      </c>
      <c r="AC367" s="17">
        <f t="shared" si="60"/>
        <v>1.0700000000000003</v>
      </c>
      <c r="AD367">
        <f t="shared" si="63"/>
        <v>0.43000000000000005</v>
      </c>
      <c r="AE367">
        <f t="shared" si="64"/>
        <v>0.32</v>
      </c>
      <c r="AF367">
        <f t="shared" si="65"/>
        <v>0.03</v>
      </c>
      <c r="AG367">
        <f t="shared" si="66"/>
        <v>0.78</v>
      </c>
    </row>
    <row r="368" spans="1:33">
      <c r="A368" s="17" t="str">
        <f t="shared" si="56"/>
        <v>947001</v>
      </c>
      <c r="B368" s="17" t="s">
        <v>565</v>
      </c>
      <c r="C368" s="17" t="s">
        <v>33</v>
      </c>
      <c r="D368" s="17" t="s">
        <v>33</v>
      </c>
      <c r="E368" s="17" t="s">
        <v>566</v>
      </c>
      <c r="F368" s="17" t="s">
        <v>567</v>
      </c>
      <c r="G368" s="17" t="s">
        <v>568</v>
      </c>
      <c r="H368" s="17" t="s">
        <v>47</v>
      </c>
      <c r="I368" s="17" t="s">
        <v>569</v>
      </c>
      <c r="J368" s="17">
        <v>200</v>
      </c>
      <c r="K368" s="17">
        <v>10437</v>
      </c>
      <c r="L368" s="17">
        <v>54</v>
      </c>
      <c r="M368" s="17">
        <f>VLOOKUP($L368,搬送L.T算出シート!$B$8:$L$18,11,0)</f>
        <v>24.545454545454547</v>
      </c>
      <c r="N368" s="17" t="s">
        <v>39</v>
      </c>
      <c r="O368" s="17">
        <v>1</v>
      </c>
      <c r="P368" s="17">
        <v>1</v>
      </c>
      <c r="Q368" s="17">
        <v>2.2599999999999998</v>
      </c>
      <c r="R368" s="17">
        <f t="shared" si="57"/>
        <v>0.08</v>
      </c>
      <c r="S368" s="17">
        <f>VLOOKUP($A368,不等ピッチ係数算出!$A$8:$AM$97,39,0)</f>
        <v>0</v>
      </c>
      <c r="T368" s="17">
        <f t="shared" si="58"/>
        <v>0.33</v>
      </c>
      <c r="U368" s="17">
        <f t="shared" si="59"/>
        <v>0.16</v>
      </c>
      <c r="V368" s="17">
        <f t="shared" si="59"/>
        <v>0.03</v>
      </c>
      <c r="W368" s="17">
        <f t="shared" si="59"/>
        <v>6.0000000000000005E-2</v>
      </c>
      <c r="X368" s="17">
        <f t="shared" si="59"/>
        <v>0.18000000000000002</v>
      </c>
      <c r="Y368" s="17"/>
      <c r="Z368" s="17">
        <f t="shared" si="61"/>
        <v>0.03</v>
      </c>
      <c r="AA368" s="17">
        <v>0</v>
      </c>
      <c r="AB368" s="17">
        <f t="shared" si="62"/>
        <v>0.21000000000000002</v>
      </c>
      <c r="AC368" s="17">
        <f t="shared" si="60"/>
        <v>1.0800000000000003</v>
      </c>
      <c r="AD368">
        <f t="shared" si="63"/>
        <v>0.43000000000000005</v>
      </c>
      <c r="AE368">
        <f t="shared" si="64"/>
        <v>0.33</v>
      </c>
      <c r="AF368">
        <f t="shared" si="65"/>
        <v>0.03</v>
      </c>
      <c r="AG368">
        <f t="shared" si="66"/>
        <v>0.79</v>
      </c>
    </row>
  </sheetData>
  <autoFilter ref="A4:AE368" xr:uid="{00000000-0009-0000-0000-000000000000}"/>
  <phoneticPr fontId="6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I5"/>
  <sheetViews>
    <sheetView showGridLines="0" zoomScale="85" zoomScaleNormal="85" workbookViewId="0">
      <selection activeCell="I3" sqref="I3"/>
    </sheetView>
  </sheetViews>
  <sheetFormatPr defaultRowHeight="13"/>
  <cols>
    <col min="1" max="1" width="2.1796875" customWidth="1"/>
    <col min="32" max="34" width="9.08984375" customWidth="1"/>
  </cols>
  <sheetData>
    <row r="1" spans="2:9" ht="25.5">
      <c r="B1" s="1" t="s">
        <v>570</v>
      </c>
    </row>
    <row r="2" spans="2:9">
      <c r="B2" t="s">
        <v>571</v>
      </c>
      <c r="I2" t="s">
        <v>707</v>
      </c>
    </row>
    <row r="3" spans="2:9">
      <c r="B3" t="s">
        <v>572</v>
      </c>
    </row>
    <row r="5" spans="2:9" ht="25.5">
      <c r="B5" s="1" t="s">
        <v>573</v>
      </c>
    </row>
  </sheetData>
  <phoneticPr fontId="3"/>
  <pageMargins left="0" right="0" top="0" bottom="0" header="0.31496062992125984" footer="0.31496062992125984"/>
  <pageSetup paperSize="8"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84"/>
  <sheetViews>
    <sheetView showGridLines="0" topLeftCell="A16" zoomScale="70" zoomScaleNormal="70" workbookViewId="0">
      <selection activeCell="AJ61" sqref="AJ61"/>
    </sheetView>
  </sheetViews>
  <sheetFormatPr defaultRowHeight="13"/>
  <cols>
    <col min="2" max="2" width="8.6328125" bestFit="1" customWidth="1"/>
    <col min="3" max="3" width="5.36328125" bestFit="1" customWidth="1"/>
    <col min="5" max="5" width="2.08984375" customWidth="1"/>
    <col min="7" max="7" width="2.1796875" bestFit="1" customWidth="1"/>
    <col min="8" max="8" width="5.36328125" bestFit="1" customWidth="1"/>
    <col min="9" max="10" width="3.1796875" bestFit="1" customWidth="1"/>
    <col min="11" max="11" width="5.36328125" bestFit="1" customWidth="1"/>
    <col min="13" max="13" width="3.1796875" bestFit="1" customWidth="1"/>
    <col min="14" max="14" width="4.36328125" bestFit="1" customWidth="1"/>
    <col min="15" max="15" width="2.1796875" bestFit="1" customWidth="1"/>
    <col min="16" max="16" width="3.1796875" bestFit="1" customWidth="1"/>
    <col min="17" max="17" width="5.1796875" bestFit="1" customWidth="1"/>
    <col min="18" max="18" width="13.81640625" bestFit="1" customWidth="1"/>
    <col min="19" max="19" width="11.08984375" bestFit="1" customWidth="1"/>
    <col min="21" max="21" width="40.90625" bestFit="1" customWidth="1"/>
    <col min="22" max="22" width="10" bestFit="1" customWidth="1"/>
    <col min="23" max="23" width="28.81640625" bestFit="1" customWidth="1"/>
    <col min="25" max="25" width="23.1796875" bestFit="1" customWidth="1"/>
    <col min="26" max="26" width="7.08984375" bestFit="1" customWidth="1"/>
    <col min="27" max="29" width="11.81640625" bestFit="1" customWidth="1"/>
    <col min="30" max="30" width="11.453125" bestFit="1" customWidth="1"/>
    <col min="31" max="31" width="11.08984375" bestFit="1" customWidth="1"/>
    <col min="32" max="32" width="10.1796875" bestFit="1" customWidth="1"/>
    <col min="33" max="37" width="11.453125" bestFit="1" customWidth="1"/>
  </cols>
  <sheetData>
    <row r="1" spans="1:17">
      <c r="A1" t="s">
        <v>574</v>
      </c>
    </row>
    <row r="3" spans="1:17">
      <c r="B3" t="s">
        <v>575</v>
      </c>
      <c r="F3" t="s">
        <v>576</v>
      </c>
      <c r="H3" t="s">
        <v>577</v>
      </c>
    </row>
    <row r="4" spans="1:17">
      <c r="B4" t="s">
        <v>578</v>
      </c>
      <c r="C4">
        <v>78.2</v>
      </c>
      <c r="D4" t="s">
        <v>579</v>
      </c>
      <c r="F4" s="29">
        <v>0.95</v>
      </c>
      <c r="H4">
        <v>3600</v>
      </c>
      <c r="I4" t="s">
        <v>580</v>
      </c>
      <c r="J4" s="38" t="s">
        <v>581</v>
      </c>
      <c r="K4">
        <f>C4</f>
        <v>78.2</v>
      </c>
      <c r="L4" t="s">
        <v>579</v>
      </c>
      <c r="M4" s="38" t="s">
        <v>582</v>
      </c>
      <c r="N4" s="42">
        <f>F4</f>
        <v>0.95</v>
      </c>
      <c r="O4" s="38" t="s">
        <v>583</v>
      </c>
      <c r="P4">
        <f>ROUNDUP((H4/K4)*N4,0)</f>
        <v>44</v>
      </c>
      <c r="Q4" t="s">
        <v>584</v>
      </c>
    </row>
    <row r="6" spans="1:17">
      <c r="B6" t="s">
        <v>585</v>
      </c>
      <c r="F6" t="s">
        <v>586</v>
      </c>
    </row>
    <row r="7" spans="1:17">
      <c r="B7" t="s">
        <v>587</v>
      </c>
      <c r="C7" t="s">
        <v>588</v>
      </c>
    </row>
    <row r="8" spans="1:17">
      <c r="B8" s="38">
        <v>51</v>
      </c>
      <c r="C8">
        <v>6</v>
      </c>
      <c r="D8" t="s">
        <v>589</v>
      </c>
      <c r="F8">
        <f t="shared" ref="F8:F18" si="0">C8/$P$4</f>
        <v>0.13636363636363635</v>
      </c>
      <c r="G8" t="s">
        <v>590</v>
      </c>
      <c r="H8" s="38" t="s">
        <v>582</v>
      </c>
      <c r="I8">
        <v>60</v>
      </c>
      <c r="J8" t="s">
        <v>591</v>
      </c>
      <c r="K8" s="38" t="s">
        <v>583</v>
      </c>
      <c r="L8">
        <f>F8*I8</f>
        <v>8.1818181818181817</v>
      </c>
      <c r="M8" t="s">
        <v>591</v>
      </c>
    </row>
    <row r="9" spans="1:17">
      <c r="B9" s="38">
        <v>52</v>
      </c>
      <c r="C9">
        <v>18</v>
      </c>
      <c r="D9" t="s">
        <v>589</v>
      </c>
      <c r="F9">
        <f t="shared" si="0"/>
        <v>0.40909090909090912</v>
      </c>
      <c r="G9" t="s">
        <v>590</v>
      </c>
      <c r="H9" s="38" t="s">
        <v>582</v>
      </c>
      <c r="I9">
        <v>60</v>
      </c>
      <c r="J9" t="s">
        <v>591</v>
      </c>
      <c r="K9" s="38" t="s">
        <v>583</v>
      </c>
      <c r="L9">
        <f t="shared" ref="L9:L18" si="1">F9*I9</f>
        <v>24.545454545454547</v>
      </c>
      <c r="M9" t="s">
        <v>591</v>
      </c>
    </row>
    <row r="10" spans="1:17">
      <c r="B10" s="38">
        <v>53</v>
      </c>
      <c r="C10">
        <v>18</v>
      </c>
      <c r="D10" t="s">
        <v>589</v>
      </c>
      <c r="F10">
        <f t="shared" si="0"/>
        <v>0.40909090909090912</v>
      </c>
      <c r="G10" t="s">
        <v>590</v>
      </c>
      <c r="H10" s="38" t="s">
        <v>582</v>
      </c>
      <c r="I10">
        <v>60</v>
      </c>
      <c r="J10" t="s">
        <v>591</v>
      </c>
      <c r="K10" s="38" t="s">
        <v>583</v>
      </c>
      <c r="L10">
        <f t="shared" si="1"/>
        <v>24.545454545454547</v>
      </c>
      <c r="M10" t="s">
        <v>591</v>
      </c>
    </row>
    <row r="11" spans="1:17">
      <c r="B11" s="38">
        <v>54</v>
      </c>
      <c r="C11">
        <v>18</v>
      </c>
      <c r="D11" t="s">
        <v>589</v>
      </c>
      <c r="F11">
        <f t="shared" si="0"/>
        <v>0.40909090909090912</v>
      </c>
      <c r="G11" t="s">
        <v>590</v>
      </c>
      <c r="H11" s="38" t="s">
        <v>582</v>
      </c>
      <c r="I11">
        <v>60</v>
      </c>
      <c r="J11" t="s">
        <v>591</v>
      </c>
      <c r="K11" s="38" t="s">
        <v>583</v>
      </c>
      <c r="L11">
        <f t="shared" si="1"/>
        <v>24.545454545454547</v>
      </c>
      <c r="M11" t="s">
        <v>591</v>
      </c>
    </row>
    <row r="12" spans="1:17">
      <c r="B12" s="38">
        <v>55</v>
      </c>
      <c r="C12">
        <v>16</v>
      </c>
      <c r="D12" t="s">
        <v>589</v>
      </c>
      <c r="F12">
        <f t="shared" si="0"/>
        <v>0.36363636363636365</v>
      </c>
      <c r="G12" t="s">
        <v>590</v>
      </c>
      <c r="H12" s="38" t="s">
        <v>582</v>
      </c>
      <c r="I12">
        <v>60</v>
      </c>
      <c r="J12" t="s">
        <v>591</v>
      </c>
      <c r="K12" s="38" t="s">
        <v>583</v>
      </c>
      <c r="L12">
        <f t="shared" si="1"/>
        <v>21.81818181818182</v>
      </c>
      <c r="M12" t="s">
        <v>591</v>
      </c>
    </row>
    <row r="13" spans="1:17">
      <c r="B13" s="38">
        <v>56</v>
      </c>
      <c r="C13">
        <v>20</v>
      </c>
      <c r="D13" t="s">
        <v>589</v>
      </c>
      <c r="F13">
        <f t="shared" si="0"/>
        <v>0.45454545454545453</v>
      </c>
      <c r="G13" t="s">
        <v>590</v>
      </c>
      <c r="H13" s="38" t="s">
        <v>582</v>
      </c>
      <c r="I13">
        <v>60</v>
      </c>
      <c r="J13" t="s">
        <v>591</v>
      </c>
      <c r="K13" s="38" t="s">
        <v>583</v>
      </c>
      <c r="L13">
        <f t="shared" si="1"/>
        <v>27.272727272727273</v>
      </c>
      <c r="M13" t="s">
        <v>591</v>
      </c>
    </row>
    <row r="14" spans="1:17">
      <c r="B14" s="38">
        <v>57</v>
      </c>
      <c r="C14">
        <v>16</v>
      </c>
      <c r="D14" t="s">
        <v>589</v>
      </c>
      <c r="F14">
        <f t="shared" si="0"/>
        <v>0.36363636363636365</v>
      </c>
      <c r="G14" t="s">
        <v>590</v>
      </c>
      <c r="H14" s="38" t="s">
        <v>582</v>
      </c>
      <c r="I14">
        <v>60</v>
      </c>
      <c r="J14" t="s">
        <v>591</v>
      </c>
      <c r="K14" s="38" t="s">
        <v>583</v>
      </c>
      <c r="L14">
        <f t="shared" si="1"/>
        <v>21.81818181818182</v>
      </c>
      <c r="M14" t="s">
        <v>591</v>
      </c>
    </row>
    <row r="15" spans="1:17">
      <c r="B15" s="38">
        <v>58</v>
      </c>
      <c r="C15">
        <v>20</v>
      </c>
      <c r="D15" t="s">
        <v>589</v>
      </c>
      <c r="F15">
        <f t="shared" si="0"/>
        <v>0.45454545454545453</v>
      </c>
      <c r="G15" t="s">
        <v>590</v>
      </c>
      <c r="H15" s="38" t="s">
        <v>582</v>
      </c>
      <c r="I15">
        <v>60</v>
      </c>
      <c r="J15" t="s">
        <v>591</v>
      </c>
      <c r="K15" s="38" t="s">
        <v>583</v>
      </c>
      <c r="L15">
        <f t="shared" si="1"/>
        <v>27.272727272727273</v>
      </c>
      <c r="M15" t="s">
        <v>591</v>
      </c>
    </row>
    <row r="16" spans="1:17">
      <c r="B16" s="38">
        <v>59</v>
      </c>
      <c r="C16">
        <v>18</v>
      </c>
      <c r="D16" t="s">
        <v>589</v>
      </c>
      <c r="F16">
        <f t="shared" si="0"/>
        <v>0.40909090909090912</v>
      </c>
      <c r="G16" t="s">
        <v>590</v>
      </c>
      <c r="H16" s="38" t="s">
        <v>582</v>
      </c>
      <c r="I16">
        <v>60</v>
      </c>
      <c r="J16" t="s">
        <v>591</v>
      </c>
      <c r="K16" s="38" t="s">
        <v>583</v>
      </c>
      <c r="L16">
        <f t="shared" si="1"/>
        <v>24.545454545454547</v>
      </c>
      <c r="M16" t="s">
        <v>591</v>
      </c>
    </row>
    <row r="17" spans="2:34">
      <c r="B17" s="38">
        <v>60</v>
      </c>
      <c r="C17">
        <v>18</v>
      </c>
      <c r="D17" t="s">
        <v>589</v>
      </c>
      <c r="F17">
        <f t="shared" si="0"/>
        <v>0.40909090909090912</v>
      </c>
      <c r="G17" t="s">
        <v>590</v>
      </c>
      <c r="H17" s="38" t="s">
        <v>582</v>
      </c>
      <c r="I17">
        <v>60</v>
      </c>
      <c r="J17" t="s">
        <v>591</v>
      </c>
      <c r="K17" s="38" t="s">
        <v>583</v>
      </c>
      <c r="L17">
        <f t="shared" si="1"/>
        <v>24.545454545454547</v>
      </c>
      <c r="M17" t="s">
        <v>591</v>
      </c>
    </row>
    <row r="18" spans="2:34">
      <c r="B18" s="38">
        <v>61</v>
      </c>
      <c r="C18">
        <v>6</v>
      </c>
      <c r="D18" t="s">
        <v>589</v>
      </c>
      <c r="F18">
        <f t="shared" si="0"/>
        <v>0.13636363636363635</v>
      </c>
      <c r="G18" t="s">
        <v>590</v>
      </c>
      <c r="H18" s="38" t="s">
        <v>582</v>
      </c>
      <c r="I18">
        <v>60</v>
      </c>
      <c r="J18" t="s">
        <v>591</v>
      </c>
      <c r="K18" s="38" t="s">
        <v>583</v>
      </c>
      <c r="L18">
        <f t="shared" si="1"/>
        <v>8.1818181818181817</v>
      </c>
      <c r="M18" t="s">
        <v>591</v>
      </c>
      <c r="AA18" t="s">
        <v>592</v>
      </c>
    </row>
    <row r="19" spans="2:34">
      <c r="AA19" t="s">
        <v>593</v>
      </c>
      <c r="AB19" s="37" t="s">
        <v>594</v>
      </c>
      <c r="AC19" s="57" t="s">
        <v>595</v>
      </c>
      <c r="AD19" s="57"/>
      <c r="AG19" s="44" t="s">
        <v>596</v>
      </c>
      <c r="AH19" t="s">
        <v>597</v>
      </c>
    </row>
    <row r="20" spans="2:34">
      <c r="R20" s="17" t="s">
        <v>4</v>
      </c>
      <c r="S20" s="17" t="s">
        <v>5</v>
      </c>
      <c r="T20" s="17" t="s">
        <v>6</v>
      </c>
      <c r="U20" s="17" t="s">
        <v>7</v>
      </c>
      <c r="V20" s="17" t="s">
        <v>8</v>
      </c>
      <c r="W20" s="17" t="s">
        <v>9</v>
      </c>
      <c r="X20" s="17" t="s">
        <v>10</v>
      </c>
      <c r="Y20" s="17" t="s">
        <v>11</v>
      </c>
      <c r="Z20" s="17" t="s">
        <v>12</v>
      </c>
      <c r="AA20" s="45" t="s">
        <v>598</v>
      </c>
      <c r="AB20" s="37" t="s">
        <v>599</v>
      </c>
      <c r="AC20" s="37" t="s">
        <v>600</v>
      </c>
      <c r="AD20" s="37" t="s">
        <v>601</v>
      </c>
      <c r="AE20" s="17" t="s">
        <v>13</v>
      </c>
      <c r="AF20" s="17" t="s">
        <v>14</v>
      </c>
      <c r="AG20" s="44" t="s">
        <v>602</v>
      </c>
    </row>
    <row r="21" spans="2:34">
      <c r="R21" s="17" t="s">
        <v>32</v>
      </c>
      <c r="S21" s="17" t="s">
        <v>33</v>
      </c>
      <c r="T21" s="17" t="s">
        <v>33</v>
      </c>
      <c r="U21" s="17" t="s">
        <v>34</v>
      </c>
      <c r="V21" s="17" t="s">
        <v>35</v>
      </c>
      <c r="W21" s="17" t="s">
        <v>36</v>
      </c>
      <c r="X21" s="17" t="s">
        <v>37</v>
      </c>
      <c r="Y21" s="17" t="s">
        <v>38</v>
      </c>
      <c r="Z21" s="17">
        <v>12</v>
      </c>
      <c r="AA21" s="46">
        <f>VLOOKUP($R21,Sheet1!$A$2:$B$405,2,0)</f>
        <v>1</v>
      </c>
      <c r="AB21" s="17">
        <f t="shared" ref="AB21:AB84" si="2">Z21/AA21</f>
        <v>12</v>
      </c>
      <c r="AC21" s="17">
        <f>AB21/$P$4</f>
        <v>0.27272727272727271</v>
      </c>
      <c r="AD21" s="17">
        <f>AC21*60</f>
        <v>16.363636363636363</v>
      </c>
      <c r="AE21" s="17">
        <v>40428</v>
      </c>
      <c r="AF21" s="17">
        <v>53</v>
      </c>
      <c r="AG21" s="17">
        <f>VLOOKUP($AF21,$B$8:$M$18,11,0)</f>
        <v>24.545454545454547</v>
      </c>
      <c r="AH21" s="47">
        <f>AG21/AD21</f>
        <v>1.5</v>
      </c>
    </row>
    <row r="22" spans="2:34">
      <c r="R22" s="17" t="s">
        <v>40</v>
      </c>
      <c r="S22" s="17" t="s">
        <v>33</v>
      </c>
      <c r="T22" s="17" t="s">
        <v>33</v>
      </c>
      <c r="U22" s="17" t="s">
        <v>41</v>
      </c>
      <c r="V22" s="17" t="s">
        <v>35</v>
      </c>
      <c r="W22" s="17" t="s">
        <v>36</v>
      </c>
      <c r="X22" s="17" t="s">
        <v>37</v>
      </c>
      <c r="Y22" s="17" t="s">
        <v>38</v>
      </c>
      <c r="Z22" s="17">
        <v>6</v>
      </c>
      <c r="AA22" s="46">
        <f>VLOOKUP($R22,Sheet1!$A$2:$B$405,2,0)</f>
        <v>1</v>
      </c>
      <c r="AB22" s="17">
        <f t="shared" si="2"/>
        <v>6</v>
      </c>
      <c r="AC22" s="17">
        <f t="shared" ref="AC22:AC85" si="3">AB22/$P$4</f>
        <v>0.13636363636363635</v>
      </c>
      <c r="AD22" s="17">
        <f t="shared" ref="AD22:AD85" si="4">AC22*60</f>
        <v>8.1818181818181817</v>
      </c>
      <c r="AE22" s="17">
        <v>50485</v>
      </c>
      <c r="AF22" s="17">
        <v>60</v>
      </c>
      <c r="AG22" s="17">
        <f t="shared" ref="AG22:AG85" si="5">VLOOKUP($AF22,$B$8:$M$18,11,0)</f>
        <v>24.545454545454547</v>
      </c>
      <c r="AH22" s="47">
        <f t="shared" ref="AH22:AH85" si="6">AG22/AD22</f>
        <v>3</v>
      </c>
    </row>
    <row r="23" spans="2:34">
      <c r="R23" s="17" t="s">
        <v>42</v>
      </c>
      <c r="S23" s="17" t="s">
        <v>33</v>
      </c>
      <c r="T23" s="17" t="s">
        <v>43</v>
      </c>
      <c r="U23" s="17" t="s">
        <v>44</v>
      </c>
      <c r="V23" s="17" t="s">
        <v>45</v>
      </c>
      <c r="W23" s="17" t="s">
        <v>46</v>
      </c>
      <c r="X23" s="17" t="s">
        <v>47</v>
      </c>
      <c r="Y23" s="17" t="s">
        <v>33</v>
      </c>
      <c r="Z23" s="17">
        <v>200</v>
      </c>
      <c r="AA23" s="46">
        <f>VLOOKUP($R23,Sheet1!$A$2:$B$405,2,0)</f>
        <v>1</v>
      </c>
      <c r="AB23" s="17">
        <f t="shared" si="2"/>
        <v>200</v>
      </c>
      <c r="AC23" s="17">
        <f t="shared" si="3"/>
        <v>4.5454545454545459</v>
      </c>
      <c r="AD23" s="17">
        <f t="shared" si="4"/>
        <v>272.72727272727275</v>
      </c>
      <c r="AE23" s="17">
        <v>10373</v>
      </c>
      <c r="AF23" s="17">
        <v>52</v>
      </c>
      <c r="AG23" s="17">
        <f t="shared" si="5"/>
        <v>24.545454545454547</v>
      </c>
      <c r="AH23" s="47">
        <f t="shared" si="6"/>
        <v>0.09</v>
      </c>
    </row>
    <row r="24" spans="2:34">
      <c r="R24" s="17" t="s">
        <v>48</v>
      </c>
      <c r="S24" s="17" t="s">
        <v>33</v>
      </c>
      <c r="T24" s="17" t="s">
        <v>49</v>
      </c>
      <c r="U24" s="17" t="s">
        <v>50</v>
      </c>
      <c r="V24" s="17" t="s">
        <v>45</v>
      </c>
      <c r="W24" s="17" t="s">
        <v>46</v>
      </c>
      <c r="X24" s="17" t="s">
        <v>47</v>
      </c>
      <c r="Y24" s="17" t="s">
        <v>33</v>
      </c>
      <c r="Z24" s="17">
        <v>500</v>
      </c>
      <c r="AA24" s="46">
        <f>VLOOKUP($R24,Sheet1!$A$2:$B$405,2,0)</f>
        <v>3</v>
      </c>
      <c r="AB24" s="17">
        <f t="shared" si="2"/>
        <v>166.66666666666666</v>
      </c>
      <c r="AC24" s="17">
        <f t="shared" si="3"/>
        <v>3.7878787878787876</v>
      </c>
      <c r="AD24" s="17">
        <f t="shared" si="4"/>
        <v>227.27272727272725</v>
      </c>
      <c r="AE24" s="17">
        <v>20369</v>
      </c>
      <c r="AF24" s="17">
        <v>60</v>
      </c>
      <c r="AG24" s="17">
        <f t="shared" si="5"/>
        <v>24.545454545454547</v>
      </c>
      <c r="AH24" s="47">
        <f t="shared" si="6"/>
        <v>0.10800000000000001</v>
      </c>
    </row>
    <row r="25" spans="2:34">
      <c r="R25" s="17" t="s">
        <v>51</v>
      </c>
      <c r="S25" s="17" t="s">
        <v>33</v>
      </c>
      <c r="T25" s="17" t="s">
        <v>49</v>
      </c>
      <c r="U25" s="17" t="s">
        <v>44</v>
      </c>
      <c r="V25" s="17" t="s">
        <v>45</v>
      </c>
      <c r="W25" s="17" t="s">
        <v>46</v>
      </c>
      <c r="X25" s="17" t="s">
        <v>47</v>
      </c>
      <c r="Y25" s="17" t="s">
        <v>33</v>
      </c>
      <c r="Z25" s="17">
        <v>500</v>
      </c>
      <c r="AA25" s="46">
        <f>VLOOKUP($R25,Sheet1!$A$2:$B$405,2,0)</f>
        <v>4.4285714285714288</v>
      </c>
      <c r="AB25" s="17">
        <f t="shared" si="2"/>
        <v>112.9032258064516</v>
      </c>
      <c r="AC25" s="17">
        <f t="shared" si="3"/>
        <v>2.5659824046920821</v>
      </c>
      <c r="AD25" s="17">
        <f t="shared" si="4"/>
        <v>153.95894428152494</v>
      </c>
      <c r="AE25" s="17">
        <v>20379</v>
      </c>
      <c r="AF25" s="17">
        <v>53</v>
      </c>
      <c r="AG25" s="17">
        <f t="shared" si="5"/>
        <v>24.545454545454547</v>
      </c>
      <c r="AH25" s="47">
        <f t="shared" si="6"/>
        <v>0.15942857142857142</v>
      </c>
    </row>
    <row r="26" spans="2:34">
      <c r="R26" s="17" t="s">
        <v>52</v>
      </c>
      <c r="S26" s="17" t="s">
        <v>33</v>
      </c>
      <c r="T26" s="17" t="s">
        <v>53</v>
      </c>
      <c r="U26" s="17" t="s">
        <v>50</v>
      </c>
      <c r="V26" s="17" t="s">
        <v>45</v>
      </c>
      <c r="W26" s="17" t="s">
        <v>46</v>
      </c>
      <c r="X26" s="17" t="s">
        <v>47</v>
      </c>
      <c r="Y26" s="17" t="s">
        <v>33</v>
      </c>
      <c r="Z26" s="17">
        <v>2000</v>
      </c>
      <c r="AA26" s="46">
        <f>VLOOKUP($R26,Sheet1!$A$2:$B$405,2,0)</f>
        <v>4</v>
      </c>
      <c r="AB26" s="17">
        <f t="shared" si="2"/>
        <v>500</v>
      </c>
      <c r="AC26" s="17">
        <f t="shared" si="3"/>
        <v>11.363636363636363</v>
      </c>
      <c r="AD26" s="17">
        <f t="shared" si="4"/>
        <v>681.81818181818176</v>
      </c>
      <c r="AE26" s="17">
        <v>20366</v>
      </c>
      <c r="AF26" s="17">
        <v>52</v>
      </c>
      <c r="AG26" s="17">
        <f t="shared" si="5"/>
        <v>24.545454545454547</v>
      </c>
      <c r="AH26" s="47">
        <f t="shared" si="6"/>
        <v>3.6000000000000004E-2</v>
      </c>
    </row>
    <row r="27" spans="2:34">
      <c r="R27" s="17" t="s">
        <v>54</v>
      </c>
      <c r="S27" s="17" t="s">
        <v>33</v>
      </c>
      <c r="T27" s="17" t="s">
        <v>33</v>
      </c>
      <c r="U27" s="17" t="s">
        <v>50</v>
      </c>
      <c r="V27" s="17" t="s">
        <v>45</v>
      </c>
      <c r="W27" s="17" t="s">
        <v>46</v>
      </c>
      <c r="X27" s="17" t="s">
        <v>47</v>
      </c>
      <c r="Y27" s="17" t="s">
        <v>33</v>
      </c>
      <c r="Z27" s="17">
        <v>1500</v>
      </c>
      <c r="AA27" s="46">
        <f>VLOOKUP($R27,Sheet1!$A$2:$B$405,2,0)</f>
        <v>2</v>
      </c>
      <c r="AB27" s="17">
        <f t="shared" si="2"/>
        <v>750</v>
      </c>
      <c r="AC27" s="17">
        <f t="shared" si="3"/>
        <v>17.045454545454547</v>
      </c>
      <c r="AD27" s="17">
        <f t="shared" si="4"/>
        <v>1022.7272727272727</v>
      </c>
      <c r="AE27" s="17">
        <v>20387</v>
      </c>
      <c r="AF27" s="17">
        <v>52</v>
      </c>
      <c r="AG27" s="17">
        <f t="shared" si="5"/>
        <v>24.545454545454547</v>
      </c>
      <c r="AH27" s="47">
        <f t="shared" si="6"/>
        <v>2.4E-2</v>
      </c>
    </row>
    <row r="28" spans="2:34">
      <c r="R28" s="17" t="s">
        <v>55</v>
      </c>
      <c r="S28" s="17" t="s">
        <v>33</v>
      </c>
      <c r="T28" s="17" t="s">
        <v>56</v>
      </c>
      <c r="U28" s="17" t="s">
        <v>50</v>
      </c>
      <c r="V28" s="17" t="s">
        <v>45</v>
      </c>
      <c r="W28" s="17" t="s">
        <v>46</v>
      </c>
      <c r="X28" s="17" t="s">
        <v>47</v>
      </c>
      <c r="Y28" s="17" t="s">
        <v>33</v>
      </c>
      <c r="Z28" s="17">
        <v>500</v>
      </c>
      <c r="AA28" s="46">
        <f>VLOOKUP($R28,Sheet1!$A$2:$B$405,2,0)</f>
        <v>37.142857142857146</v>
      </c>
      <c r="AB28" s="17">
        <f t="shared" si="2"/>
        <v>13.46153846153846</v>
      </c>
      <c r="AC28" s="17">
        <f t="shared" si="3"/>
        <v>0.30594405594405588</v>
      </c>
      <c r="AD28" s="17">
        <f t="shared" si="4"/>
        <v>18.356643356643353</v>
      </c>
      <c r="AE28" s="17">
        <v>20380</v>
      </c>
      <c r="AF28" s="17">
        <v>54</v>
      </c>
      <c r="AG28" s="17">
        <f t="shared" si="5"/>
        <v>24.545454545454547</v>
      </c>
      <c r="AH28" s="47">
        <f t="shared" si="6"/>
        <v>1.3371428571428574</v>
      </c>
    </row>
    <row r="29" spans="2:34">
      <c r="R29" s="17" t="s">
        <v>57</v>
      </c>
      <c r="S29" s="17" t="s">
        <v>33</v>
      </c>
      <c r="T29" s="17" t="s">
        <v>43</v>
      </c>
      <c r="U29" s="17" t="s">
        <v>50</v>
      </c>
      <c r="V29" s="17" t="s">
        <v>45</v>
      </c>
      <c r="W29" s="17" t="s">
        <v>46</v>
      </c>
      <c r="X29" s="17" t="s">
        <v>47</v>
      </c>
      <c r="Y29" s="17" t="s">
        <v>33</v>
      </c>
      <c r="Z29" s="17">
        <v>300</v>
      </c>
      <c r="AA29" s="46">
        <f>VLOOKUP($R29,Sheet1!$A$2:$B$405,2,0)</f>
        <v>5</v>
      </c>
      <c r="AB29" s="17">
        <f t="shared" si="2"/>
        <v>60</v>
      </c>
      <c r="AC29" s="17">
        <f t="shared" si="3"/>
        <v>1.3636363636363635</v>
      </c>
      <c r="AD29" s="17">
        <f t="shared" si="4"/>
        <v>81.818181818181813</v>
      </c>
      <c r="AE29" s="17">
        <v>20368</v>
      </c>
      <c r="AF29" s="17">
        <v>54</v>
      </c>
      <c r="AG29" s="17">
        <f t="shared" si="5"/>
        <v>24.545454545454547</v>
      </c>
      <c r="AH29" s="47">
        <f t="shared" si="6"/>
        <v>0.30000000000000004</v>
      </c>
    </row>
    <row r="30" spans="2:34">
      <c r="R30" s="17" t="s">
        <v>58</v>
      </c>
      <c r="S30" s="17" t="s">
        <v>33</v>
      </c>
      <c r="T30" s="17" t="s">
        <v>33</v>
      </c>
      <c r="U30" s="17" t="s">
        <v>50</v>
      </c>
      <c r="V30" s="17" t="s">
        <v>45</v>
      </c>
      <c r="W30" s="17" t="s">
        <v>46</v>
      </c>
      <c r="X30" s="17" t="s">
        <v>47</v>
      </c>
      <c r="Y30" s="17" t="s">
        <v>33</v>
      </c>
      <c r="Z30" s="17">
        <v>200</v>
      </c>
      <c r="AA30" s="46">
        <f>VLOOKUP($R30,Sheet1!$A$2:$B$405,2,0)</f>
        <v>14.285714285714286</v>
      </c>
      <c r="AB30" s="17">
        <f t="shared" si="2"/>
        <v>14</v>
      </c>
      <c r="AC30" s="17">
        <f t="shared" si="3"/>
        <v>0.31818181818181818</v>
      </c>
      <c r="AD30" s="17">
        <f t="shared" si="4"/>
        <v>19.09090909090909</v>
      </c>
      <c r="AE30" s="17">
        <v>20389</v>
      </c>
      <c r="AF30" s="17">
        <v>53</v>
      </c>
      <c r="AG30" s="17">
        <f t="shared" si="5"/>
        <v>24.545454545454547</v>
      </c>
      <c r="AH30" s="47">
        <f t="shared" si="6"/>
        <v>1.2857142857142858</v>
      </c>
    </row>
    <row r="31" spans="2:34">
      <c r="R31" s="17">
        <v>9011906908</v>
      </c>
      <c r="S31" s="17" t="s">
        <v>33</v>
      </c>
      <c r="T31" s="17" t="s">
        <v>53</v>
      </c>
      <c r="U31" s="17" t="s">
        <v>59</v>
      </c>
      <c r="V31" s="17" t="s">
        <v>45</v>
      </c>
      <c r="W31" s="17" t="s">
        <v>46</v>
      </c>
      <c r="X31" s="17" t="s">
        <v>47</v>
      </c>
      <c r="Y31" s="17" t="s">
        <v>33</v>
      </c>
      <c r="Z31" s="17">
        <v>2000</v>
      </c>
      <c r="AA31" s="46">
        <f>VLOOKUP($R31,Sheet1!$A$2:$B$405,2,0)</f>
        <v>1.5714285714285714</v>
      </c>
      <c r="AB31" s="17">
        <f t="shared" si="2"/>
        <v>1272.7272727272727</v>
      </c>
      <c r="AC31" s="17">
        <f t="shared" si="3"/>
        <v>28.925619834710744</v>
      </c>
      <c r="AD31" s="17">
        <f t="shared" si="4"/>
        <v>1735.5371900826447</v>
      </c>
      <c r="AE31" s="17">
        <v>20388</v>
      </c>
      <c r="AF31" s="17">
        <v>52</v>
      </c>
      <c r="AG31" s="17">
        <f t="shared" si="5"/>
        <v>24.545454545454547</v>
      </c>
      <c r="AH31" s="47">
        <f t="shared" si="6"/>
        <v>1.4142857142857143E-2</v>
      </c>
    </row>
    <row r="32" spans="2:34">
      <c r="R32" s="17" t="s">
        <v>60</v>
      </c>
      <c r="S32" s="17" t="s">
        <v>33</v>
      </c>
      <c r="T32" s="17" t="s">
        <v>33</v>
      </c>
      <c r="U32" s="17" t="s">
        <v>61</v>
      </c>
      <c r="V32" s="17" t="s">
        <v>45</v>
      </c>
      <c r="W32" s="17" t="s">
        <v>46</v>
      </c>
      <c r="X32" s="17" t="s">
        <v>47</v>
      </c>
      <c r="Y32" s="17" t="s">
        <v>33</v>
      </c>
      <c r="Z32" s="17">
        <v>1000</v>
      </c>
      <c r="AA32" s="46">
        <f>VLOOKUP($R32,Sheet1!$A$2:$B$405,2,0)</f>
        <v>3</v>
      </c>
      <c r="AB32" s="17">
        <f t="shared" si="2"/>
        <v>333.33333333333331</v>
      </c>
      <c r="AC32" s="17">
        <f t="shared" si="3"/>
        <v>7.5757575757575752</v>
      </c>
      <c r="AD32" s="17">
        <f t="shared" si="4"/>
        <v>454.5454545454545</v>
      </c>
      <c r="AE32" s="17">
        <v>20375</v>
      </c>
      <c r="AF32" s="17">
        <v>52</v>
      </c>
      <c r="AG32" s="17">
        <f t="shared" si="5"/>
        <v>24.545454545454547</v>
      </c>
      <c r="AH32" s="47">
        <f t="shared" si="6"/>
        <v>5.4000000000000006E-2</v>
      </c>
    </row>
    <row r="33" spans="18:34">
      <c r="R33" s="17">
        <v>9014860027</v>
      </c>
      <c r="S33" s="17" t="s">
        <v>33</v>
      </c>
      <c r="T33" s="17" t="s">
        <v>56</v>
      </c>
      <c r="U33" s="17" t="s">
        <v>62</v>
      </c>
      <c r="V33" s="17" t="s">
        <v>45</v>
      </c>
      <c r="W33" s="17" t="s">
        <v>46</v>
      </c>
      <c r="X33" s="17" t="s">
        <v>47</v>
      </c>
      <c r="Y33" s="17" t="s">
        <v>33</v>
      </c>
      <c r="Z33" s="17">
        <v>2000</v>
      </c>
      <c r="AA33" s="46">
        <f>VLOOKUP($R33,Sheet1!$A$2:$B$405,2,0)</f>
        <v>1</v>
      </c>
      <c r="AB33" s="17">
        <f t="shared" si="2"/>
        <v>2000</v>
      </c>
      <c r="AC33" s="17">
        <f t="shared" si="3"/>
        <v>45.454545454545453</v>
      </c>
      <c r="AD33" s="17">
        <f t="shared" si="4"/>
        <v>2727.272727272727</v>
      </c>
      <c r="AE33" s="17">
        <v>20367</v>
      </c>
      <c r="AF33" s="17">
        <v>54</v>
      </c>
      <c r="AG33" s="17">
        <f t="shared" si="5"/>
        <v>24.545454545454547</v>
      </c>
      <c r="AH33" s="47">
        <f t="shared" si="6"/>
        <v>9.0000000000000011E-3</v>
      </c>
    </row>
    <row r="34" spans="18:34">
      <c r="R34" s="17" t="s">
        <v>63</v>
      </c>
      <c r="S34" s="17" t="s">
        <v>33</v>
      </c>
      <c r="T34" s="17" t="s">
        <v>56</v>
      </c>
      <c r="U34" s="17" t="s">
        <v>64</v>
      </c>
      <c r="V34" s="17" t="s">
        <v>45</v>
      </c>
      <c r="W34" s="17" t="s">
        <v>46</v>
      </c>
      <c r="X34" s="17" t="s">
        <v>47</v>
      </c>
      <c r="Y34" s="17" t="s">
        <v>33</v>
      </c>
      <c r="Z34" s="17">
        <v>800</v>
      </c>
      <c r="AA34" s="46">
        <f>VLOOKUP($R34,Sheet1!$A$2:$B$405,2,0)</f>
        <v>3</v>
      </c>
      <c r="AB34" s="17">
        <f t="shared" si="2"/>
        <v>266.66666666666669</v>
      </c>
      <c r="AC34" s="17">
        <f t="shared" si="3"/>
        <v>6.0606060606060614</v>
      </c>
      <c r="AD34" s="17">
        <f t="shared" si="4"/>
        <v>363.63636363636368</v>
      </c>
      <c r="AE34" s="17">
        <v>20382</v>
      </c>
      <c r="AF34" s="17">
        <v>59</v>
      </c>
      <c r="AG34" s="17">
        <f t="shared" si="5"/>
        <v>24.545454545454547</v>
      </c>
      <c r="AH34" s="47">
        <f t="shared" si="6"/>
        <v>6.7499999999999991E-2</v>
      </c>
    </row>
    <row r="35" spans="18:34">
      <c r="R35" s="17" t="s">
        <v>65</v>
      </c>
      <c r="S35" s="17" t="s">
        <v>33</v>
      </c>
      <c r="T35" s="17" t="s">
        <v>33</v>
      </c>
      <c r="U35" s="17" t="s">
        <v>66</v>
      </c>
      <c r="V35" s="17" t="s">
        <v>45</v>
      </c>
      <c r="W35" s="17" t="s">
        <v>46</v>
      </c>
      <c r="X35" s="17" t="s">
        <v>47</v>
      </c>
      <c r="Y35" s="17" t="s">
        <v>33</v>
      </c>
      <c r="Z35" s="17">
        <v>2000</v>
      </c>
      <c r="AA35" s="46">
        <f>VLOOKUP($R35,Sheet1!$A$2:$B$405,2,0)</f>
        <v>6</v>
      </c>
      <c r="AB35" s="17">
        <f t="shared" si="2"/>
        <v>333.33333333333331</v>
      </c>
      <c r="AC35" s="17">
        <f t="shared" si="3"/>
        <v>7.5757575757575752</v>
      </c>
      <c r="AD35" s="17">
        <f t="shared" si="4"/>
        <v>454.5454545454545</v>
      </c>
      <c r="AE35" s="17">
        <v>20385</v>
      </c>
      <c r="AF35" s="17">
        <v>59</v>
      </c>
      <c r="AG35" s="17">
        <f t="shared" si="5"/>
        <v>24.545454545454547</v>
      </c>
      <c r="AH35" s="47">
        <f t="shared" si="6"/>
        <v>5.4000000000000006E-2</v>
      </c>
    </row>
    <row r="36" spans="18:34">
      <c r="R36" s="17" t="s">
        <v>67</v>
      </c>
      <c r="S36" s="17" t="s">
        <v>33</v>
      </c>
      <c r="T36" s="17" t="s">
        <v>33</v>
      </c>
      <c r="U36" s="17" t="s">
        <v>66</v>
      </c>
      <c r="V36" s="17" t="s">
        <v>45</v>
      </c>
      <c r="W36" s="17" t="s">
        <v>46</v>
      </c>
      <c r="X36" s="17" t="s">
        <v>47</v>
      </c>
      <c r="Y36" s="17" t="s">
        <v>33</v>
      </c>
      <c r="Z36" s="17">
        <v>1200</v>
      </c>
      <c r="AA36" s="46">
        <f>VLOOKUP($R36,Sheet1!$A$2:$B$405,2,0)</f>
        <v>8.5714285714285712</v>
      </c>
      <c r="AB36" s="17">
        <f t="shared" si="2"/>
        <v>140</v>
      </c>
      <c r="AC36" s="17">
        <f t="shared" si="3"/>
        <v>3.1818181818181817</v>
      </c>
      <c r="AD36" s="17">
        <f t="shared" si="4"/>
        <v>190.90909090909091</v>
      </c>
      <c r="AE36" s="17">
        <v>20383</v>
      </c>
      <c r="AF36" s="17">
        <v>59</v>
      </c>
      <c r="AG36" s="17">
        <f t="shared" si="5"/>
        <v>24.545454545454547</v>
      </c>
      <c r="AH36" s="47">
        <f t="shared" si="6"/>
        <v>0.12857142857142859</v>
      </c>
    </row>
    <row r="37" spans="18:34">
      <c r="R37" s="17" t="s">
        <v>68</v>
      </c>
      <c r="S37" s="17" t="s">
        <v>33</v>
      </c>
      <c r="T37" s="17" t="s">
        <v>33</v>
      </c>
      <c r="U37" s="17" t="s">
        <v>66</v>
      </c>
      <c r="V37" s="17" t="s">
        <v>45</v>
      </c>
      <c r="W37" s="17" t="s">
        <v>46</v>
      </c>
      <c r="X37" s="17" t="s">
        <v>47</v>
      </c>
      <c r="Y37" s="17" t="s">
        <v>33</v>
      </c>
      <c r="Z37" s="17">
        <v>1500</v>
      </c>
      <c r="AA37" s="46">
        <f>VLOOKUP($R37,Sheet1!$A$2:$B$405,2,0)</f>
        <v>15</v>
      </c>
      <c r="AB37" s="17">
        <f t="shared" si="2"/>
        <v>100</v>
      </c>
      <c r="AC37" s="17">
        <f t="shared" si="3"/>
        <v>2.2727272727272729</v>
      </c>
      <c r="AD37" s="17">
        <f t="shared" si="4"/>
        <v>136.36363636363637</v>
      </c>
      <c r="AE37" s="17">
        <v>20386</v>
      </c>
      <c r="AF37" s="17">
        <v>60</v>
      </c>
      <c r="AG37" s="17">
        <f t="shared" si="5"/>
        <v>24.545454545454547</v>
      </c>
      <c r="AH37" s="47">
        <f t="shared" si="6"/>
        <v>0.18</v>
      </c>
    </row>
    <row r="38" spans="18:34">
      <c r="R38" s="17" t="s">
        <v>69</v>
      </c>
      <c r="S38" s="17" t="s">
        <v>33</v>
      </c>
      <c r="T38" s="17" t="s">
        <v>53</v>
      </c>
      <c r="U38" s="17" t="s">
        <v>66</v>
      </c>
      <c r="V38" s="17" t="s">
        <v>45</v>
      </c>
      <c r="W38" s="17" t="s">
        <v>46</v>
      </c>
      <c r="X38" s="17" t="s">
        <v>47</v>
      </c>
      <c r="Y38" s="17" t="s">
        <v>33</v>
      </c>
      <c r="Z38" s="17">
        <v>1300</v>
      </c>
      <c r="AA38" s="46">
        <f>VLOOKUP($R38,Sheet1!$A$2:$B$405,2,0)</f>
        <v>3</v>
      </c>
      <c r="AB38" s="17">
        <f t="shared" si="2"/>
        <v>433.33333333333331</v>
      </c>
      <c r="AC38" s="17">
        <f t="shared" si="3"/>
        <v>9.8484848484848477</v>
      </c>
      <c r="AD38" s="17">
        <f t="shared" si="4"/>
        <v>590.90909090909088</v>
      </c>
      <c r="AE38" s="17">
        <v>20384</v>
      </c>
      <c r="AF38" s="17">
        <v>59</v>
      </c>
      <c r="AG38" s="17">
        <f t="shared" si="5"/>
        <v>24.545454545454547</v>
      </c>
      <c r="AH38" s="47">
        <f t="shared" si="6"/>
        <v>4.1538461538461545E-2</v>
      </c>
    </row>
    <row r="39" spans="18:34">
      <c r="R39" s="17" t="s">
        <v>70</v>
      </c>
      <c r="S39" s="17" t="s">
        <v>33</v>
      </c>
      <c r="T39" s="17" t="s">
        <v>33</v>
      </c>
      <c r="U39" s="17" t="s">
        <v>44</v>
      </c>
      <c r="V39" s="17" t="s">
        <v>45</v>
      </c>
      <c r="W39" s="17" t="s">
        <v>46</v>
      </c>
      <c r="X39" s="17" t="s">
        <v>47</v>
      </c>
      <c r="Y39" s="17" t="s">
        <v>33</v>
      </c>
      <c r="Z39" s="17">
        <v>500</v>
      </c>
      <c r="AA39" s="46">
        <f>VLOOKUP($R39,Sheet1!$A$2:$B$405,2,0)</f>
        <v>1</v>
      </c>
      <c r="AB39" s="17">
        <f t="shared" si="2"/>
        <v>500</v>
      </c>
      <c r="AC39" s="17">
        <f t="shared" si="3"/>
        <v>11.363636363636363</v>
      </c>
      <c r="AD39" s="17">
        <f t="shared" si="4"/>
        <v>681.81818181818176</v>
      </c>
      <c r="AE39" s="17">
        <v>20371</v>
      </c>
      <c r="AF39" s="17">
        <v>52</v>
      </c>
      <c r="AG39" s="17">
        <f t="shared" si="5"/>
        <v>24.545454545454547</v>
      </c>
      <c r="AH39" s="47">
        <f t="shared" si="6"/>
        <v>3.6000000000000004E-2</v>
      </c>
    </row>
    <row r="40" spans="18:34">
      <c r="R40" s="17" t="s">
        <v>71</v>
      </c>
      <c r="S40" s="17" t="s">
        <v>33</v>
      </c>
      <c r="T40" s="17" t="s">
        <v>33</v>
      </c>
      <c r="U40" s="17" t="s">
        <v>44</v>
      </c>
      <c r="V40" s="17" t="s">
        <v>45</v>
      </c>
      <c r="W40" s="17" t="s">
        <v>46</v>
      </c>
      <c r="X40" s="17" t="s">
        <v>47</v>
      </c>
      <c r="Y40" s="17" t="s">
        <v>33</v>
      </c>
      <c r="Z40" s="17">
        <v>200</v>
      </c>
      <c r="AA40" s="46">
        <f>VLOOKUP($R40,Sheet1!$A$2:$B$405,2,0)</f>
        <v>1</v>
      </c>
      <c r="AB40" s="17">
        <f t="shared" si="2"/>
        <v>200</v>
      </c>
      <c r="AC40" s="17">
        <f t="shared" si="3"/>
        <v>4.5454545454545459</v>
      </c>
      <c r="AD40" s="17">
        <f t="shared" si="4"/>
        <v>272.72727272727275</v>
      </c>
      <c r="AE40" s="17">
        <v>10374</v>
      </c>
      <c r="AF40" s="17">
        <v>52</v>
      </c>
      <c r="AG40" s="17">
        <f t="shared" si="5"/>
        <v>24.545454545454547</v>
      </c>
      <c r="AH40" s="47">
        <f t="shared" si="6"/>
        <v>0.09</v>
      </c>
    </row>
    <row r="41" spans="18:34">
      <c r="R41" s="17">
        <v>9093003179</v>
      </c>
      <c r="S41" s="17" t="s">
        <v>33</v>
      </c>
      <c r="T41" s="17" t="s">
        <v>53</v>
      </c>
      <c r="U41" s="17" t="s">
        <v>72</v>
      </c>
      <c r="V41" s="17" t="s">
        <v>45</v>
      </c>
      <c r="W41" s="17" t="s">
        <v>46</v>
      </c>
      <c r="X41" s="17" t="s">
        <v>47</v>
      </c>
      <c r="Y41" s="17" t="s">
        <v>33</v>
      </c>
      <c r="Z41" s="17">
        <v>500</v>
      </c>
      <c r="AA41" s="46">
        <f>VLOOKUP($R41,Sheet1!$A$2:$B$405,2,0)</f>
        <v>1</v>
      </c>
      <c r="AB41" s="17">
        <f t="shared" si="2"/>
        <v>500</v>
      </c>
      <c r="AC41" s="17">
        <f t="shared" si="3"/>
        <v>11.363636363636363</v>
      </c>
      <c r="AD41" s="17">
        <f t="shared" si="4"/>
        <v>681.81818181818176</v>
      </c>
      <c r="AE41" s="17">
        <v>20390</v>
      </c>
      <c r="AF41" s="17">
        <v>59</v>
      </c>
      <c r="AG41" s="17">
        <f t="shared" si="5"/>
        <v>24.545454545454547</v>
      </c>
      <c r="AH41" s="47">
        <f t="shared" si="6"/>
        <v>3.6000000000000004E-2</v>
      </c>
    </row>
    <row r="42" spans="18:34">
      <c r="R42" s="17">
        <v>9155180614</v>
      </c>
      <c r="S42" s="17" t="s">
        <v>33</v>
      </c>
      <c r="T42" s="17" t="s">
        <v>33</v>
      </c>
      <c r="U42" s="17" t="s">
        <v>50</v>
      </c>
      <c r="V42" s="17" t="s">
        <v>45</v>
      </c>
      <c r="W42" s="17" t="s">
        <v>46</v>
      </c>
      <c r="X42" s="17" t="s">
        <v>47</v>
      </c>
      <c r="Y42" s="17" t="s">
        <v>33</v>
      </c>
      <c r="Z42" s="17">
        <v>1500</v>
      </c>
      <c r="AA42" s="46">
        <f>VLOOKUP($R42,Sheet1!$A$2:$B$405,2,0)</f>
        <v>5.1428571428571432</v>
      </c>
      <c r="AB42" s="17">
        <f t="shared" si="2"/>
        <v>291.66666666666663</v>
      </c>
      <c r="AC42" s="17">
        <f t="shared" si="3"/>
        <v>6.628787878787878</v>
      </c>
      <c r="AD42" s="17">
        <f t="shared" si="4"/>
        <v>397.72727272727269</v>
      </c>
      <c r="AE42" s="17">
        <v>20377</v>
      </c>
      <c r="AF42" s="17">
        <v>53</v>
      </c>
      <c r="AG42" s="17">
        <f t="shared" si="5"/>
        <v>24.545454545454547</v>
      </c>
      <c r="AH42" s="47">
        <f t="shared" si="6"/>
        <v>6.1714285714285722E-2</v>
      </c>
    </row>
    <row r="43" spans="18:34">
      <c r="R43" s="17">
        <v>9155180640</v>
      </c>
      <c r="S43" s="17" t="s">
        <v>33</v>
      </c>
      <c r="T43" s="17" t="s">
        <v>33</v>
      </c>
      <c r="U43" s="17" t="s">
        <v>50</v>
      </c>
      <c r="V43" s="17" t="s">
        <v>45</v>
      </c>
      <c r="W43" s="17" t="s">
        <v>46</v>
      </c>
      <c r="X43" s="17" t="s">
        <v>47</v>
      </c>
      <c r="Y43" s="17" t="s">
        <v>33</v>
      </c>
      <c r="Z43" s="17">
        <v>1000</v>
      </c>
      <c r="AA43" s="46">
        <f>VLOOKUP($R43,Sheet1!$A$2:$B$405,2,0)</f>
        <v>2</v>
      </c>
      <c r="AB43" s="17">
        <f t="shared" si="2"/>
        <v>500</v>
      </c>
      <c r="AC43" s="17">
        <f t="shared" si="3"/>
        <v>11.363636363636363</v>
      </c>
      <c r="AD43" s="17">
        <f t="shared" si="4"/>
        <v>681.81818181818176</v>
      </c>
      <c r="AE43" s="17">
        <v>20381</v>
      </c>
      <c r="AF43" s="17">
        <v>53</v>
      </c>
      <c r="AG43" s="17">
        <f t="shared" si="5"/>
        <v>24.545454545454547</v>
      </c>
      <c r="AH43" s="47">
        <f t="shared" si="6"/>
        <v>3.6000000000000004E-2</v>
      </c>
    </row>
    <row r="44" spans="18:34">
      <c r="R44" s="17">
        <v>9161140614</v>
      </c>
      <c r="S44" s="17" t="s">
        <v>33</v>
      </c>
      <c r="T44" s="17" t="s">
        <v>33</v>
      </c>
      <c r="U44" s="17" t="s">
        <v>59</v>
      </c>
      <c r="V44" s="17" t="s">
        <v>45</v>
      </c>
      <c r="W44" s="17" t="s">
        <v>46</v>
      </c>
      <c r="X44" s="17" t="s">
        <v>47</v>
      </c>
      <c r="Y44" s="17" t="s">
        <v>33</v>
      </c>
      <c r="Z44" s="17">
        <v>2500</v>
      </c>
      <c r="AA44" s="46">
        <f>VLOOKUP($R44,Sheet1!$A$2:$B$405,2,0)</f>
        <v>16</v>
      </c>
      <c r="AB44" s="17">
        <f t="shared" si="2"/>
        <v>156.25</v>
      </c>
      <c r="AC44" s="17">
        <f t="shared" si="3"/>
        <v>3.5511363636363638</v>
      </c>
      <c r="AD44" s="17">
        <f t="shared" si="4"/>
        <v>213.06818181818181</v>
      </c>
      <c r="AE44" s="17">
        <v>20378</v>
      </c>
      <c r="AF44" s="17">
        <v>53</v>
      </c>
      <c r="AG44" s="17">
        <f t="shared" si="5"/>
        <v>24.545454545454547</v>
      </c>
      <c r="AH44" s="47">
        <f t="shared" si="6"/>
        <v>0.11520000000000001</v>
      </c>
    </row>
    <row r="45" spans="18:34">
      <c r="R45" s="17">
        <v>9167180618</v>
      </c>
      <c r="S45" s="17" t="s">
        <v>33</v>
      </c>
      <c r="T45" s="17" t="s">
        <v>33</v>
      </c>
      <c r="U45" s="17" t="s">
        <v>61</v>
      </c>
      <c r="V45" s="17" t="s">
        <v>45</v>
      </c>
      <c r="W45" s="17" t="s">
        <v>46</v>
      </c>
      <c r="X45" s="17" t="s">
        <v>47</v>
      </c>
      <c r="Y45" s="17" t="s">
        <v>33</v>
      </c>
      <c r="Z45" s="17">
        <v>1000</v>
      </c>
      <c r="AA45" s="46">
        <f>VLOOKUP($R45,Sheet1!$A$2:$B$405,2,0)</f>
        <v>3</v>
      </c>
      <c r="AB45" s="17">
        <f t="shared" si="2"/>
        <v>333.33333333333331</v>
      </c>
      <c r="AC45" s="17">
        <f t="shared" si="3"/>
        <v>7.5757575757575752</v>
      </c>
      <c r="AD45" s="17">
        <f t="shared" si="4"/>
        <v>454.5454545454545</v>
      </c>
      <c r="AE45" s="17">
        <v>20376</v>
      </c>
      <c r="AF45" s="17">
        <v>54</v>
      </c>
      <c r="AG45" s="17">
        <f t="shared" si="5"/>
        <v>24.545454545454547</v>
      </c>
      <c r="AH45" s="47">
        <f t="shared" si="6"/>
        <v>5.4000000000000006E-2</v>
      </c>
    </row>
    <row r="46" spans="18:34">
      <c r="R46" s="17" t="s">
        <v>73</v>
      </c>
      <c r="S46" s="17" t="s">
        <v>33</v>
      </c>
      <c r="T46" s="17" t="s">
        <v>33</v>
      </c>
      <c r="U46" s="17" t="s">
        <v>74</v>
      </c>
      <c r="V46" s="17" t="s">
        <v>45</v>
      </c>
      <c r="W46" s="17" t="s">
        <v>46</v>
      </c>
      <c r="X46" s="17" t="s">
        <v>47</v>
      </c>
      <c r="Y46" s="17" t="s">
        <v>33</v>
      </c>
      <c r="Z46" s="17">
        <v>80</v>
      </c>
      <c r="AA46" s="46">
        <f>VLOOKUP($R46,Sheet1!$A$2:$B$405,2,0)</f>
        <v>3</v>
      </c>
      <c r="AB46" s="17">
        <f t="shared" si="2"/>
        <v>26.666666666666668</v>
      </c>
      <c r="AC46" s="17">
        <f t="shared" si="3"/>
        <v>0.60606060606060608</v>
      </c>
      <c r="AD46" s="17">
        <f t="shared" si="4"/>
        <v>36.363636363636367</v>
      </c>
      <c r="AE46" s="17">
        <v>20365</v>
      </c>
      <c r="AF46" s="17">
        <v>52</v>
      </c>
      <c r="AG46" s="17">
        <f t="shared" si="5"/>
        <v>24.545454545454547</v>
      </c>
      <c r="AH46" s="47">
        <f t="shared" si="6"/>
        <v>0.67499999999999993</v>
      </c>
    </row>
    <row r="47" spans="18:34">
      <c r="R47" s="17" t="s">
        <v>75</v>
      </c>
      <c r="S47" s="17" t="s">
        <v>33</v>
      </c>
      <c r="T47" s="17" t="s">
        <v>33</v>
      </c>
      <c r="U47" s="17" t="s">
        <v>74</v>
      </c>
      <c r="V47" s="17" t="s">
        <v>45</v>
      </c>
      <c r="W47" s="17" t="s">
        <v>46</v>
      </c>
      <c r="X47" s="17" t="s">
        <v>47</v>
      </c>
      <c r="Y47" s="17" t="s">
        <v>33</v>
      </c>
      <c r="Z47" s="17">
        <v>100</v>
      </c>
      <c r="AA47" s="46">
        <f>VLOOKUP($R47,Sheet1!$A$2:$B$405,2,0)</f>
        <v>3</v>
      </c>
      <c r="AB47" s="17">
        <f t="shared" si="2"/>
        <v>33.333333333333336</v>
      </c>
      <c r="AC47" s="17">
        <f t="shared" si="3"/>
        <v>0.75757575757575768</v>
      </c>
      <c r="AD47" s="17">
        <f t="shared" si="4"/>
        <v>45.45454545454546</v>
      </c>
      <c r="AE47" s="17">
        <v>20372</v>
      </c>
      <c r="AF47" s="17">
        <v>52</v>
      </c>
      <c r="AG47" s="17">
        <f t="shared" si="5"/>
        <v>24.545454545454547</v>
      </c>
      <c r="AH47" s="47">
        <f t="shared" si="6"/>
        <v>0.53999999999999992</v>
      </c>
    </row>
    <row r="48" spans="18:34">
      <c r="R48" s="17" t="s">
        <v>76</v>
      </c>
      <c r="S48" s="17" t="s">
        <v>33</v>
      </c>
      <c r="T48" s="17" t="s">
        <v>33</v>
      </c>
      <c r="U48" s="17" t="s">
        <v>77</v>
      </c>
      <c r="V48" s="17" t="s">
        <v>78</v>
      </c>
      <c r="W48" s="17" t="s">
        <v>79</v>
      </c>
      <c r="X48" s="17" t="s">
        <v>47</v>
      </c>
      <c r="Y48" s="17" t="s">
        <v>80</v>
      </c>
      <c r="Z48" s="17">
        <v>100</v>
      </c>
      <c r="AA48" s="46">
        <f>VLOOKUP($R48,Sheet1!$A$2:$B$405,2,0)</f>
        <v>1</v>
      </c>
      <c r="AB48" s="17">
        <f t="shared" si="2"/>
        <v>100</v>
      </c>
      <c r="AC48" s="17">
        <f t="shared" si="3"/>
        <v>2.2727272727272729</v>
      </c>
      <c r="AD48" s="17">
        <f t="shared" si="4"/>
        <v>136.36363636363637</v>
      </c>
      <c r="AE48" s="17">
        <v>10494</v>
      </c>
      <c r="AF48" s="17">
        <v>52</v>
      </c>
      <c r="AG48" s="17">
        <f t="shared" si="5"/>
        <v>24.545454545454547</v>
      </c>
      <c r="AH48" s="47">
        <f t="shared" si="6"/>
        <v>0.18</v>
      </c>
    </row>
    <row r="49" spans="18:34">
      <c r="R49" s="17" t="s">
        <v>81</v>
      </c>
      <c r="S49" s="17" t="s">
        <v>33</v>
      </c>
      <c r="T49" s="17" t="s">
        <v>53</v>
      </c>
      <c r="U49" s="17" t="s">
        <v>82</v>
      </c>
      <c r="V49" s="17" t="s">
        <v>78</v>
      </c>
      <c r="W49" s="17" t="s">
        <v>79</v>
      </c>
      <c r="X49" s="17" t="s">
        <v>47</v>
      </c>
      <c r="Y49" s="17" t="s">
        <v>80</v>
      </c>
      <c r="Z49" s="17">
        <v>20</v>
      </c>
      <c r="AA49" s="46">
        <f>VLOOKUP($R49,Sheet1!$A$2:$B$405,2,0)</f>
        <v>1</v>
      </c>
      <c r="AB49" s="17">
        <f t="shared" si="2"/>
        <v>20</v>
      </c>
      <c r="AC49" s="17">
        <f t="shared" si="3"/>
        <v>0.45454545454545453</v>
      </c>
      <c r="AD49" s="17">
        <f t="shared" si="4"/>
        <v>27.272727272727273</v>
      </c>
      <c r="AE49" s="17">
        <v>30391</v>
      </c>
      <c r="AF49" s="17">
        <v>52</v>
      </c>
      <c r="AG49" s="17">
        <f t="shared" si="5"/>
        <v>24.545454545454547</v>
      </c>
      <c r="AH49" s="47">
        <f t="shared" si="6"/>
        <v>0.9</v>
      </c>
    </row>
    <row r="50" spans="18:34">
      <c r="R50" s="17" t="s">
        <v>83</v>
      </c>
      <c r="S50" s="17" t="s">
        <v>33</v>
      </c>
      <c r="T50" s="17" t="s">
        <v>33</v>
      </c>
      <c r="U50" s="17" t="s">
        <v>82</v>
      </c>
      <c r="V50" s="17" t="s">
        <v>78</v>
      </c>
      <c r="W50" s="17" t="s">
        <v>79</v>
      </c>
      <c r="X50" s="17" t="s">
        <v>47</v>
      </c>
      <c r="Y50" s="17" t="s">
        <v>80</v>
      </c>
      <c r="Z50" s="17">
        <v>40</v>
      </c>
      <c r="AA50" s="46">
        <f>VLOOKUP($R50,Sheet1!$A$2:$B$405,2,0)</f>
        <v>1</v>
      </c>
      <c r="AB50" s="17">
        <f t="shared" si="2"/>
        <v>40</v>
      </c>
      <c r="AC50" s="17">
        <f t="shared" si="3"/>
        <v>0.90909090909090906</v>
      </c>
      <c r="AD50" s="17">
        <f t="shared" si="4"/>
        <v>54.545454545454547</v>
      </c>
      <c r="AE50" s="17">
        <v>30392</v>
      </c>
      <c r="AF50" s="17">
        <v>52</v>
      </c>
      <c r="AG50" s="17">
        <f t="shared" si="5"/>
        <v>24.545454545454547</v>
      </c>
      <c r="AH50" s="47">
        <f t="shared" si="6"/>
        <v>0.45</v>
      </c>
    </row>
    <row r="51" spans="18:34">
      <c r="R51" s="17" t="s">
        <v>84</v>
      </c>
      <c r="S51" s="17" t="s">
        <v>33</v>
      </c>
      <c r="T51" s="17" t="s">
        <v>33</v>
      </c>
      <c r="U51" s="17" t="s">
        <v>82</v>
      </c>
      <c r="V51" s="17" t="s">
        <v>78</v>
      </c>
      <c r="W51" s="17" t="s">
        <v>79</v>
      </c>
      <c r="X51" s="17" t="s">
        <v>47</v>
      </c>
      <c r="Y51" s="17" t="s">
        <v>80</v>
      </c>
      <c r="Z51" s="17">
        <v>90</v>
      </c>
      <c r="AA51" s="46">
        <f>VLOOKUP($R51,Sheet1!$A$2:$B$405,2,0)</f>
        <v>1</v>
      </c>
      <c r="AB51" s="17">
        <f t="shared" si="2"/>
        <v>90</v>
      </c>
      <c r="AC51" s="17">
        <f t="shared" si="3"/>
        <v>2.0454545454545454</v>
      </c>
      <c r="AD51" s="17">
        <f t="shared" si="4"/>
        <v>122.72727272727272</v>
      </c>
      <c r="AE51" s="17">
        <v>20393</v>
      </c>
      <c r="AF51" s="17">
        <v>52</v>
      </c>
      <c r="AG51" s="17">
        <f t="shared" si="5"/>
        <v>24.545454545454547</v>
      </c>
      <c r="AH51" s="47">
        <f t="shared" si="6"/>
        <v>0.2</v>
      </c>
    </row>
    <row r="52" spans="18:34">
      <c r="R52" s="17" t="s">
        <v>85</v>
      </c>
      <c r="S52" s="17" t="s">
        <v>33</v>
      </c>
      <c r="T52" s="17" t="s">
        <v>33</v>
      </c>
      <c r="U52" s="17" t="s">
        <v>86</v>
      </c>
      <c r="V52" s="17" t="s">
        <v>87</v>
      </c>
      <c r="W52" s="17" t="s">
        <v>88</v>
      </c>
      <c r="X52" s="17" t="s">
        <v>47</v>
      </c>
      <c r="Y52" s="17" t="s">
        <v>89</v>
      </c>
      <c r="Z52" s="17">
        <v>63</v>
      </c>
      <c r="AA52" s="46">
        <f>VLOOKUP($R52,Sheet1!$A$2:$B$405,2,0)</f>
        <v>1</v>
      </c>
      <c r="AB52" s="17">
        <f t="shared" si="2"/>
        <v>63</v>
      </c>
      <c r="AC52" s="17">
        <f t="shared" si="3"/>
        <v>1.4318181818181819</v>
      </c>
      <c r="AD52" s="17">
        <f t="shared" si="4"/>
        <v>85.909090909090907</v>
      </c>
      <c r="AE52" s="17">
        <v>20359</v>
      </c>
      <c r="AF52" s="17">
        <v>52</v>
      </c>
      <c r="AG52" s="17">
        <f t="shared" si="5"/>
        <v>24.545454545454547</v>
      </c>
      <c r="AH52" s="47">
        <f t="shared" si="6"/>
        <v>0.28571428571428575</v>
      </c>
    </row>
    <row r="53" spans="18:34">
      <c r="R53" s="17" t="s">
        <v>90</v>
      </c>
      <c r="S53" s="17" t="s">
        <v>33</v>
      </c>
      <c r="T53" s="17" t="s">
        <v>53</v>
      </c>
      <c r="U53" s="17" t="s">
        <v>91</v>
      </c>
      <c r="V53" s="17" t="s">
        <v>92</v>
      </c>
      <c r="W53" s="17" t="s">
        <v>93</v>
      </c>
      <c r="X53" s="17" t="s">
        <v>47</v>
      </c>
      <c r="Y53" s="17" t="s">
        <v>89</v>
      </c>
      <c r="Z53" s="17">
        <v>50</v>
      </c>
      <c r="AA53" s="46">
        <f>VLOOKUP($R53,Sheet1!$A$2:$B$405,2,0)</f>
        <v>1</v>
      </c>
      <c r="AB53" s="17">
        <f t="shared" si="2"/>
        <v>50</v>
      </c>
      <c r="AC53" s="17">
        <f t="shared" si="3"/>
        <v>1.1363636363636365</v>
      </c>
      <c r="AD53" s="17">
        <f t="shared" si="4"/>
        <v>68.181818181818187</v>
      </c>
      <c r="AE53" s="17">
        <v>50491</v>
      </c>
      <c r="AF53" s="17">
        <v>60</v>
      </c>
      <c r="AG53" s="17">
        <f t="shared" si="5"/>
        <v>24.545454545454547</v>
      </c>
      <c r="AH53" s="47">
        <f t="shared" si="6"/>
        <v>0.36</v>
      </c>
    </row>
    <row r="54" spans="18:34">
      <c r="R54" s="17" t="s">
        <v>94</v>
      </c>
      <c r="S54" s="17" t="s">
        <v>33</v>
      </c>
      <c r="T54" s="17" t="s">
        <v>49</v>
      </c>
      <c r="U54" s="17" t="s">
        <v>91</v>
      </c>
      <c r="V54" s="17" t="s">
        <v>95</v>
      </c>
      <c r="W54" s="17" t="s">
        <v>96</v>
      </c>
      <c r="X54" s="17" t="s">
        <v>47</v>
      </c>
      <c r="Y54" s="17" t="s">
        <v>33</v>
      </c>
      <c r="Z54" s="17">
        <v>50</v>
      </c>
      <c r="AA54" s="46">
        <f>VLOOKUP($R54,Sheet1!$A$2:$B$405,2,0)</f>
        <v>1</v>
      </c>
      <c r="AB54" s="17">
        <f t="shared" si="2"/>
        <v>50</v>
      </c>
      <c r="AC54" s="17">
        <f t="shared" si="3"/>
        <v>1.1363636363636365</v>
      </c>
      <c r="AD54" s="17">
        <f t="shared" si="4"/>
        <v>68.181818181818187</v>
      </c>
      <c r="AE54" s="17">
        <v>50460</v>
      </c>
      <c r="AF54" s="17">
        <v>60</v>
      </c>
      <c r="AG54" s="17">
        <f t="shared" si="5"/>
        <v>24.545454545454547</v>
      </c>
      <c r="AH54" s="47">
        <f t="shared" si="6"/>
        <v>0.36</v>
      </c>
    </row>
    <row r="55" spans="18:34">
      <c r="R55" s="17" t="s">
        <v>97</v>
      </c>
      <c r="S55" s="17" t="s">
        <v>33</v>
      </c>
      <c r="T55" s="17" t="s">
        <v>53</v>
      </c>
      <c r="U55" s="17" t="s">
        <v>91</v>
      </c>
      <c r="V55" s="17" t="s">
        <v>95</v>
      </c>
      <c r="W55" s="17" t="s">
        <v>96</v>
      </c>
      <c r="X55" s="17" t="s">
        <v>47</v>
      </c>
      <c r="Y55" s="17" t="s">
        <v>33</v>
      </c>
      <c r="Z55" s="17">
        <v>300</v>
      </c>
      <c r="AA55" s="46">
        <f>VLOOKUP($R55,Sheet1!$A$2:$B$405,2,0)</f>
        <v>2</v>
      </c>
      <c r="AB55" s="17">
        <f t="shared" si="2"/>
        <v>150</v>
      </c>
      <c r="AC55" s="17">
        <f t="shared" si="3"/>
        <v>3.4090909090909092</v>
      </c>
      <c r="AD55" s="17">
        <f t="shared" si="4"/>
        <v>204.54545454545456</v>
      </c>
      <c r="AE55" s="17">
        <v>30464</v>
      </c>
      <c r="AF55" s="17">
        <v>60</v>
      </c>
      <c r="AG55" s="17">
        <f t="shared" si="5"/>
        <v>24.545454545454547</v>
      </c>
      <c r="AH55" s="47">
        <f t="shared" si="6"/>
        <v>0.12</v>
      </c>
    </row>
    <row r="56" spans="18:34">
      <c r="R56" s="17" t="s">
        <v>98</v>
      </c>
      <c r="S56" s="17" t="s">
        <v>33</v>
      </c>
      <c r="T56" s="17" t="s">
        <v>33</v>
      </c>
      <c r="U56" s="17" t="s">
        <v>99</v>
      </c>
      <c r="V56" s="17" t="s">
        <v>95</v>
      </c>
      <c r="W56" s="17" t="s">
        <v>96</v>
      </c>
      <c r="X56" s="17" t="s">
        <v>47</v>
      </c>
      <c r="Y56" s="17" t="s">
        <v>33</v>
      </c>
      <c r="Z56" s="17">
        <v>200</v>
      </c>
      <c r="AA56" s="46">
        <f>VLOOKUP($R56,Sheet1!$A$2:$B$405,2,0)</f>
        <v>1</v>
      </c>
      <c r="AB56" s="17">
        <f t="shared" si="2"/>
        <v>200</v>
      </c>
      <c r="AC56" s="17">
        <f t="shared" si="3"/>
        <v>4.5454545454545459</v>
      </c>
      <c r="AD56" s="17">
        <f t="shared" si="4"/>
        <v>272.72727272727275</v>
      </c>
      <c r="AE56" s="17">
        <v>30462</v>
      </c>
      <c r="AF56" s="17">
        <v>60</v>
      </c>
      <c r="AG56" s="17">
        <f t="shared" si="5"/>
        <v>24.545454545454547</v>
      </c>
      <c r="AH56" s="47">
        <f t="shared" si="6"/>
        <v>0.09</v>
      </c>
    </row>
    <row r="57" spans="18:34">
      <c r="R57" s="17" t="s">
        <v>100</v>
      </c>
      <c r="S57" s="17" t="s">
        <v>33</v>
      </c>
      <c r="T57" s="17" t="s">
        <v>33</v>
      </c>
      <c r="U57" s="17" t="s">
        <v>99</v>
      </c>
      <c r="V57" s="17" t="s">
        <v>95</v>
      </c>
      <c r="W57" s="17" t="s">
        <v>96</v>
      </c>
      <c r="X57" s="17" t="s">
        <v>47</v>
      </c>
      <c r="Y57" s="17" t="s">
        <v>33</v>
      </c>
      <c r="Z57" s="17">
        <v>400</v>
      </c>
      <c r="AA57" s="46">
        <f>VLOOKUP($R57,Sheet1!$A$2:$B$405,2,0)</f>
        <v>1</v>
      </c>
      <c r="AB57" s="17">
        <f t="shared" si="2"/>
        <v>400</v>
      </c>
      <c r="AC57" s="17">
        <f t="shared" si="3"/>
        <v>9.0909090909090917</v>
      </c>
      <c r="AD57" s="17">
        <f t="shared" si="4"/>
        <v>545.4545454545455</v>
      </c>
      <c r="AE57" s="17">
        <v>30463</v>
      </c>
      <c r="AF57" s="17">
        <v>60</v>
      </c>
      <c r="AG57" s="17">
        <f t="shared" si="5"/>
        <v>24.545454545454547</v>
      </c>
      <c r="AH57" s="47">
        <f t="shared" si="6"/>
        <v>4.4999999999999998E-2</v>
      </c>
    </row>
    <row r="58" spans="18:34">
      <c r="R58" s="17" t="s">
        <v>101</v>
      </c>
      <c r="S58" s="17" t="s">
        <v>33</v>
      </c>
      <c r="T58" s="17" t="s">
        <v>33</v>
      </c>
      <c r="U58" s="17" t="s">
        <v>99</v>
      </c>
      <c r="V58" s="17" t="s">
        <v>95</v>
      </c>
      <c r="W58" s="17" t="s">
        <v>96</v>
      </c>
      <c r="X58" s="17" t="s">
        <v>47</v>
      </c>
      <c r="Y58" s="17" t="s">
        <v>33</v>
      </c>
      <c r="Z58" s="17">
        <v>200</v>
      </c>
      <c r="AA58" s="46">
        <f>VLOOKUP($R58,Sheet1!$A$2:$B$405,2,0)</f>
        <v>1</v>
      </c>
      <c r="AB58" s="17">
        <f t="shared" si="2"/>
        <v>200</v>
      </c>
      <c r="AC58" s="17">
        <f t="shared" si="3"/>
        <v>4.5454545454545459</v>
      </c>
      <c r="AD58" s="17">
        <f t="shared" si="4"/>
        <v>272.72727272727275</v>
      </c>
      <c r="AE58" s="17">
        <v>10458</v>
      </c>
      <c r="AF58" s="17">
        <v>60</v>
      </c>
      <c r="AG58" s="17">
        <f t="shared" si="5"/>
        <v>24.545454545454547</v>
      </c>
      <c r="AH58" s="47">
        <f t="shared" si="6"/>
        <v>0.09</v>
      </c>
    </row>
    <row r="59" spans="18:34">
      <c r="R59" s="17" t="s">
        <v>102</v>
      </c>
      <c r="S59" s="17" t="s">
        <v>33</v>
      </c>
      <c r="T59" s="17" t="s">
        <v>53</v>
      </c>
      <c r="U59" s="17" t="s">
        <v>99</v>
      </c>
      <c r="V59" s="17" t="s">
        <v>95</v>
      </c>
      <c r="W59" s="17" t="s">
        <v>96</v>
      </c>
      <c r="X59" s="17" t="s">
        <v>47</v>
      </c>
      <c r="Y59" s="17" t="s">
        <v>33</v>
      </c>
      <c r="Z59" s="17">
        <v>100</v>
      </c>
      <c r="AA59" s="46">
        <f>VLOOKUP($R59,Sheet1!$A$2:$B$405,2,0)</f>
        <v>1</v>
      </c>
      <c r="AB59" s="17">
        <f t="shared" si="2"/>
        <v>100</v>
      </c>
      <c r="AC59" s="17">
        <f t="shared" si="3"/>
        <v>2.2727272727272729</v>
      </c>
      <c r="AD59" s="17">
        <f t="shared" si="4"/>
        <v>136.36363636363637</v>
      </c>
      <c r="AE59" s="17">
        <v>50465</v>
      </c>
      <c r="AF59" s="17">
        <v>60</v>
      </c>
      <c r="AG59" s="17">
        <f t="shared" si="5"/>
        <v>24.545454545454547</v>
      </c>
      <c r="AH59" s="47">
        <f t="shared" si="6"/>
        <v>0.18</v>
      </c>
    </row>
    <row r="60" spans="18:34">
      <c r="R60" s="17" t="s">
        <v>103</v>
      </c>
      <c r="S60" s="17" t="s">
        <v>33</v>
      </c>
      <c r="T60" s="17" t="s">
        <v>33</v>
      </c>
      <c r="U60" s="17" t="s">
        <v>99</v>
      </c>
      <c r="V60" s="17" t="s">
        <v>95</v>
      </c>
      <c r="W60" s="17" t="s">
        <v>96</v>
      </c>
      <c r="X60" s="17" t="s">
        <v>47</v>
      </c>
      <c r="Y60" s="17" t="s">
        <v>33</v>
      </c>
      <c r="Z60" s="17">
        <v>100</v>
      </c>
      <c r="AA60" s="46">
        <f>VLOOKUP($R60,Sheet1!$A$2:$B$405,2,0)</f>
        <v>1</v>
      </c>
      <c r="AB60" s="17">
        <f t="shared" si="2"/>
        <v>100</v>
      </c>
      <c r="AC60" s="17">
        <f t="shared" si="3"/>
        <v>2.2727272727272729</v>
      </c>
      <c r="AD60" s="17">
        <f t="shared" si="4"/>
        <v>136.36363636363637</v>
      </c>
      <c r="AE60" s="17">
        <v>30466</v>
      </c>
      <c r="AF60" s="17">
        <v>60</v>
      </c>
      <c r="AG60" s="17">
        <f t="shared" si="5"/>
        <v>24.545454545454547</v>
      </c>
      <c r="AH60" s="47">
        <f t="shared" si="6"/>
        <v>0.18</v>
      </c>
    </row>
    <row r="61" spans="18:34">
      <c r="R61" s="17" t="s">
        <v>104</v>
      </c>
      <c r="S61" s="17" t="s">
        <v>33</v>
      </c>
      <c r="T61" s="17" t="s">
        <v>53</v>
      </c>
      <c r="U61" s="17" t="s">
        <v>99</v>
      </c>
      <c r="V61" s="17" t="s">
        <v>95</v>
      </c>
      <c r="W61" s="17" t="s">
        <v>96</v>
      </c>
      <c r="X61" s="17" t="s">
        <v>47</v>
      </c>
      <c r="Y61" s="17" t="s">
        <v>33</v>
      </c>
      <c r="Z61" s="17">
        <v>50</v>
      </c>
      <c r="AA61" s="46">
        <f>VLOOKUP($R61,Sheet1!$A$2:$B$405,2,0)</f>
        <v>1</v>
      </c>
      <c r="AB61" s="17">
        <f t="shared" si="2"/>
        <v>50</v>
      </c>
      <c r="AC61" s="17">
        <f t="shared" si="3"/>
        <v>1.1363636363636365</v>
      </c>
      <c r="AD61" s="17">
        <f t="shared" si="4"/>
        <v>68.181818181818187</v>
      </c>
      <c r="AE61" s="17">
        <v>30467</v>
      </c>
      <c r="AF61" s="17">
        <v>60</v>
      </c>
      <c r="AG61" s="17">
        <f t="shared" si="5"/>
        <v>24.545454545454547</v>
      </c>
      <c r="AH61" s="47">
        <f t="shared" si="6"/>
        <v>0.36</v>
      </c>
    </row>
    <row r="62" spans="18:34">
      <c r="R62" s="17" t="s">
        <v>105</v>
      </c>
      <c r="S62" s="17" t="s">
        <v>33</v>
      </c>
      <c r="T62" s="17" t="s">
        <v>53</v>
      </c>
      <c r="U62" s="17" t="s">
        <v>99</v>
      </c>
      <c r="V62" s="17" t="s">
        <v>95</v>
      </c>
      <c r="W62" s="17" t="s">
        <v>96</v>
      </c>
      <c r="X62" s="17" t="s">
        <v>47</v>
      </c>
      <c r="Y62" s="17" t="s">
        <v>33</v>
      </c>
      <c r="Z62" s="17">
        <v>100</v>
      </c>
      <c r="AA62" s="46">
        <f>VLOOKUP($R62,Sheet1!$A$2:$B$405,2,0)</f>
        <v>1</v>
      </c>
      <c r="AB62" s="17">
        <f t="shared" si="2"/>
        <v>100</v>
      </c>
      <c r="AC62" s="17">
        <f t="shared" si="3"/>
        <v>2.2727272727272729</v>
      </c>
      <c r="AD62" s="17">
        <f t="shared" si="4"/>
        <v>136.36363636363637</v>
      </c>
      <c r="AE62" s="17">
        <v>10461</v>
      </c>
      <c r="AF62" s="17">
        <v>60</v>
      </c>
      <c r="AG62" s="17">
        <f t="shared" si="5"/>
        <v>24.545454545454547</v>
      </c>
      <c r="AH62" s="47">
        <f t="shared" si="6"/>
        <v>0.18</v>
      </c>
    </row>
    <row r="63" spans="18:34">
      <c r="R63" s="17" t="s">
        <v>106</v>
      </c>
      <c r="S63" s="17" t="s">
        <v>33</v>
      </c>
      <c r="T63" s="17" t="s">
        <v>56</v>
      </c>
      <c r="U63" s="17" t="s">
        <v>99</v>
      </c>
      <c r="V63" s="17" t="s">
        <v>95</v>
      </c>
      <c r="W63" s="17" t="s">
        <v>96</v>
      </c>
      <c r="X63" s="17" t="s">
        <v>47</v>
      </c>
      <c r="Y63" s="17" t="s">
        <v>33</v>
      </c>
      <c r="Z63" s="17">
        <v>400</v>
      </c>
      <c r="AA63" s="46">
        <f>VLOOKUP($R63,Sheet1!$A$2:$B$405,2,0)</f>
        <v>1</v>
      </c>
      <c r="AB63" s="17">
        <f t="shared" si="2"/>
        <v>400</v>
      </c>
      <c r="AC63" s="17">
        <f t="shared" si="3"/>
        <v>9.0909090909090917</v>
      </c>
      <c r="AD63" s="17">
        <f t="shared" si="4"/>
        <v>545.4545454545455</v>
      </c>
      <c r="AE63" s="17">
        <v>30457</v>
      </c>
      <c r="AF63" s="17">
        <v>60</v>
      </c>
      <c r="AG63" s="17">
        <f t="shared" si="5"/>
        <v>24.545454545454547</v>
      </c>
      <c r="AH63" s="47">
        <f t="shared" si="6"/>
        <v>4.4999999999999998E-2</v>
      </c>
    </row>
    <row r="64" spans="18:34">
      <c r="R64" s="17" t="s">
        <v>107</v>
      </c>
      <c r="S64" s="17" t="s">
        <v>33</v>
      </c>
      <c r="T64" s="17" t="s">
        <v>43</v>
      </c>
      <c r="U64" s="17" t="s">
        <v>108</v>
      </c>
      <c r="V64" s="17" t="s">
        <v>109</v>
      </c>
      <c r="W64" s="17" t="s">
        <v>110</v>
      </c>
      <c r="X64" s="17" t="s">
        <v>47</v>
      </c>
      <c r="Y64" s="17" t="s">
        <v>33</v>
      </c>
      <c r="Z64" s="17">
        <v>2000</v>
      </c>
      <c r="AA64" s="46">
        <f>VLOOKUP($R64,Sheet1!$A$2:$B$405,2,0)</f>
        <v>2.4285714285714284</v>
      </c>
      <c r="AB64" s="17">
        <f t="shared" si="2"/>
        <v>823.52941176470597</v>
      </c>
      <c r="AC64" s="17">
        <f t="shared" si="3"/>
        <v>18.716577540106954</v>
      </c>
      <c r="AD64" s="17">
        <f t="shared" si="4"/>
        <v>1122.9946524064171</v>
      </c>
      <c r="AE64" s="17">
        <v>20442</v>
      </c>
      <c r="AF64" s="17">
        <v>53</v>
      </c>
      <c r="AG64" s="17">
        <f t="shared" si="5"/>
        <v>24.545454545454547</v>
      </c>
      <c r="AH64" s="47">
        <f t="shared" si="6"/>
        <v>2.185714285714286E-2</v>
      </c>
    </row>
    <row r="65" spans="18:34">
      <c r="R65" s="17" t="s">
        <v>111</v>
      </c>
      <c r="S65" s="17" t="s">
        <v>33</v>
      </c>
      <c r="T65" s="17" t="s">
        <v>33</v>
      </c>
      <c r="U65" s="17" t="s">
        <v>112</v>
      </c>
      <c r="V65" s="17" t="s">
        <v>113</v>
      </c>
      <c r="W65" s="17" t="s">
        <v>114</v>
      </c>
      <c r="X65" s="17" t="s">
        <v>47</v>
      </c>
      <c r="Y65" s="17" t="s">
        <v>33</v>
      </c>
      <c r="Z65" s="17">
        <v>150</v>
      </c>
      <c r="AA65" s="46">
        <f>VLOOKUP($R65,Sheet1!$A$2:$B$405,2,0)</f>
        <v>1</v>
      </c>
      <c r="AB65" s="17">
        <f t="shared" si="2"/>
        <v>150</v>
      </c>
      <c r="AC65" s="17">
        <f t="shared" si="3"/>
        <v>3.4090909090909092</v>
      </c>
      <c r="AD65" s="17">
        <f t="shared" si="4"/>
        <v>204.54545454545456</v>
      </c>
      <c r="AE65" s="17">
        <v>30122</v>
      </c>
      <c r="AF65" s="17">
        <v>52</v>
      </c>
      <c r="AG65" s="17">
        <f t="shared" si="5"/>
        <v>24.545454545454547</v>
      </c>
      <c r="AH65" s="47">
        <f t="shared" si="6"/>
        <v>0.12</v>
      </c>
    </row>
    <row r="66" spans="18:34">
      <c r="R66" s="17" t="s">
        <v>115</v>
      </c>
      <c r="S66" s="17" t="s">
        <v>33</v>
      </c>
      <c r="T66" s="17" t="s">
        <v>53</v>
      </c>
      <c r="U66" s="17" t="s">
        <v>116</v>
      </c>
      <c r="V66" s="17" t="s">
        <v>117</v>
      </c>
      <c r="W66" s="17" t="s">
        <v>118</v>
      </c>
      <c r="X66" s="17" t="s">
        <v>47</v>
      </c>
      <c r="Y66" s="17" t="s">
        <v>33</v>
      </c>
      <c r="Z66" s="17">
        <v>100</v>
      </c>
      <c r="AA66" s="46">
        <f>VLOOKUP($R66,Sheet1!$A$2:$B$405,2,0)</f>
        <v>1</v>
      </c>
      <c r="AB66" s="17">
        <f t="shared" si="2"/>
        <v>100</v>
      </c>
      <c r="AC66" s="17">
        <f t="shared" si="3"/>
        <v>2.2727272727272729</v>
      </c>
      <c r="AD66" s="17">
        <f t="shared" si="4"/>
        <v>136.36363636363637</v>
      </c>
      <c r="AE66" s="17">
        <v>20469</v>
      </c>
      <c r="AF66" s="17">
        <v>54</v>
      </c>
      <c r="AG66" s="17">
        <f t="shared" si="5"/>
        <v>24.545454545454547</v>
      </c>
      <c r="AH66" s="47">
        <f t="shared" si="6"/>
        <v>0.18</v>
      </c>
    </row>
    <row r="67" spans="18:34">
      <c r="R67" s="17" t="s">
        <v>119</v>
      </c>
      <c r="S67" s="17" t="s">
        <v>33</v>
      </c>
      <c r="T67" s="17" t="s">
        <v>33</v>
      </c>
      <c r="U67" s="17" t="s">
        <v>120</v>
      </c>
      <c r="V67" s="17" t="s">
        <v>121</v>
      </c>
      <c r="W67" s="17" t="s">
        <v>122</v>
      </c>
      <c r="X67" s="17" t="s">
        <v>47</v>
      </c>
      <c r="Y67" s="17" t="s">
        <v>123</v>
      </c>
      <c r="Z67" s="17">
        <v>90</v>
      </c>
      <c r="AA67" s="46">
        <f>VLOOKUP($R67,Sheet1!$A$2:$B$405,2,0)</f>
        <v>1</v>
      </c>
      <c r="AB67" s="17">
        <f t="shared" si="2"/>
        <v>90</v>
      </c>
      <c r="AC67" s="17">
        <f t="shared" si="3"/>
        <v>2.0454545454545454</v>
      </c>
      <c r="AD67" s="17">
        <f t="shared" si="4"/>
        <v>122.72727272727272</v>
      </c>
      <c r="AE67" s="17">
        <v>40443</v>
      </c>
      <c r="AF67" s="17">
        <v>54</v>
      </c>
      <c r="AG67" s="17">
        <f t="shared" si="5"/>
        <v>24.545454545454547</v>
      </c>
      <c r="AH67" s="47">
        <f t="shared" si="6"/>
        <v>0.2</v>
      </c>
    </row>
    <row r="68" spans="18:34">
      <c r="R68" s="17" t="s">
        <v>124</v>
      </c>
      <c r="S68" s="17" t="s">
        <v>33</v>
      </c>
      <c r="T68" s="17" t="s">
        <v>33</v>
      </c>
      <c r="U68" s="17" t="s">
        <v>125</v>
      </c>
      <c r="V68" s="17" t="s">
        <v>126</v>
      </c>
      <c r="W68" s="17" t="s">
        <v>127</v>
      </c>
      <c r="X68" s="17" t="s">
        <v>47</v>
      </c>
      <c r="Y68" s="17" t="s">
        <v>33</v>
      </c>
      <c r="Z68" s="17">
        <v>46</v>
      </c>
      <c r="AA68" s="46">
        <f>VLOOKUP($R68,Sheet1!$A$2:$B$405,2,0)</f>
        <v>1</v>
      </c>
      <c r="AB68" s="17">
        <f t="shared" si="2"/>
        <v>46</v>
      </c>
      <c r="AC68" s="17">
        <f t="shared" si="3"/>
        <v>1.0454545454545454</v>
      </c>
      <c r="AD68" s="17">
        <f t="shared" si="4"/>
        <v>62.727272727272727</v>
      </c>
      <c r="AE68" s="17">
        <v>10456</v>
      </c>
      <c r="AF68" s="17">
        <v>54</v>
      </c>
      <c r="AG68" s="17">
        <f t="shared" si="5"/>
        <v>24.545454545454547</v>
      </c>
      <c r="AH68" s="47">
        <f t="shared" si="6"/>
        <v>0.39130434782608697</v>
      </c>
    </row>
    <row r="69" spans="18:34">
      <c r="R69" s="17" t="s">
        <v>128</v>
      </c>
      <c r="S69" s="17" t="s">
        <v>33</v>
      </c>
      <c r="T69" s="17" t="s">
        <v>53</v>
      </c>
      <c r="U69" s="17" t="s">
        <v>129</v>
      </c>
      <c r="V69" s="17" t="s">
        <v>130</v>
      </c>
      <c r="W69" s="17" t="s">
        <v>131</v>
      </c>
      <c r="X69" s="17" t="s">
        <v>47</v>
      </c>
      <c r="Y69" s="17" t="s">
        <v>89</v>
      </c>
      <c r="Z69" s="17">
        <v>2</v>
      </c>
      <c r="AA69" s="46">
        <f>VLOOKUP($R69,Sheet1!$A$2:$B$405,2,0)</f>
        <v>1</v>
      </c>
      <c r="AB69" s="17">
        <f t="shared" si="2"/>
        <v>2</v>
      </c>
      <c r="AC69" s="17">
        <f t="shared" si="3"/>
        <v>4.5454545454545456E-2</v>
      </c>
      <c r="AD69" s="17">
        <f t="shared" si="4"/>
        <v>2.7272727272727275</v>
      </c>
      <c r="AE69" s="17">
        <v>60123</v>
      </c>
      <c r="AF69" s="17">
        <v>51</v>
      </c>
      <c r="AG69" s="17">
        <f t="shared" si="5"/>
        <v>8.1818181818181817</v>
      </c>
      <c r="AH69" s="47">
        <f t="shared" si="6"/>
        <v>2.9999999999999996</v>
      </c>
    </row>
    <row r="70" spans="18:34">
      <c r="R70" s="17" t="s">
        <v>132</v>
      </c>
      <c r="S70" s="17" t="s">
        <v>33</v>
      </c>
      <c r="T70" s="17" t="s">
        <v>33</v>
      </c>
      <c r="U70" s="17" t="s">
        <v>129</v>
      </c>
      <c r="V70" s="17" t="s">
        <v>130</v>
      </c>
      <c r="W70" s="17" t="s">
        <v>131</v>
      </c>
      <c r="X70" s="17" t="s">
        <v>47</v>
      </c>
      <c r="Y70" s="17" t="s">
        <v>89</v>
      </c>
      <c r="Z70" s="17">
        <v>2</v>
      </c>
      <c r="AA70" s="46">
        <f>VLOOKUP($R70,Sheet1!$A$2:$B$405,2,0)</f>
        <v>1</v>
      </c>
      <c r="AB70" s="17">
        <f t="shared" si="2"/>
        <v>2</v>
      </c>
      <c r="AC70" s="17">
        <f t="shared" si="3"/>
        <v>4.5454545454545456E-2</v>
      </c>
      <c r="AD70" s="17">
        <f t="shared" si="4"/>
        <v>2.7272727272727275</v>
      </c>
      <c r="AE70" s="17">
        <v>60124</v>
      </c>
      <c r="AF70" s="17">
        <v>51</v>
      </c>
      <c r="AG70" s="17">
        <f t="shared" si="5"/>
        <v>8.1818181818181817</v>
      </c>
      <c r="AH70" s="47">
        <f t="shared" si="6"/>
        <v>2.9999999999999996</v>
      </c>
    </row>
    <row r="71" spans="18:34">
      <c r="R71" s="17" t="s">
        <v>133</v>
      </c>
      <c r="S71" s="17" t="s">
        <v>33</v>
      </c>
      <c r="T71" s="17" t="s">
        <v>53</v>
      </c>
      <c r="U71" s="17" t="s">
        <v>134</v>
      </c>
      <c r="V71" s="17" t="s">
        <v>135</v>
      </c>
      <c r="W71" s="17" t="s">
        <v>136</v>
      </c>
      <c r="X71" s="17" t="s">
        <v>47</v>
      </c>
      <c r="Y71" s="17" t="s">
        <v>137</v>
      </c>
      <c r="Z71" s="17">
        <v>1000</v>
      </c>
      <c r="AA71" s="46">
        <f>VLOOKUP($R71,Sheet1!$A$2:$B$405,2,0)</f>
        <v>2</v>
      </c>
      <c r="AB71" s="17">
        <f t="shared" si="2"/>
        <v>500</v>
      </c>
      <c r="AC71" s="17">
        <f t="shared" si="3"/>
        <v>11.363636363636363</v>
      </c>
      <c r="AD71" s="17">
        <f t="shared" si="4"/>
        <v>681.81818181818176</v>
      </c>
      <c r="AE71" s="17">
        <v>10127</v>
      </c>
      <c r="AF71" s="17">
        <v>52</v>
      </c>
      <c r="AG71" s="17">
        <f t="shared" si="5"/>
        <v>24.545454545454547</v>
      </c>
      <c r="AH71" s="47">
        <f t="shared" si="6"/>
        <v>3.6000000000000004E-2</v>
      </c>
    </row>
    <row r="72" spans="18:34">
      <c r="R72" s="17" t="s">
        <v>138</v>
      </c>
      <c r="S72" s="17" t="s">
        <v>33</v>
      </c>
      <c r="T72" s="17" t="s">
        <v>33</v>
      </c>
      <c r="U72" s="17" t="s">
        <v>139</v>
      </c>
      <c r="V72" s="17" t="s">
        <v>135</v>
      </c>
      <c r="W72" s="17" t="s">
        <v>136</v>
      </c>
      <c r="X72" s="17" t="s">
        <v>47</v>
      </c>
      <c r="Y72" s="17" t="s">
        <v>137</v>
      </c>
      <c r="Z72" s="17">
        <v>100</v>
      </c>
      <c r="AA72" s="46">
        <f>VLOOKUP($R72,Sheet1!$A$2:$B$405,2,0)</f>
        <v>1</v>
      </c>
      <c r="AB72" s="17">
        <f t="shared" si="2"/>
        <v>100</v>
      </c>
      <c r="AC72" s="17">
        <f t="shared" si="3"/>
        <v>2.2727272727272729</v>
      </c>
      <c r="AD72" s="17">
        <f t="shared" si="4"/>
        <v>136.36363636363637</v>
      </c>
      <c r="AE72" s="17">
        <v>10126</v>
      </c>
      <c r="AF72" s="17">
        <v>54</v>
      </c>
      <c r="AG72" s="17">
        <f t="shared" si="5"/>
        <v>24.545454545454547</v>
      </c>
      <c r="AH72" s="47">
        <f t="shared" si="6"/>
        <v>0.18</v>
      </c>
    </row>
    <row r="73" spans="18:34">
      <c r="R73" s="17" t="s">
        <v>140</v>
      </c>
      <c r="S73" s="17" t="s">
        <v>33</v>
      </c>
      <c r="T73" s="17" t="s">
        <v>53</v>
      </c>
      <c r="U73" s="17" t="s">
        <v>134</v>
      </c>
      <c r="V73" s="17" t="s">
        <v>135</v>
      </c>
      <c r="W73" s="17" t="s">
        <v>136</v>
      </c>
      <c r="X73" s="17" t="s">
        <v>47</v>
      </c>
      <c r="Y73" s="17" t="s">
        <v>137</v>
      </c>
      <c r="Z73" s="17">
        <v>200</v>
      </c>
      <c r="AA73" s="46">
        <f>VLOOKUP($R73,Sheet1!$A$2:$B$405,2,0)</f>
        <v>2</v>
      </c>
      <c r="AB73" s="17">
        <f t="shared" si="2"/>
        <v>100</v>
      </c>
      <c r="AC73" s="17">
        <f t="shared" si="3"/>
        <v>2.2727272727272729</v>
      </c>
      <c r="AD73" s="17">
        <f t="shared" si="4"/>
        <v>136.36363636363637</v>
      </c>
      <c r="AE73" s="17">
        <v>10125</v>
      </c>
      <c r="AF73" s="17">
        <v>52</v>
      </c>
      <c r="AG73" s="17">
        <f t="shared" si="5"/>
        <v>24.545454545454547</v>
      </c>
      <c r="AH73" s="47">
        <f t="shared" si="6"/>
        <v>0.18</v>
      </c>
    </row>
    <row r="74" spans="18:34">
      <c r="R74" s="17" t="s">
        <v>141</v>
      </c>
      <c r="S74" s="17" t="s">
        <v>33</v>
      </c>
      <c r="T74" s="17" t="s">
        <v>53</v>
      </c>
      <c r="U74" s="17" t="s">
        <v>142</v>
      </c>
      <c r="V74" s="17" t="s">
        <v>143</v>
      </c>
      <c r="W74" s="17" t="s">
        <v>144</v>
      </c>
      <c r="X74" s="17" t="s">
        <v>145</v>
      </c>
      <c r="Y74" s="17" t="s">
        <v>146</v>
      </c>
      <c r="Z74" s="17">
        <v>4</v>
      </c>
      <c r="AA74" s="46">
        <f>VLOOKUP($R74,Sheet1!$A$2:$B$405,2,0)</f>
        <v>1</v>
      </c>
      <c r="AB74" s="17">
        <f t="shared" si="2"/>
        <v>4</v>
      </c>
      <c r="AC74" s="17">
        <f t="shared" si="3"/>
        <v>9.0909090909090912E-2</v>
      </c>
      <c r="AD74" s="17">
        <f t="shared" si="4"/>
        <v>5.454545454545455</v>
      </c>
      <c r="AE74" s="17">
        <v>30439</v>
      </c>
      <c r="AF74" s="17">
        <v>59</v>
      </c>
      <c r="AG74" s="17">
        <f t="shared" si="5"/>
        <v>24.545454545454547</v>
      </c>
      <c r="AH74" s="47">
        <f t="shared" si="6"/>
        <v>4.5</v>
      </c>
    </row>
    <row r="75" spans="18:34">
      <c r="R75" s="17" t="s">
        <v>147</v>
      </c>
      <c r="S75" s="17" t="s">
        <v>33</v>
      </c>
      <c r="T75" s="17" t="s">
        <v>53</v>
      </c>
      <c r="U75" s="17" t="s">
        <v>142</v>
      </c>
      <c r="V75" s="17" t="s">
        <v>143</v>
      </c>
      <c r="W75" s="17" t="s">
        <v>144</v>
      </c>
      <c r="X75" s="17" t="s">
        <v>145</v>
      </c>
      <c r="Y75" s="17" t="s">
        <v>146</v>
      </c>
      <c r="Z75" s="17">
        <v>4</v>
      </c>
      <c r="AA75" s="46">
        <f>VLOOKUP($R75,Sheet1!$A$2:$B$405,2,0)</f>
        <v>1</v>
      </c>
      <c r="AB75" s="17">
        <f t="shared" si="2"/>
        <v>4</v>
      </c>
      <c r="AC75" s="17">
        <f t="shared" si="3"/>
        <v>9.0909090909090912E-2</v>
      </c>
      <c r="AD75" s="17">
        <f t="shared" si="4"/>
        <v>5.454545454545455</v>
      </c>
      <c r="AE75" s="17">
        <v>30440</v>
      </c>
      <c r="AF75" s="17">
        <v>59</v>
      </c>
      <c r="AG75" s="17">
        <f t="shared" si="5"/>
        <v>24.545454545454547</v>
      </c>
      <c r="AH75" s="47">
        <f t="shared" si="6"/>
        <v>4.5</v>
      </c>
    </row>
    <row r="76" spans="18:34">
      <c r="R76" s="17" t="s">
        <v>148</v>
      </c>
      <c r="S76" s="17" t="s">
        <v>33</v>
      </c>
      <c r="T76" s="17" t="s">
        <v>33</v>
      </c>
      <c r="U76" s="17" t="s">
        <v>149</v>
      </c>
      <c r="V76" s="17" t="s">
        <v>150</v>
      </c>
      <c r="W76" s="17" t="s">
        <v>151</v>
      </c>
      <c r="X76" s="17" t="s">
        <v>152</v>
      </c>
      <c r="Y76" s="17" t="s">
        <v>153</v>
      </c>
      <c r="Z76" s="17">
        <v>60</v>
      </c>
      <c r="AA76" s="46">
        <f>VLOOKUP($R76,Sheet1!$A$2:$B$405,2,0)</f>
        <v>1</v>
      </c>
      <c r="AB76" s="17">
        <f t="shared" si="2"/>
        <v>60</v>
      </c>
      <c r="AC76" s="17">
        <f t="shared" si="3"/>
        <v>1.3636363636363635</v>
      </c>
      <c r="AD76" s="17">
        <f t="shared" si="4"/>
        <v>81.818181818181813</v>
      </c>
      <c r="AE76" s="17">
        <v>40128</v>
      </c>
      <c r="AF76" s="17">
        <v>51</v>
      </c>
      <c r="AG76" s="17">
        <f t="shared" si="5"/>
        <v>8.1818181818181817</v>
      </c>
      <c r="AH76" s="47">
        <f t="shared" si="6"/>
        <v>0.1</v>
      </c>
    </row>
    <row r="77" spans="18:34">
      <c r="R77" s="17" t="s">
        <v>154</v>
      </c>
      <c r="S77" s="17" t="s">
        <v>33</v>
      </c>
      <c r="T77" s="17" t="s">
        <v>33</v>
      </c>
      <c r="U77" s="17" t="s">
        <v>155</v>
      </c>
      <c r="V77" s="17" t="s">
        <v>150</v>
      </c>
      <c r="W77" s="17" t="s">
        <v>151</v>
      </c>
      <c r="X77" s="17" t="s">
        <v>152</v>
      </c>
      <c r="Y77" s="17" t="s">
        <v>153</v>
      </c>
      <c r="Z77" s="17">
        <v>80</v>
      </c>
      <c r="AA77" s="46">
        <f>VLOOKUP($R77,Sheet1!$A$2:$B$405,2,0)</f>
        <v>1</v>
      </c>
      <c r="AB77" s="17">
        <f t="shared" si="2"/>
        <v>80</v>
      </c>
      <c r="AC77" s="17">
        <f t="shared" si="3"/>
        <v>1.8181818181818181</v>
      </c>
      <c r="AD77" s="17">
        <f t="shared" si="4"/>
        <v>109.09090909090909</v>
      </c>
      <c r="AE77" s="17">
        <v>40130</v>
      </c>
      <c r="AF77" s="17">
        <v>51</v>
      </c>
      <c r="AG77" s="17">
        <f t="shared" si="5"/>
        <v>8.1818181818181817</v>
      </c>
      <c r="AH77" s="47">
        <f t="shared" si="6"/>
        <v>7.4999999999999997E-2</v>
      </c>
    </row>
    <row r="78" spans="18:34">
      <c r="R78" s="17" t="s">
        <v>156</v>
      </c>
      <c r="S78" s="17" t="s">
        <v>33</v>
      </c>
      <c r="T78" s="17" t="s">
        <v>33</v>
      </c>
      <c r="U78" s="17" t="s">
        <v>149</v>
      </c>
      <c r="V78" s="17" t="s">
        <v>150</v>
      </c>
      <c r="W78" s="17" t="s">
        <v>151</v>
      </c>
      <c r="X78" s="17" t="s">
        <v>152</v>
      </c>
      <c r="Y78" s="17" t="s">
        <v>153</v>
      </c>
      <c r="Z78" s="17">
        <v>72</v>
      </c>
      <c r="AA78" s="46">
        <f>VLOOKUP($R78,Sheet1!$A$2:$B$405,2,0)</f>
        <v>1</v>
      </c>
      <c r="AB78" s="17">
        <f t="shared" si="2"/>
        <v>72</v>
      </c>
      <c r="AC78" s="17">
        <f t="shared" si="3"/>
        <v>1.6363636363636365</v>
      </c>
      <c r="AD78" s="17">
        <f t="shared" si="4"/>
        <v>98.181818181818187</v>
      </c>
      <c r="AE78" s="17">
        <v>40134</v>
      </c>
      <c r="AF78" s="17">
        <v>51</v>
      </c>
      <c r="AG78" s="17">
        <f t="shared" si="5"/>
        <v>8.1818181818181817</v>
      </c>
      <c r="AH78" s="47">
        <f t="shared" si="6"/>
        <v>8.3333333333333329E-2</v>
      </c>
    </row>
    <row r="79" spans="18:34">
      <c r="R79" s="17" t="s">
        <v>157</v>
      </c>
      <c r="S79" s="17" t="s">
        <v>33</v>
      </c>
      <c r="T79" s="17" t="s">
        <v>33</v>
      </c>
      <c r="U79" s="17" t="s">
        <v>155</v>
      </c>
      <c r="V79" s="17" t="s">
        <v>150</v>
      </c>
      <c r="W79" s="17" t="s">
        <v>151</v>
      </c>
      <c r="X79" s="17" t="s">
        <v>152</v>
      </c>
      <c r="Y79" s="17" t="s">
        <v>153</v>
      </c>
      <c r="Z79" s="17">
        <v>100</v>
      </c>
      <c r="AA79" s="46">
        <f>VLOOKUP($R79,Sheet1!$A$2:$B$405,2,0)</f>
        <v>1</v>
      </c>
      <c r="AB79" s="17">
        <f t="shared" si="2"/>
        <v>100</v>
      </c>
      <c r="AC79" s="17">
        <f t="shared" si="3"/>
        <v>2.2727272727272729</v>
      </c>
      <c r="AD79" s="17">
        <f t="shared" si="4"/>
        <v>136.36363636363637</v>
      </c>
      <c r="AE79" s="17">
        <v>40132</v>
      </c>
      <c r="AF79" s="17">
        <v>51</v>
      </c>
      <c r="AG79" s="17">
        <f t="shared" si="5"/>
        <v>8.1818181818181817</v>
      </c>
      <c r="AH79" s="47">
        <f t="shared" si="6"/>
        <v>5.9999999999999991E-2</v>
      </c>
    </row>
    <row r="80" spans="18:34">
      <c r="R80" s="17" t="s">
        <v>158</v>
      </c>
      <c r="S80" s="17" t="s">
        <v>33</v>
      </c>
      <c r="T80" s="17" t="s">
        <v>33</v>
      </c>
      <c r="U80" s="17" t="s">
        <v>149</v>
      </c>
      <c r="V80" s="17" t="s">
        <v>150</v>
      </c>
      <c r="W80" s="17" t="s">
        <v>151</v>
      </c>
      <c r="X80" s="17" t="s">
        <v>152</v>
      </c>
      <c r="Y80" s="17" t="s">
        <v>153</v>
      </c>
      <c r="Z80" s="17">
        <v>38</v>
      </c>
      <c r="AA80" s="46">
        <f>VLOOKUP($R80,Sheet1!$A$2:$B$405,2,0)</f>
        <v>1</v>
      </c>
      <c r="AB80" s="17">
        <f t="shared" si="2"/>
        <v>38</v>
      </c>
      <c r="AC80" s="17">
        <f t="shared" si="3"/>
        <v>0.86363636363636365</v>
      </c>
      <c r="AD80" s="17">
        <f t="shared" si="4"/>
        <v>51.81818181818182</v>
      </c>
      <c r="AE80" s="17">
        <v>40138</v>
      </c>
      <c r="AF80" s="17">
        <v>51</v>
      </c>
      <c r="AG80" s="17">
        <f t="shared" si="5"/>
        <v>8.1818181818181817</v>
      </c>
      <c r="AH80" s="47">
        <f t="shared" si="6"/>
        <v>0.15789473684210525</v>
      </c>
    </row>
    <row r="81" spans="18:34">
      <c r="R81" s="17" t="s">
        <v>159</v>
      </c>
      <c r="S81" s="17" t="s">
        <v>33</v>
      </c>
      <c r="T81" s="17" t="s">
        <v>33</v>
      </c>
      <c r="U81" s="17" t="s">
        <v>155</v>
      </c>
      <c r="V81" s="17" t="s">
        <v>150</v>
      </c>
      <c r="W81" s="17" t="s">
        <v>151</v>
      </c>
      <c r="X81" s="17" t="s">
        <v>152</v>
      </c>
      <c r="Y81" s="17" t="s">
        <v>153</v>
      </c>
      <c r="Z81" s="17">
        <v>72</v>
      </c>
      <c r="AA81" s="46">
        <f>VLOOKUP($R81,Sheet1!$A$2:$B$405,2,0)</f>
        <v>1</v>
      </c>
      <c r="AB81" s="17">
        <f t="shared" si="2"/>
        <v>72</v>
      </c>
      <c r="AC81" s="17">
        <f t="shared" si="3"/>
        <v>1.6363636363636365</v>
      </c>
      <c r="AD81" s="17">
        <f t="shared" si="4"/>
        <v>98.181818181818187</v>
      </c>
      <c r="AE81" s="17">
        <v>40136</v>
      </c>
      <c r="AF81" s="17">
        <v>51</v>
      </c>
      <c r="AG81" s="17">
        <f t="shared" si="5"/>
        <v>8.1818181818181817</v>
      </c>
      <c r="AH81" s="47">
        <f t="shared" si="6"/>
        <v>8.3333333333333329E-2</v>
      </c>
    </row>
    <row r="82" spans="18:34">
      <c r="R82" s="17" t="s">
        <v>160</v>
      </c>
      <c r="S82" s="17" t="s">
        <v>33</v>
      </c>
      <c r="T82" s="17" t="s">
        <v>33</v>
      </c>
      <c r="U82" s="17" t="s">
        <v>149</v>
      </c>
      <c r="V82" s="17" t="s">
        <v>150</v>
      </c>
      <c r="W82" s="17" t="s">
        <v>151</v>
      </c>
      <c r="X82" s="17" t="s">
        <v>152</v>
      </c>
      <c r="Y82" s="17" t="s">
        <v>153</v>
      </c>
      <c r="Z82" s="17">
        <v>60</v>
      </c>
      <c r="AA82" s="46">
        <f>VLOOKUP($R82,Sheet1!$A$2:$B$405,2,0)</f>
        <v>1</v>
      </c>
      <c r="AB82" s="17">
        <f t="shared" si="2"/>
        <v>60</v>
      </c>
      <c r="AC82" s="17">
        <f t="shared" si="3"/>
        <v>1.3636363636363635</v>
      </c>
      <c r="AD82" s="17">
        <f t="shared" si="4"/>
        <v>81.818181818181813</v>
      </c>
      <c r="AE82" s="17">
        <v>40135</v>
      </c>
      <c r="AF82" s="17">
        <v>51</v>
      </c>
      <c r="AG82" s="17">
        <f t="shared" si="5"/>
        <v>8.1818181818181817</v>
      </c>
      <c r="AH82" s="47">
        <f t="shared" si="6"/>
        <v>0.1</v>
      </c>
    </row>
    <row r="83" spans="18:34">
      <c r="R83" s="17" t="s">
        <v>161</v>
      </c>
      <c r="S83" s="17" t="s">
        <v>33</v>
      </c>
      <c r="T83" s="17" t="s">
        <v>33</v>
      </c>
      <c r="U83" s="17" t="s">
        <v>155</v>
      </c>
      <c r="V83" s="17" t="s">
        <v>150</v>
      </c>
      <c r="W83" s="17" t="s">
        <v>151</v>
      </c>
      <c r="X83" s="17" t="s">
        <v>152</v>
      </c>
      <c r="Y83" s="17" t="s">
        <v>153</v>
      </c>
      <c r="Z83" s="17">
        <v>63</v>
      </c>
      <c r="AA83" s="46">
        <f>VLOOKUP($R83,Sheet1!$A$2:$B$405,2,0)</f>
        <v>1</v>
      </c>
      <c r="AB83" s="17">
        <f t="shared" si="2"/>
        <v>63</v>
      </c>
      <c r="AC83" s="17">
        <f t="shared" si="3"/>
        <v>1.4318181818181819</v>
      </c>
      <c r="AD83" s="17">
        <f t="shared" si="4"/>
        <v>85.909090909090907</v>
      </c>
      <c r="AE83" s="17">
        <v>40133</v>
      </c>
      <c r="AF83" s="17">
        <v>51</v>
      </c>
      <c r="AG83" s="17">
        <f t="shared" si="5"/>
        <v>8.1818181818181817</v>
      </c>
      <c r="AH83" s="47">
        <f t="shared" si="6"/>
        <v>9.5238095238095233E-2</v>
      </c>
    </row>
    <row r="84" spans="18:34">
      <c r="R84" s="17" t="s">
        <v>162</v>
      </c>
      <c r="S84" s="17" t="s">
        <v>33</v>
      </c>
      <c r="T84" s="17" t="s">
        <v>33</v>
      </c>
      <c r="U84" s="17" t="s">
        <v>149</v>
      </c>
      <c r="V84" s="17" t="s">
        <v>150</v>
      </c>
      <c r="W84" s="17" t="s">
        <v>151</v>
      </c>
      <c r="X84" s="17" t="s">
        <v>152</v>
      </c>
      <c r="Y84" s="17" t="s">
        <v>153</v>
      </c>
      <c r="Z84" s="17">
        <v>45</v>
      </c>
      <c r="AA84" s="46">
        <f>VLOOKUP($R84,Sheet1!$A$2:$B$405,2,0)</f>
        <v>1</v>
      </c>
      <c r="AB84" s="17">
        <f t="shared" si="2"/>
        <v>45</v>
      </c>
      <c r="AC84" s="17">
        <f t="shared" si="3"/>
        <v>1.0227272727272727</v>
      </c>
      <c r="AD84" s="17">
        <f t="shared" si="4"/>
        <v>61.36363636363636</v>
      </c>
      <c r="AE84" s="17">
        <v>40129</v>
      </c>
      <c r="AF84" s="17">
        <v>51</v>
      </c>
      <c r="AG84" s="17">
        <f t="shared" si="5"/>
        <v>8.1818181818181817</v>
      </c>
      <c r="AH84" s="47">
        <f t="shared" si="6"/>
        <v>0.13333333333333333</v>
      </c>
    </row>
    <row r="85" spans="18:34">
      <c r="R85" s="17" t="s">
        <v>163</v>
      </c>
      <c r="S85" s="17" t="s">
        <v>33</v>
      </c>
      <c r="T85" s="17" t="s">
        <v>33</v>
      </c>
      <c r="U85" s="17" t="s">
        <v>155</v>
      </c>
      <c r="V85" s="17" t="s">
        <v>150</v>
      </c>
      <c r="W85" s="17" t="s">
        <v>151</v>
      </c>
      <c r="X85" s="17" t="s">
        <v>152</v>
      </c>
      <c r="Y85" s="17" t="s">
        <v>153</v>
      </c>
      <c r="Z85" s="17">
        <v>36</v>
      </c>
      <c r="AA85" s="46">
        <f>VLOOKUP($R85,Sheet1!$A$2:$B$405,2,0)</f>
        <v>1</v>
      </c>
      <c r="AB85" s="17">
        <f t="shared" ref="AB85:AB148" si="7">Z85/AA85</f>
        <v>36</v>
      </c>
      <c r="AC85" s="17">
        <f t="shared" si="3"/>
        <v>0.81818181818181823</v>
      </c>
      <c r="AD85" s="17">
        <f t="shared" si="4"/>
        <v>49.090909090909093</v>
      </c>
      <c r="AE85" s="17">
        <v>40131</v>
      </c>
      <c r="AF85" s="17">
        <v>51</v>
      </c>
      <c r="AG85" s="17">
        <f t="shared" si="5"/>
        <v>8.1818181818181817</v>
      </c>
      <c r="AH85" s="47">
        <f t="shared" si="6"/>
        <v>0.16666666666666666</v>
      </c>
    </row>
    <row r="86" spans="18:34">
      <c r="R86" s="17" t="s">
        <v>164</v>
      </c>
      <c r="S86" s="17" t="s">
        <v>33</v>
      </c>
      <c r="T86" s="17" t="s">
        <v>33</v>
      </c>
      <c r="U86" s="17" t="s">
        <v>149</v>
      </c>
      <c r="V86" s="17" t="s">
        <v>150</v>
      </c>
      <c r="W86" s="17" t="s">
        <v>151</v>
      </c>
      <c r="X86" s="17" t="s">
        <v>152</v>
      </c>
      <c r="Y86" s="17" t="s">
        <v>153</v>
      </c>
      <c r="Z86" s="17">
        <v>36</v>
      </c>
      <c r="AA86" s="46">
        <f>VLOOKUP($R86,Sheet1!$A$2:$B$405,2,0)</f>
        <v>1</v>
      </c>
      <c r="AB86" s="17">
        <f t="shared" si="7"/>
        <v>36</v>
      </c>
      <c r="AC86" s="17">
        <f t="shared" ref="AC86:AC149" si="8">AB86/$P$4</f>
        <v>0.81818181818181823</v>
      </c>
      <c r="AD86" s="17">
        <f t="shared" ref="AD86:AD149" si="9">AC86*60</f>
        <v>49.090909090909093</v>
      </c>
      <c r="AE86" s="17">
        <v>40139</v>
      </c>
      <c r="AF86" s="17">
        <v>51</v>
      </c>
      <c r="AG86" s="17">
        <f t="shared" ref="AG86:AG149" si="10">VLOOKUP($AF86,$B$8:$M$18,11,0)</f>
        <v>8.1818181818181817</v>
      </c>
      <c r="AH86" s="47">
        <f t="shared" ref="AH86:AH149" si="11">AG86/AD86</f>
        <v>0.16666666666666666</v>
      </c>
    </row>
    <row r="87" spans="18:34">
      <c r="R87" s="17" t="s">
        <v>165</v>
      </c>
      <c r="S87" s="17" t="s">
        <v>33</v>
      </c>
      <c r="T87" s="17" t="s">
        <v>33</v>
      </c>
      <c r="U87" s="17" t="s">
        <v>155</v>
      </c>
      <c r="V87" s="17" t="s">
        <v>150</v>
      </c>
      <c r="W87" s="17" t="s">
        <v>151</v>
      </c>
      <c r="X87" s="17" t="s">
        <v>152</v>
      </c>
      <c r="Y87" s="17" t="s">
        <v>153</v>
      </c>
      <c r="Z87" s="17">
        <v>36</v>
      </c>
      <c r="AA87" s="46">
        <f>VLOOKUP($R87,Sheet1!$A$2:$B$405,2,0)</f>
        <v>1</v>
      </c>
      <c r="AB87" s="17">
        <f t="shared" si="7"/>
        <v>36</v>
      </c>
      <c r="AC87" s="17">
        <f t="shared" si="8"/>
        <v>0.81818181818181823</v>
      </c>
      <c r="AD87" s="17">
        <f t="shared" si="9"/>
        <v>49.090909090909093</v>
      </c>
      <c r="AE87" s="17">
        <v>40137</v>
      </c>
      <c r="AF87" s="17">
        <v>51</v>
      </c>
      <c r="AG87" s="17">
        <f t="shared" si="10"/>
        <v>8.1818181818181817</v>
      </c>
      <c r="AH87" s="47">
        <f t="shared" si="11"/>
        <v>0.16666666666666666</v>
      </c>
    </row>
    <row r="88" spans="18:34">
      <c r="R88" s="17" t="s">
        <v>166</v>
      </c>
      <c r="S88" s="17" t="s">
        <v>33</v>
      </c>
      <c r="T88" s="17" t="s">
        <v>33</v>
      </c>
      <c r="U88" s="17" t="s">
        <v>167</v>
      </c>
      <c r="V88" s="17" t="s">
        <v>168</v>
      </c>
      <c r="W88" s="17" t="s">
        <v>169</v>
      </c>
      <c r="X88" s="17" t="s">
        <v>47</v>
      </c>
      <c r="Y88" s="17" t="s">
        <v>33</v>
      </c>
      <c r="Z88" s="17">
        <v>504</v>
      </c>
      <c r="AA88" s="46">
        <f>VLOOKUP($R88,Sheet1!$A$2:$B$405,2,0)</f>
        <v>1</v>
      </c>
      <c r="AB88" s="17">
        <f t="shared" si="7"/>
        <v>504</v>
      </c>
      <c r="AC88" s="17">
        <f t="shared" si="8"/>
        <v>11.454545454545455</v>
      </c>
      <c r="AD88" s="17">
        <f t="shared" si="9"/>
        <v>687.27272727272725</v>
      </c>
      <c r="AE88" s="17">
        <v>20444</v>
      </c>
      <c r="AF88" s="17">
        <v>52</v>
      </c>
      <c r="AG88" s="17">
        <f t="shared" si="10"/>
        <v>24.545454545454547</v>
      </c>
      <c r="AH88" s="47">
        <f t="shared" si="11"/>
        <v>3.5714285714285719E-2</v>
      </c>
    </row>
    <row r="89" spans="18:34">
      <c r="R89" s="17" t="s">
        <v>170</v>
      </c>
      <c r="S89" s="17" t="s">
        <v>33</v>
      </c>
      <c r="T89" s="17" t="s">
        <v>33</v>
      </c>
      <c r="U89" s="17" t="s">
        <v>171</v>
      </c>
      <c r="V89" s="17" t="s">
        <v>172</v>
      </c>
      <c r="W89" s="17" t="s">
        <v>173</v>
      </c>
      <c r="X89" s="17" t="s">
        <v>174</v>
      </c>
      <c r="Y89" s="17" t="s">
        <v>175</v>
      </c>
      <c r="Z89" s="17">
        <v>8</v>
      </c>
      <c r="AA89" s="46">
        <f>VLOOKUP($R89,Sheet1!$A$2:$B$405,2,0)</f>
        <v>1</v>
      </c>
      <c r="AB89" s="17">
        <f t="shared" si="7"/>
        <v>8</v>
      </c>
      <c r="AC89" s="17">
        <f t="shared" si="8"/>
        <v>0.18181818181818182</v>
      </c>
      <c r="AD89" s="17">
        <f t="shared" si="9"/>
        <v>10.90909090909091</v>
      </c>
      <c r="AE89" s="17">
        <v>50495</v>
      </c>
      <c r="AF89" s="17">
        <v>60</v>
      </c>
      <c r="AG89" s="17">
        <f t="shared" si="10"/>
        <v>24.545454545454547</v>
      </c>
      <c r="AH89" s="47">
        <f t="shared" si="11"/>
        <v>2.25</v>
      </c>
    </row>
    <row r="90" spans="18:34">
      <c r="R90" s="17" t="s">
        <v>176</v>
      </c>
      <c r="S90" s="17" t="s">
        <v>33</v>
      </c>
      <c r="T90" s="17" t="s">
        <v>33</v>
      </c>
      <c r="U90" s="17" t="s">
        <v>171</v>
      </c>
      <c r="V90" s="17" t="s">
        <v>172</v>
      </c>
      <c r="W90" s="17" t="s">
        <v>173</v>
      </c>
      <c r="X90" s="17" t="s">
        <v>174</v>
      </c>
      <c r="Y90" s="17" t="s">
        <v>175</v>
      </c>
      <c r="Z90" s="17">
        <v>8</v>
      </c>
      <c r="AA90" s="46">
        <f>VLOOKUP($R90,Sheet1!$A$2:$B$405,2,0)</f>
        <v>1</v>
      </c>
      <c r="AB90" s="17">
        <f t="shared" si="7"/>
        <v>8</v>
      </c>
      <c r="AC90" s="17">
        <f t="shared" si="8"/>
        <v>0.18181818181818182</v>
      </c>
      <c r="AD90" s="17">
        <f t="shared" si="9"/>
        <v>10.90909090909091</v>
      </c>
      <c r="AE90" s="17">
        <v>50446</v>
      </c>
      <c r="AF90" s="17">
        <v>60</v>
      </c>
      <c r="AG90" s="17">
        <f t="shared" si="10"/>
        <v>24.545454545454547</v>
      </c>
      <c r="AH90" s="47">
        <f t="shared" si="11"/>
        <v>2.25</v>
      </c>
    </row>
    <row r="91" spans="18:34">
      <c r="R91" s="17" t="s">
        <v>177</v>
      </c>
      <c r="S91" s="17" t="s">
        <v>33</v>
      </c>
      <c r="T91" s="17" t="s">
        <v>33</v>
      </c>
      <c r="U91" s="17" t="s">
        <v>178</v>
      </c>
      <c r="V91" s="17" t="s">
        <v>179</v>
      </c>
      <c r="W91" s="17" t="s">
        <v>180</v>
      </c>
      <c r="X91" s="17" t="s">
        <v>47</v>
      </c>
      <c r="Y91" s="17" t="s">
        <v>89</v>
      </c>
      <c r="Z91" s="17">
        <v>200</v>
      </c>
      <c r="AA91" s="46">
        <f>VLOOKUP($R91,Sheet1!$A$2:$B$405,2,0)</f>
        <v>1</v>
      </c>
      <c r="AB91" s="17">
        <f t="shared" si="7"/>
        <v>200</v>
      </c>
      <c r="AC91" s="17">
        <f t="shared" si="8"/>
        <v>4.5454545454545459</v>
      </c>
      <c r="AD91" s="17">
        <f t="shared" si="9"/>
        <v>272.72727272727275</v>
      </c>
      <c r="AE91" s="17">
        <v>20434</v>
      </c>
      <c r="AF91" s="17">
        <v>52</v>
      </c>
      <c r="AG91" s="17">
        <f t="shared" si="10"/>
        <v>24.545454545454547</v>
      </c>
      <c r="AH91" s="47">
        <f t="shared" si="11"/>
        <v>0.09</v>
      </c>
    </row>
    <row r="92" spans="18:34">
      <c r="R92" s="17" t="s">
        <v>181</v>
      </c>
      <c r="S92" s="17" t="s">
        <v>33</v>
      </c>
      <c r="T92" s="17" t="s">
        <v>53</v>
      </c>
      <c r="U92" s="17" t="s">
        <v>182</v>
      </c>
      <c r="V92" s="17" t="s">
        <v>179</v>
      </c>
      <c r="W92" s="17" t="s">
        <v>180</v>
      </c>
      <c r="X92" s="17" t="s">
        <v>47</v>
      </c>
      <c r="Y92" s="17" t="s">
        <v>89</v>
      </c>
      <c r="Z92" s="17">
        <v>300</v>
      </c>
      <c r="AA92" s="46">
        <f>VLOOKUP($R92,Sheet1!$A$2:$B$405,2,0)</f>
        <v>1</v>
      </c>
      <c r="AB92" s="17">
        <f t="shared" si="7"/>
        <v>300</v>
      </c>
      <c r="AC92" s="17">
        <f t="shared" si="8"/>
        <v>6.8181818181818183</v>
      </c>
      <c r="AD92" s="17">
        <f t="shared" si="9"/>
        <v>409.09090909090912</v>
      </c>
      <c r="AE92" s="17">
        <v>10433</v>
      </c>
      <c r="AF92" s="17">
        <v>54</v>
      </c>
      <c r="AG92" s="17">
        <f t="shared" si="10"/>
        <v>24.545454545454547</v>
      </c>
      <c r="AH92" s="47">
        <f t="shared" si="11"/>
        <v>0.06</v>
      </c>
    </row>
    <row r="93" spans="18:34">
      <c r="R93" s="17" t="s">
        <v>183</v>
      </c>
      <c r="S93" s="17" t="s">
        <v>33</v>
      </c>
      <c r="T93" s="17" t="s">
        <v>53</v>
      </c>
      <c r="U93" s="17" t="s">
        <v>182</v>
      </c>
      <c r="V93" s="17" t="s">
        <v>179</v>
      </c>
      <c r="W93" s="17" t="s">
        <v>180</v>
      </c>
      <c r="X93" s="17" t="s">
        <v>47</v>
      </c>
      <c r="Y93" s="17" t="s">
        <v>89</v>
      </c>
      <c r="Z93" s="17">
        <v>1000</v>
      </c>
      <c r="AA93" s="46">
        <f>VLOOKUP($R93,Sheet1!$A$2:$B$405,2,0)</f>
        <v>1</v>
      </c>
      <c r="AB93" s="17">
        <f t="shared" si="7"/>
        <v>1000</v>
      </c>
      <c r="AC93" s="17">
        <f t="shared" si="8"/>
        <v>22.727272727272727</v>
      </c>
      <c r="AD93" s="17">
        <f t="shared" si="9"/>
        <v>1363.6363636363635</v>
      </c>
      <c r="AE93" s="17">
        <v>10429</v>
      </c>
      <c r="AF93" s="17">
        <v>54</v>
      </c>
      <c r="AG93" s="17">
        <f t="shared" si="10"/>
        <v>24.545454545454547</v>
      </c>
      <c r="AH93" s="47">
        <f t="shared" si="11"/>
        <v>1.8000000000000002E-2</v>
      </c>
    </row>
    <row r="94" spans="18:34">
      <c r="R94" s="17" t="s">
        <v>184</v>
      </c>
      <c r="S94" s="17" t="s">
        <v>33</v>
      </c>
      <c r="T94" s="17" t="s">
        <v>53</v>
      </c>
      <c r="U94" s="17" t="s">
        <v>185</v>
      </c>
      <c r="V94" s="17" t="s">
        <v>179</v>
      </c>
      <c r="W94" s="17" t="s">
        <v>180</v>
      </c>
      <c r="X94" s="17" t="s">
        <v>47</v>
      </c>
      <c r="Y94" s="17" t="s">
        <v>89</v>
      </c>
      <c r="Z94" s="17">
        <v>40</v>
      </c>
      <c r="AA94" s="46">
        <f>VLOOKUP($R94,Sheet1!$A$2:$B$405,2,0)</f>
        <v>1</v>
      </c>
      <c r="AB94" s="17">
        <f t="shared" si="7"/>
        <v>40</v>
      </c>
      <c r="AC94" s="17">
        <f t="shared" si="8"/>
        <v>0.90909090909090906</v>
      </c>
      <c r="AD94" s="17">
        <f t="shared" si="9"/>
        <v>54.545454545454547</v>
      </c>
      <c r="AE94" s="17">
        <v>20432</v>
      </c>
      <c r="AF94" s="17">
        <v>54</v>
      </c>
      <c r="AG94" s="17">
        <f t="shared" si="10"/>
        <v>24.545454545454547</v>
      </c>
      <c r="AH94" s="47">
        <f t="shared" si="11"/>
        <v>0.45</v>
      </c>
    </row>
    <row r="95" spans="18:34">
      <c r="R95" s="17" t="s">
        <v>186</v>
      </c>
      <c r="S95" s="17" t="s">
        <v>33</v>
      </c>
      <c r="T95" s="17" t="s">
        <v>56</v>
      </c>
      <c r="U95" s="17" t="s">
        <v>187</v>
      </c>
      <c r="V95" s="17" t="s">
        <v>179</v>
      </c>
      <c r="W95" s="17" t="s">
        <v>180</v>
      </c>
      <c r="X95" s="17" t="s">
        <v>47</v>
      </c>
      <c r="Y95" s="17" t="s">
        <v>89</v>
      </c>
      <c r="Z95" s="17">
        <v>300</v>
      </c>
      <c r="AA95" s="46">
        <f>VLOOKUP($R95,Sheet1!$A$2:$B$405,2,0)</f>
        <v>5</v>
      </c>
      <c r="AB95" s="17">
        <f t="shared" si="7"/>
        <v>60</v>
      </c>
      <c r="AC95" s="17">
        <f t="shared" si="8"/>
        <v>1.3636363636363635</v>
      </c>
      <c r="AD95" s="17">
        <f t="shared" si="9"/>
        <v>81.818181818181813</v>
      </c>
      <c r="AE95" s="17">
        <v>10430</v>
      </c>
      <c r="AF95" s="17">
        <v>53</v>
      </c>
      <c r="AG95" s="17">
        <f t="shared" si="10"/>
        <v>24.545454545454547</v>
      </c>
      <c r="AH95" s="47">
        <f t="shared" si="11"/>
        <v>0.30000000000000004</v>
      </c>
    </row>
    <row r="96" spans="18:34">
      <c r="R96" s="17" t="s">
        <v>188</v>
      </c>
      <c r="S96" s="17" t="s">
        <v>33</v>
      </c>
      <c r="T96" s="17" t="s">
        <v>56</v>
      </c>
      <c r="U96" s="17" t="s">
        <v>189</v>
      </c>
      <c r="V96" s="17" t="s">
        <v>179</v>
      </c>
      <c r="W96" s="17" t="s">
        <v>180</v>
      </c>
      <c r="X96" s="17" t="s">
        <v>47</v>
      </c>
      <c r="Y96" s="17" t="s">
        <v>89</v>
      </c>
      <c r="Z96" s="17">
        <v>5000</v>
      </c>
      <c r="AA96" s="46">
        <f>VLOOKUP($R96,Sheet1!$A$2:$B$405,2,0)</f>
        <v>1</v>
      </c>
      <c r="AB96" s="17">
        <f t="shared" si="7"/>
        <v>5000</v>
      </c>
      <c r="AC96" s="17">
        <f t="shared" si="8"/>
        <v>113.63636363636364</v>
      </c>
      <c r="AD96" s="17">
        <f t="shared" si="9"/>
        <v>6818.181818181818</v>
      </c>
      <c r="AE96" s="17">
        <v>10435</v>
      </c>
      <c r="AF96" s="17">
        <v>53</v>
      </c>
      <c r="AG96" s="17">
        <f t="shared" si="10"/>
        <v>24.545454545454547</v>
      </c>
      <c r="AH96" s="47">
        <f t="shared" si="11"/>
        <v>3.6000000000000003E-3</v>
      </c>
    </row>
    <row r="97" spans="18:34">
      <c r="R97" s="17" t="s">
        <v>190</v>
      </c>
      <c r="S97" s="17" t="s">
        <v>33</v>
      </c>
      <c r="T97" s="17" t="s">
        <v>53</v>
      </c>
      <c r="U97" s="17" t="s">
        <v>191</v>
      </c>
      <c r="V97" s="17" t="s">
        <v>179</v>
      </c>
      <c r="W97" s="17" t="s">
        <v>180</v>
      </c>
      <c r="X97" s="17" t="s">
        <v>47</v>
      </c>
      <c r="Y97" s="17" t="s">
        <v>89</v>
      </c>
      <c r="Z97" s="17">
        <v>1000</v>
      </c>
      <c r="AA97" s="46">
        <f>VLOOKUP($R97,Sheet1!$A$2:$B$405,2,0)</f>
        <v>1</v>
      </c>
      <c r="AB97" s="17">
        <f t="shared" si="7"/>
        <v>1000</v>
      </c>
      <c r="AC97" s="17">
        <f t="shared" si="8"/>
        <v>22.727272727272727</v>
      </c>
      <c r="AD97" s="17">
        <f t="shared" si="9"/>
        <v>1363.6363636363635</v>
      </c>
      <c r="AE97" s="17">
        <v>10436</v>
      </c>
      <c r="AF97" s="17">
        <v>54</v>
      </c>
      <c r="AG97" s="17">
        <f t="shared" si="10"/>
        <v>24.545454545454547</v>
      </c>
      <c r="AH97" s="47">
        <f t="shared" si="11"/>
        <v>1.8000000000000002E-2</v>
      </c>
    </row>
    <row r="98" spans="18:34">
      <c r="R98" s="17" t="s">
        <v>192</v>
      </c>
      <c r="S98" s="17" t="s">
        <v>33</v>
      </c>
      <c r="T98" s="17" t="s">
        <v>53</v>
      </c>
      <c r="U98" s="17" t="s">
        <v>191</v>
      </c>
      <c r="V98" s="17" t="s">
        <v>179</v>
      </c>
      <c r="W98" s="17" t="s">
        <v>180</v>
      </c>
      <c r="X98" s="17" t="s">
        <v>47</v>
      </c>
      <c r="Y98" s="17" t="s">
        <v>89</v>
      </c>
      <c r="Z98" s="17">
        <v>2000</v>
      </c>
      <c r="AA98" s="46">
        <f>VLOOKUP($R98,Sheet1!$A$2:$B$405,2,0)</f>
        <v>2</v>
      </c>
      <c r="AB98" s="17">
        <f t="shared" si="7"/>
        <v>1000</v>
      </c>
      <c r="AC98" s="17">
        <f t="shared" si="8"/>
        <v>22.727272727272727</v>
      </c>
      <c r="AD98" s="17">
        <f t="shared" si="9"/>
        <v>1363.6363636363635</v>
      </c>
      <c r="AE98" s="17">
        <v>10431</v>
      </c>
      <c r="AF98" s="17">
        <v>53</v>
      </c>
      <c r="AG98" s="17">
        <f t="shared" si="10"/>
        <v>24.545454545454547</v>
      </c>
      <c r="AH98" s="47">
        <f t="shared" si="11"/>
        <v>1.8000000000000002E-2</v>
      </c>
    </row>
    <row r="99" spans="18:34">
      <c r="R99" s="17" t="s">
        <v>193</v>
      </c>
      <c r="S99" s="17" t="s">
        <v>33</v>
      </c>
      <c r="T99" s="17" t="s">
        <v>53</v>
      </c>
      <c r="U99" s="17" t="s">
        <v>77</v>
      </c>
      <c r="V99" s="17" t="s">
        <v>194</v>
      </c>
      <c r="W99" s="17" t="s">
        <v>195</v>
      </c>
      <c r="X99" s="17" t="s">
        <v>47</v>
      </c>
      <c r="Y99" s="17" t="s">
        <v>196</v>
      </c>
      <c r="Z99" s="17">
        <v>100</v>
      </c>
      <c r="AA99" s="46">
        <f>VLOOKUP($R99,Sheet1!$A$2:$B$405,2,0)</f>
        <v>1</v>
      </c>
      <c r="AB99" s="17">
        <f t="shared" si="7"/>
        <v>100</v>
      </c>
      <c r="AC99" s="17">
        <f t="shared" si="8"/>
        <v>2.2727272727272729</v>
      </c>
      <c r="AD99" s="17">
        <f t="shared" si="9"/>
        <v>136.36363636363637</v>
      </c>
      <c r="AE99" s="17">
        <v>10447</v>
      </c>
      <c r="AF99" s="17">
        <v>52</v>
      </c>
      <c r="AG99" s="17">
        <f t="shared" si="10"/>
        <v>24.545454545454547</v>
      </c>
      <c r="AH99" s="47">
        <f t="shared" si="11"/>
        <v>0.18</v>
      </c>
    </row>
    <row r="100" spans="18:34">
      <c r="R100" s="17" t="s">
        <v>197</v>
      </c>
      <c r="S100" s="17" t="s">
        <v>33</v>
      </c>
      <c r="T100" s="17" t="s">
        <v>53</v>
      </c>
      <c r="U100" s="17" t="s">
        <v>77</v>
      </c>
      <c r="V100" s="17" t="s">
        <v>194</v>
      </c>
      <c r="W100" s="17" t="s">
        <v>195</v>
      </c>
      <c r="X100" s="17" t="s">
        <v>47</v>
      </c>
      <c r="Y100" s="17" t="s">
        <v>196</v>
      </c>
      <c r="Z100" s="17">
        <v>100</v>
      </c>
      <c r="AA100" s="46">
        <f>VLOOKUP($R100,Sheet1!$A$2:$B$405,2,0)</f>
        <v>1</v>
      </c>
      <c r="AB100" s="17">
        <f t="shared" si="7"/>
        <v>100</v>
      </c>
      <c r="AC100" s="17">
        <f t="shared" si="8"/>
        <v>2.2727272727272729</v>
      </c>
      <c r="AD100" s="17">
        <f t="shared" si="9"/>
        <v>136.36363636363637</v>
      </c>
      <c r="AE100" s="17">
        <v>10449</v>
      </c>
      <c r="AF100" s="17">
        <v>52</v>
      </c>
      <c r="AG100" s="17">
        <f t="shared" si="10"/>
        <v>24.545454545454547</v>
      </c>
      <c r="AH100" s="47">
        <f t="shared" si="11"/>
        <v>0.18</v>
      </c>
    </row>
    <row r="101" spans="18:34">
      <c r="R101" s="17" t="s">
        <v>198</v>
      </c>
      <c r="S101" s="17" t="s">
        <v>33</v>
      </c>
      <c r="T101" s="17" t="s">
        <v>33</v>
      </c>
      <c r="U101" s="17" t="s">
        <v>187</v>
      </c>
      <c r="V101" s="17" t="s">
        <v>194</v>
      </c>
      <c r="W101" s="17" t="s">
        <v>195</v>
      </c>
      <c r="X101" s="17" t="s">
        <v>47</v>
      </c>
      <c r="Y101" s="17" t="s">
        <v>196</v>
      </c>
      <c r="Z101" s="17">
        <v>400</v>
      </c>
      <c r="AA101" s="46">
        <f>VLOOKUP($R101,Sheet1!$A$2:$B$405,2,0)</f>
        <v>2</v>
      </c>
      <c r="AB101" s="17">
        <f t="shared" si="7"/>
        <v>200</v>
      </c>
      <c r="AC101" s="17">
        <f t="shared" si="8"/>
        <v>4.5454545454545459</v>
      </c>
      <c r="AD101" s="17">
        <f t="shared" si="9"/>
        <v>272.72727272727275</v>
      </c>
      <c r="AE101" s="17">
        <v>10450</v>
      </c>
      <c r="AF101" s="17">
        <v>54</v>
      </c>
      <c r="AG101" s="17">
        <f t="shared" si="10"/>
        <v>24.545454545454547</v>
      </c>
      <c r="AH101" s="47">
        <f t="shared" si="11"/>
        <v>0.09</v>
      </c>
    </row>
    <row r="102" spans="18:34">
      <c r="R102" s="17" t="s">
        <v>199</v>
      </c>
      <c r="S102" s="17" t="s">
        <v>33</v>
      </c>
      <c r="T102" s="17" t="s">
        <v>53</v>
      </c>
      <c r="U102" s="17" t="s">
        <v>200</v>
      </c>
      <c r="V102" s="17" t="s">
        <v>194</v>
      </c>
      <c r="W102" s="17" t="s">
        <v>195</v>
      </c>
      <c r="X102" s="17" t="s">
        <v>47</v>
      </c>
      <c r="Y102" s="17" t="s">
        <v>196</v>
      </c>
      <c r="Z102" s="17">
        <v>400</v>
      </c>
      <c r="AA102" s="46">
        <f>VLOOKUP($R102,Sheet1!$A$2:$B$405,2,0)</f>
        <v>2</v>
      </c>
      <c r="AB102" s="17">
        <f t="shared" si="7"/>
        <v>200</v>
      </c>
      <c r="AC102" s="17">
        <f t="shared" si="8"/>
        <v>4.5454545454545459</v>
      </c>
      <c r="AD102" s="17">
        <f t="shared" si="9"/>
        <v>272.72727272727275</v>
      </c>
      <c r="AE102" s="17">
        <v>10448</v>
      </c>
      <c r="AF102" s="17">
        <v>52</v>
      </c>
      <c r="AG102" s="17">
        <f t="shared" si="10"/>
        <v>24.545454545454547</v>
      </c>
      <c r="AH102" s="47">
        <f t="shared" si="11"/>
        <v>0.09</v>
      </c>
    </row>
    <row r="103" spans="18:34">
      <c r="R103" s="17" t="s">
        <v>201</v>
      </c>
      <c r="S103" s="17" t="s">
        <v>33</v>
      </c>
      <c r="T103" s="17" t="s">
        <v>56</v>
      </c>
      <c r="U103" s="17" t="s">
        <v>202</v>
      </c>
      <c r="V103" s="17" t="s">
        <v>203</v>
      </c>
      <c r="W103" s="17" t="s">
        <v>204</v>
      </c>
      <c r="X103" s="17" t="s">
        <v>205</v>
      </c>
      <c r="Y103" s="17" t="s">
        <v>206</v>
      </c>
      <c r="Z103" s="17">
        <v>4</v>
      </c>
      <c r="AA103" s="46">
        <f>VLOOKUP($R103,Sheet1!$A$2:$B$405,2,0)</f>
        <v>1</v>
      </c>
      <c r="AB103" s="17">
        <f t="shared" si="7"/>
        <v>4</v>
      </c>
      <c r="AC103" s="17">
        <f t="shared" si="8"/>
        <v>9.0909090909090912E-2</v>
      </c>
      <c r="AD103" s="17">
        <f t="shared" si="9"/>
        <v>5.454545454545455</v>
      </c>
      <c r="AE103" s="17">
        <v>40426</v>
      </c>
      <c r="AF103" s="17">
        <v>52</v>
      </c>
      <c r="AG103" s="17">
        <f t="shared" si="10"/>
        <v>24.545454545454547</v>
      </c>
      <c r="AH103" s="47">
        <f t="shared" si="11"/>
        <v>4.5</v>
      </c>
    </row>
    <row r="104" spans="18:34">
      <c r="R104" s="17" t="s">
        <v>207</v>
      </c>
      <c r="S104" s="17" t="s">
        <v>33</v>
      </c>
      <c r="T104" s="17" t="s">
        <v>49</v>
      </c>
      <c r="U104" s="17" t="s">
        <v>202</v>
      </c>
      <c r="V104" s="17" t="s">
        <v>203</v>
      </c>
      <c r="W104" s="17" t="s">
        <v>204</v>
      </c>
      <c r="X104" s="17" t="s">
        <v>205</v>
      </c>
      <c r="Y104" s="17" t="s">
        <v>206</v>
      </c>
      <c r="Z104" s="17">
        <v>6</v>
      </c>
      <c r="AA104" s="46">
        <f>VLOOKUP($R104,Sheet1!$A$2:$B$405,2,0)</f>
        <v>1</v>
      </c>
      <c r="AB104" s="17">
        <f t="shared" si="7"/>
        <v>6</v>
      </c>
      <c r="AC104" s="17">
        <f t="shared" si="8"/>
        <v>0.13636363636363635</v>
      </c>
      <c r="AD104" s="17">
        <f t="shared" si="9"/>
        <v>8.1818181818181817</v>
      </c>
      <c r="AE104" s="17">
        <v>40427</v>
      </c>
      <c r="AF104" s="17">
        <v>52</v>
      </c>
      <c r="AG104" s="17">
        <f t="shared" si="10"/>
        <v>24.545454545454547</v>
      </c>
      <c r="AH104" s="47">
        <f t="shared" si="11"/>
        <v>3</v>
      </c>
    </row>
    <row r="105" spans="18:34">
      <c r="R105" s="17" t="s">
        <v>208</v>
      </c>
      <c r="S105" s="17" t="s">
        <v>33</v>
      </c>
      <c r="T105" s="17" t="s">
        <v>49</v>
      </c>
      <c r="U105" s="17" t="s">
        <v>209</v>
      </c>
      <c r="V105" s="17" t="s">
        <v>210</v>
      </c>
      <c r="W105" s="17" t="s">
        <v>211</v>
      </c>
      <c r="X105" s="17" t="s">
        <v>47</v>
      </c>
      <c r="Y105" s="17" t="s">
        <v>89</v>
      </c>
      <c r="Z105" s="17">
        <v>16</v>
      </c>
      <c r="AA105" s="46">
        <f>VLOOKUP($R105,Sheet1!$A$2:$B$405,2,0)</f>
        <v>1</v>
      </c>
      <c r="AB105" s="17">
        <f t="shared" si="7"/>
        <v>16</v>
      </c>
      <c r="AC105" s="17">
        <f t="shared" si="8"/>
        <v>0.36363636363636365</v>
      </c>
      <c r="AD105" s="17">
        <f t="shared" si="9"/>
        <v>21.81818181818182</v>
      </c>
      <c r="AE105" s="17">
        <v>98004</v>
      </c>
      <c r="AF105" s="17">
        <v>57</v>
      </c>
      <c r="AG105" s="17">
        <f t="shared" si="10"/>
        <v>21.81818181818182</v>
      </c>
      <c r="AH105" s="47">
        <f t="shared" si="11"/>
        <v>1</v>
      </c>
    </row>
    <row r="106" spans="18:34">
      <c r="R106" s="17" t="s">
        <v>212</v>
      </c>
      <c r="S106" s="17" t="s">
        <v>33</v>
      </c>
      <c r="T106" s="17" t="s">
        <v>56</v>
      </c>
      <c r="U106" s="17" t="s">
        <v>209</v>
      </c>
      <c r="V106" s="17" t="s">
        <v>210</v>
      </c>
      <c r="W106" s="17" t="s">
        <v>211</v>
      </c>
      <c r="X106" s="17" t="s">
        <v>47</v>
      </c>
      <c r="Y106" s="17" t="s">
        <v>89</v>
      </c>
      <c r="Z106" s="17">
        <v>20</v>
      </c>
      <c r="AA106" s="46">
        <f>VLOOKUP($R106,Sheet1!$A$2:$B$405,2,0)</f>
        <v>1</v>
      </c>
      <c r="AB106" s="17">
        <f t="shared" si="7"/>
        <v>20</v>
      </c>
      <c r="AC106" s="17">
        <f t="shared" si="8"/>
        <v>0.45454545454545453</v>
      </c>
      <c r="AD106" s="17">
        <f t="shared" si="9"/>
        <v>27.272727272727273</v>
      </c>
      <c r="AE106" s="17">
        <v>98006</v>
      </c>
      <c r="AF106" s="17">
        <v>58</v>
      </c>
      <c r="AG106" s="17">
        <f t="shared" si="10"/>
        <v>27.272727272727273</v>
      </c>
      <c r="AH106" s="47">
        <f t="shared" si="11"/>
        <v>1</v>
      </c>
    </row>
    <row r="107" spans="18:34">
      <c r="R107" s="17" t="s">
        <v>213</v>
      </c>
      <c r="S107" s="17" t="s">
        <v>33</v>
      </c>
      <c r="T107" s="17" t="s">
        <v>56</v>
      </c>
      <c r="U107" s="17" t="s">
        <v>214</v>
      </c>
      <c r="V107" s="17" t="s">
        <v>210</v>
      </c>
      <c r="W107" s="17" t="s">
        <v>211</v>
      </c>
      <c r="X107" s="17" t="s">
        <v>47</v>
      </c>
      <c r="Y107" s="17" t="s">
        <v>89</v>
      </c>
      <c r="Z107" s="17">
        <v>16</v>
      </c>
      <c r="AA107" s="46">
        <f>VLOOKUP($R107,Sheet1!$A$2:$B$405,2,0)</f>
        <v>1</v>
      </c>
      <c r="AB107" s="17">
        <f t="shared" si="7"/>
        <v>16</v>
      </c>
      <c r="AC107" s="17">
        <f t="shared" si="8"/>
        <v>0.36363636363636365</v>
      </c>
      <c r="AD107" s="17">
        <f t="shared" si="9"/>
        <v>21.81818181818182</v>
      </c>
      <c r="AE107" s="17">
        <v>98003</v>
      </c>
      <c r="AF107" s="17">
        <v>55</v>
      </c>
      <c r="AG107" s="17">
        <f t="shared" si="10"/>
        <v>21.81818181818182</v>
      </c>
      <c r="AH107" s="47">
        <f t="shared" si="11"/>
        <v>1</v>
      </c>
    </row>
    <row r="108" spans="18:34">
      <c r="R108" s="17" t="s">
        <v>215</v>
      </c>
      <c r="S108" s="17" t="s">
        <v>33</v>
      </c>
      <c r="T108" s="17" t="s">
        <v>53</v>
      </c>
      <c r="U108" s="17" t="s">
        <v>214</v>
      </c>
      <c r="V108" s="17" t="s">
        <v>210</v>
      </c>
      <c r="W108" s="17" t="s">
        <v>211</v>
      </c>
      <c r="X108" s="17" t="s">
        <v>47</v>
      </c>
      <c r="Y108" s="17" t="s">
        <v>89</v>
      </c>
      <c r="Z108" s="17">
        <v>20</v>
      </c>
      <c r="AA108" s="46">
        <f>VLOOKUP($R108,Sheet1!$A$2:$B$405,2,0)</f>
        <v>1</v>
      </c>
      <c r="AB108" s="17">
        <f t="shared" si="7"/>
        <v>20</v>
      </c>
      <c r="AC108" s="17">
        <f t="shared" si="8"/>
        <v>0.45454545454545453</v>
      </c>
      <c r="AD108" s="17">
        <f t="shared" si="9"/>
        <v>27.272727272727273</v>
      </c>
      <c r="AE108" s="17">
        <v>98005</v>
      </c>
      <c r="AF108" s="17">
        <v>56</v>
      </c>
      <c r="AG108" s="17">
        <f t="shared" si="10"/>
        <v>27.272727272727273</v>
      </c>
      <c r="AH108" s="47">
        <f t="shared" si="11"/>
        <v>1</v>
      </c>
    </row>
    <row r="109" spans="18:34">
      <c r="R109" s="17" t="s">
        <v>216</v>
      </c>
      <c r="S109" s="17" t="s">
        <v>33</v>
      </c>
      <c r="T109" s="17" t="s">
        <v>33</v>
      </c>
      <c r="U109" s="17" t="s">
        <v>91</v>
      </c>
      <c r="V109" s="17" t="s">
        <v>217</v>
      </c>
      <c r="W109" s="17" t="s">
        <v>218</v>
      </c>
      <c r="X109" s="17" t="s">
        <v>47</v>
      </c>
      <c r="Y109" s="17" t="s">
        <v>219</v>
      </c>
      <c r="Z109" s="17">
        <v>400</v>
      </c>
      <c r="AA109" s="46">
        <f>VLOOKUP($R109,Sheet1!$A$2:$B$405,2,0)</f>
        <v>1</v>
      </c>
      <c r="AB109" s="17">
        <f t="shared" si="7"/>
        <v>400</v>
      </c>
      <c r="AC109" s="17">
        <f t="shared" si="8"/>
        <v>9.0909090909090917</v>
      </c>
      <c r="AD109" s="17">
        <f t="shared" si="9"/>
        <v>545.4545454545455</v>
      </c>
      <c r="AE109" s="17">
        <v>20459</v>
      </c>
      <c r="AF109" s="17">
        <v>60</v>
      </c>
      <c r="AG109" s="17">
        <f t="shared" si="10"/>
        <v>24.545454545454547</v>
      </c>
      <c r="AH109" s="47">
        <f t="shared" si="11"/>
        <v>4.4999999999999998E-2</v>
      </c>
    </row>
    <row r="110" spans="18:34">
      <c r="R110" s="17" t="s">
        <v>220</v>
      </c>
      <c r="S110" s="17" t="s">
        <v>33</v>
      </c>
      <c r="T110" s="17" t="s">
        <v>53</v>
      </c>
      <c r="U110" s="17" t="s">
        <v>44</v>
      </c>
      <c r="V110" s="17" t="s">
        <v>221</v>
      </c>
      <c r="W110" s="17" t="s">
        <v>222</v>
      </c>
      <c r="X110" s="17" t="s">
        <v>47</v>
      </c>
      <c r="Y110" s="17" t="s">
        <v>33</v>
      </c>
      <c r="Z110" s="17">
        <v>300</v>
      </c>
      <c r="AA110" s="46">
        <f>VLOOKUP($R110,Sheet1!$A$2:$B$405,2,0)</f>
        <v>1</v>
      </c>
      <c r="AB110" s="17">
        <f t="shared" si="7"/>
        <v>300</v>
      </c>
      <c r="AC110" s="17">
        <f t="shared" si="8"/>
        <v>6.8181818181818183</v>
      </c>
      <c r="AD110" s="17">
        <f t="shared" si="9"/>
        <v>409.09090909090912</v>
      </c>
      <c r="AE110" s="17">
        <v>20363</v>
      </c>
      <c r="AF110" s="17">
        <v>52</v>
      </c>
      <c r="AG110" s="17">
        <f t="shared" si="10"/>
        <v>24.545454545454547</v>
      </c>
      <c r="AH110" s="47">
        <f t="shared" si="11"/>
        <v>0.06</v>
      </c>
    </row>
    <row r="111" spans="18:34">
      <c r="R111" s="17">
        <v>9011606048</v>
      </c>
      <c r="S111" s="17" t="s">
        <v>33</v>
      </c>
      <c r="T111" s="17" t="s">
        <v>223</v>
      </c>
      <c r="U111" s="17" t="s">
        <v>224</v>
      </c>
      <c r="V111" s="17" t="s">
        <v>221</v>
      </c>
      <c r="W111" s="17" t="s">
        <v>222</v>
      </c>
      <c r="X111" s="17" t="s">
        <v>47</v>
      </c>
      <c r="Y111" s="17" t="s">
        <v>33</v>
      </c>
      <c r="Z111" s="17">
        <v>3000</v>
      </c>
      <c r="AA111" s="46">
        <f>VLOOKUP($R111,Sheet1!$A$2:$B$405,2,0)</f>
        <v>1.6666666666666667</v>
      </c>
      <c r="AB111" s="17">
        <f t="shared" si="7"/>
        <v>1800</v>
      </c>
      <c r="AC111" s="17">
        <f t="shared" si="8"/>
        <v>40.909090909090907</v>
      </c>
      <c r="AD111" s="17">
        <f t="shared" si="9"/>
        <v>2454.5454545454545</v>
      </c>
      <c r="AE111" s="17">
        <v>20361</v>
      </c>
      <c r="AF111" s="17">
        <v>60</v>
      </c>
      <c r="AG111" s="17">
        <f t="shared" si="10"/>
        <v>24.545454545454547</v>
      </c>
      <c r="AH111" s="47">
        <f t="shared" si="11"/>
        <v>0.01</v>
      </c>
    </row>
    <row r="112" spans="18:34">
      <c r="R112" s="17" t="s">
        <v>225</v>
      </c>
      <c r="S112" s="17" t="s">
        <v>33</v>
      </c>
      <c r="T112" s="17" t="s">
        <v>33</v>
      </c>
      <c r="U112" s="17" t="s">
        <v>44</v>
      </c>
      <c r="V112" s="17" t="s">
        <v>221</v>
      </c>
      <c r="W112" s="17" t="s">
        <v>222</v>
      </c>
      <c r="X112" s="17" t="s">
        <v>47</v>
      </c>
      <c r="Y112" s="17" t="s">
        <v>33</v>
      </c>
      <c r="Z112" s="17">
        <v>1000</v>
      </c>
      <c r="AA112" s="46">
        <f>VLOOKUP($R112,Sheet1!$A$2:$B$405,2,0)</f>
        <v>4.5714285714285712</v>
      </c>
      <c r="AB112" s="17">
        <f t="shared" si="7"/>
        <v>218.75</v>
      </c>
      <c r="AC112" s="17">
        <f t="shared" si="8"/>
        <v>4.9715909090909092</v>
      </c>
      <c r="AD112" s="17">
        <f t="shared" si="9"/>
        <v>298.29545454545456</v>
      </c>
      <c r="AE112" s="17">
        <v>20362</v>
      </c>
      <c r="AF112" s="17">
        <v>52</v>
      </c>
      <c r="AG112" s="17">
        <f t="shared" si="10"/>
        <v>24.545454545454547</v>
      </c>
      <c r="AH112" s="47">
        <f t="shared" si="11"/>
        <v>8.2285714285714281E-2</v>
      </c>
    </row>
    <row r="113" spans="18:34">
      <c r="R113" s="17" t="s">
        <v>226</v>
      </c>
      <c r="S113" s="17" t="s">
        <v>33</v>
      </c>
      <c r="T113" s="17" t="s">
        <v>33</v>
      </c>
      <c r="U113" s="17" t="s">
        <v>44</v>
      </c>
      <c r="V113" s="17" t="s">
        <v>221</v>
      </c>
      <c r="W113" s="17" t="s">
        <v>222</v>
      </c>
      <c r="X113" s="17" t="s">
        <v>47</v>
      </c>
      <c r="Y113" s="17" t="s">
        <v>33</v>
      </c>
      <c r="Z113" s="17">
        <v>1000</v>
      </c>
      <c r="AA113" s="46">
        <f>VLOOKUP($R113,Sheet1!$A$2:$B$405,2,0)</f>
        <v>2</v>
      </c>
      <c r="AB113" s="17">
        <f t="shared" si="7"/>
        <v>500</v>
      </c>
      <c r="AC113" s="17">
        <f t="shared" si="8"/>
        <v>11.363636363636363</v>
      </c>
      <c r="AD113" s="17">
        <f t="shared" si="9"/>
        <v>681.81818181818176</v>
      </c>
      <c r="AE113" s="17">
        <v>20370</v>
      </c>
      <c r="AF113" s="17">
        <v>52</v>
      </c>
      <c r="AG113" s="17">
        <f t="shared" si="10"/>
        <v>24.545454545454547</v>
      </c>
      <c r="AH113" s="47">
        <f t="shared" si="11"/>
        <v>3.6000000000000004E-2</v>
      </c>
    </row>
    <row r="114" spans="18:34">
      <c r="R114" s="17">
        <v>9034118090</v>
      </c>
      <c r="S114" s="17" t="s">
        <v>33</v>
      </c>
      <c r="T114" s="17" t="s">
        <v>33</v>
      </c>
      <c r="U114" s="17" t="s">
        <v>44</v>
      </c>
      <c r="V114" s="17" t="s">
        <v>221</v>
      </c>
      <c r="W114" s="17" t="s">
        <v>222</v>
      </c>
      <c r="X114" s="17" t="s">
        <v>47</v>
      </c>
      <c r="Y114" s="17" t="s">
        <v>33</v>
      </c>
      <c r="Z114" s="17">
        <v>300</v>
      </c>
      <c r="AA114" s="46">
        <f>VLOOKUP($R114,Sheet1!$A$2:$B$405,2,0)</f>
        <v>1</v>
      </c>
      <c r="AB114" s="17">
        <f t="shared" si="7"/>
        <v>300</v>
      </c>
      <c r="AC114" s="17">
        <f t="shared" si="8"/>
        <v>6.8181818181818183</v>
      </c>
      <c r="AD114" s="17">
        <f t="shared" si="9"/>
        <v>409.09090909090912</v>
      </c>
      <c r="AE114" s="17">
        <v>20364</v>
      </c>
      <c r="AF114" s="17">
        <v>54</v>
      </c>
      <c r="AG114" s="17">
        <f t="shared" si="10"/>
        <v>24.545454545454547</v>
      </c>
      <c r="AH114" s="47">
        <f t="shared" si="11"/>
        <v>0.06</v>
      </c>
    </row>
    <row r="115" spans="18:34">
      <c r="R115" s="17" t="s">
        <v>227</v>
      </c>
      <c r="S115" s="17" t="s">
        <v>33</v>
      </c>
      <c r="T115" s="17" t="s">
        <v>53</v>
      </c>
      <c r="U115" s="17" t="s">
        <v>228</v>
      </c>
      <c r="V115" s="17" t="s">
        <v>229</v>
      </c>
      <c r="W115" s="17" t="s">
        <v>230</v>
      </c>
      <c r="X115" s="17" t="s">
        <v>47</v>
      </c>
      <c r="Y115" s="17" t="s">
        <v>33</v>
      </c>
      <c r="Z115" s="17">
        <v>100</v>
      </c>
      <c r="AA115" s="46">
        <f>VLOOKUP($R115,Sheet1!$A$2:$B$405,2,0)</f>
        <v>1</v>
      </c>
      <c r="AB115" s="17">
        <f t="shared" si="7"/>
        <v>100</v>
      </c>
      <c r="AC115" s="17">
        <f t="shared" si="8"/>
        <v>2.2727272727272729</v>
      </c>
      <c r="AD115" s="17">
        <f t="shared" si="9"/>
        <v>136.36363636363637</v>
      </c>
      <c r="AE115" s="17">
        <v>10421</v>
      </c>
      <c r="AF115" s="17">
        <v>54</v>
      </c>
      <c r="AG115" s="17">
        <f t="shared" si="10"/>
        <v>24.545454545454547</v>
      </c>
      <c r="AH115" s="47">
        <f t="shared" si="11"/>
        <v>0.18</v>
      </c>
    </row>
    <row r="116" spans="18:34">
      <c r="R116" s="17">
        <v>9034118060</v>
      </c>
      <c r="S116" s="17" t="s">
        <v>33</v>
      </c>
      <c r="T116" s="17" t="s">
        <v>49</v>
      </c>
      <c r="U116" s="17" t="s">
        <v>44</v>
      </c>
      <c r="V116" s="17" t="s">
        <v>231</v>
      </c>
      <c r="W116" s="17" t="s">
        <v>232</v>
      </c>
      <c r="X116" s="17" t="s">
        <v>47</v>
      </c>
      <c r="Y116" s="17" t="s">
        <v>233</v>
      </c>
      <c r="Z116" s="17">
        <v>300</v>
      </c>
      <c r="AA116" s="46">
        <f>VLOOKUP($R116,Sheet1!$A$2:$B$405,2,0)</f>
        <v>1</v>
      </c>
      <c r="AB116" s="17">
        <f t="shared" si="7"/>
        <v>300</v>
      </c>
      <c r="AC116" s="17">
        <f t="shared" si="8"/>
        <v>6.8181818181818183</v>
      </c>
      <c r="AD116" s="17">
        <f t="shared" si="9"/>
        <v>409.09090909090912</v>
      </c>
      <c r="AE116" s="17">
        <v>20451</v>
      </c>
      <c r="AF116" s="17">
        <v>60</v>
      </c>
      <c r="AG116" s="17">
        <f t="shared" si="10"/>
        <v>24.545454545454547</v>
      </c>
      <c r="AH116" s="47">
        <f t="shared" si="11"/>
        <v>0.06</v>
      </c>
    </row>
    <row r="117" spans="18:34">
      <c r="R117" s="17" t="s">
        <v>234</v>
      </c>
      <c r="S117" s="17" t="s">
        <v>33</v>
      </c>
      <c r="T117" s="17" t="s">
        <v>53</v>
      </c>
      <c r="U117" s="17" t="s">
        <v>235</v>
      </c>
      <c r="V117" s="17" t="s">
        <v>236</v>
      </c>
      <c r="W117" s="17" t="s">
        <v>237</v>
      </c>
      <c r="X117" s="17" t="s">
        <v>47</v>
      </c>
      <c r="Y117" s="17" t="s">
        <v>33</v>
      </c>
      <c r="Z117" s="17">
        <v>50</v>
      </c>
      <c r="AA117" s="46">
        <f>VLOOKUP($R117,Sheet1!$A$2:$B$405,2,0)</f>
        <v>1</v>
      </c>
      <c r="AB117" s="17">
        <f t="shared" si="7"/>
        <v>50</v>
      </c>
      <c r="AC117" s="17">
        <f t="shared" si="8"/>
        <v>1.1363636363636365</v>
      </c>
      <c r="AD117" s="17">
        <f t="shared" si="9"/>
        <v>68.181818181818187</v>
      </c>
      <c r="AE117" s="17">
        <v>50453</v>
      </c>
      <c r="AF117" s="17">
        <v>54</v>
      </c>
      <c r="AG117" s="17">
        <f t="shared" si="10"/>
        <v>24.545454545454547</v>
      </c>
      <c r="AH117" s="47">
        <f t="shared" si="11"/>
        <v>0.36</v>
      </c>
    </row>
    <row r="118" spans="18:34">
      <c r="R118" s="17" t="s">
        <v>238</v>
      </c>
      <c r="S118" s="17" t="s">
        <v>33</v>
      </c>
      <c r="T118" s="17" t="s">
        <v>53</v>
      </c>
      <c r="U118" s="17" t="s">
        <v>235</v>
      </c>
      <c r="V118" s="17" t="s">
        <v>236</v>
      </c>
      <c r="W118" s="17" t="s">
        <v>237</v>
      </c>
      <c r="X118" s="17" t="s">
        <v>47</v>
      </c>
      <c r="Y118" s="17" t="s">
        <v>33</v>
      </c>
      <c r="Z118" s="17">
        <v>50</v>
      </c>
      <c r="AA118" s="46">
        <f>VLOOKUP($R118,Sheet1!$A$2:$B$405,2,0)</f>
        <v>1</v>
      </c>
      <c r="AB118" s="17">
        <f t="shared" si="7"/>
        <v>50</v>
      </c>
      <c r="AC118" s="17">
        <f t="shared" si="8"/>
        <v>1.1363636363636365</v>
      </c>
      <c r="AD118" s="17">
        <f t="shared" si="9"/>
        <v>68.181818181818187</v>
      </c>
      <c r="AE118" s="17">
        <v>50454</v>
      </c>
      <c r="AF118" s="17">
        <v>54</v>
      </c>
      <c r="AG118" s="17">
        <f t="shared" si="10"/>
        <v>24.545454545454547</v>
      </c>
      <c r="AH118" s="47">
        <f t="shared" si="11"/>
        <v>0.36</v>
      </c>
    </row>
    <row r="119" spans="18:34">
      <c r="R119" s="17" t="s">
        <v>239</v>
      </c>
      <c r="S119" s="17" t="s">
        <v>33</v>
      </c>
      <c r="T119" s="17" t="s">
        <v>33</v>
      </c>
      <c r="U119" s="17" t="s">
        <v>240</v>
      </c>
      <c r="V119" s="17" t="s">
        <v>236</v>
      </c>
      <c r="W119" s="17" t="s">
        <v>237</v>
      </c>
      <c r="X119" s="17" t="s">
        <v>145</v>
      </c>
      <c r="Y119" s="17" t="s">
        <v>241</v>
      </c>
      <c r="Z119" s="17">
        <v>45</v>
      </c>
      <c r="AA119" s="46">
        <f>VLOOKUP($R119,Sheet1!$A$2:$B$405,2,0)</f>
        <v>1</v>
      </c>
      <c r="AB119" s="17">
        <f t="shared" si="7"/>
        <v>45</v>
      </c>
      <c r="AC119" s="17">
        <f t="shared" si="8"/>
        <v>1.0227272727272727</v>
      </c>
      <c r="AD119" s="17">
        <f t="shared" si="9"/>
        <v>61.36363636363636</v>
      </c>
      <c r="AE119" s="17" t="s">
        <v>242</v>
      </c>
      <c r="AF119" s="17">
        <v>52</v>
      </c>
      <c r="AG119" s="17">
        <f t="shared" si="10"/>
        <v>24.545454545454547</v>
      </c>
      <c r="AH119" s="47">
        <f t="shared" si="11"/>
        <v>0.4</v>
      </c>
    </row>
    <row r="120" spans="18:34">
      <c r="R120" s="17" t="s">
        <v>243</v>
      </c>
      <c r="S120" s="17" t="s">
        <v>33</v>
      </c>
      <c r="T120" s="17" t="s">
        <v>53</v>
      </c>
      <c r="U120" s="17" t="s">
        <v>244</v>
      </c>
      <c r="V120" s="17" t="s">
        <v>245</v>
      </c>
      <c r="W120" s="17" t="s">
        <v>246</v>
      </c>
      <c r="X120" s="17" t="s">
        <v>47</v>
      </c>
      <c r="Y120" s="17" t="s">
        <v>33</v>
      </c>
      <c r="Z120" s="17">
        <v>6</v>
      </c>
      <c r="AA120" s="46">
        <f>VLOOKUP($R120,Sheet1!$A$2:$B$405,2,0)</f>
        <v>1</v>
      </c>
      <c r="AB120" s="17">
        <f t="shared" si="7"/>
        <v>6</v>
      </c>
      <c r="AC120" s="17">
        <f t="shared" si="8"/>
        <v>0.13636363636363635</v>
      </c>
      <c r="AD120" s="17">
        <f t="shared" si="9"/>
        <v>8.1818181818181817</v>
      </c>
      <c r="AE120" s="17">
        <v>20452</v>
      </c>
      <c r="AF120" s="17">
        <v>52</v>
      </c>
      <c r="AG120" s="17">
        <f t="shared" si="10"/>
        <v>24.545454545454547</v>
      </c>
      <c r="AH120" s="47">
        <f t="shared" si="11"/>
        <v>3</v>
      </c>
    </row>
    <row r="121" spans="18:34">
      <c r="R121" s="17" t="s">
        <v>247</v>
      </c>
      <c r="S121" s="17" t="s">
        <v>33</v>
      </c>
      <c r="T121" s="17" t="s">
        <v>33</v>
      </c>
      <c r="U121" s="17" t="s">
        <v>248</v>
      </c>
      <c r="V121" s="17" t="s">
        <v>249</v>
      </c>
      <c r="W121" s="17" t="s">
        <v>250</v>
      </c>
      <c r="X121" s="17" t="s">
        <v>47</v>
      </c>
      <c r="Y121" s="17" t="s">
        <v>33</v>
      </c>
      <c r="Z121" s="17">
        <v>18</v>
      </c>
      <c r="AA121" s="46">
        <f>VLOOKUP($R121,Sheet1!$A$2:$B$405,2,0)</f>
        <v>1</v>
      </c>
      <c r="AB121" s="17">
        <f t="shared" si="7"/>
        <v>18</v>
      </c>
      <c r="AC121" s="17">
        <f t="shared" si="8"/>
        <v>0.40909090909090912</v>
      </c>
      <c r="AD121" s="17">
        <f t="shared" si="9"/>
        <v>24.545454545454547</v>
      </c>
      <c r="AE121" s="17">
        <v>30468</v>
      </c>
      <c r="AF121" s="17">
        <v>54</v>
      </c>
      <c r="AG121" s="17">
        <f t="shared" si="10"/>
        <v>24.545454545454547</v>
      </c>
      <c r="AH121" s="47">
        <f t="shared" si="11"/>
        <v>1</v>
      </c>
    </row>
    <row r="122" spans="18:34">
      <c r="R122" s="17" t="s">
        <v>251</v>
      </c>
      <c r="S122" s="17" t="s">
        <v>33</v>
      </c>
      <c r="T122" s="17" t="s">
        <v>53</v>
      </c>
      <c r="U122" s="17" t="s">
        <v>200</v>
      </c>
      <c r="V122" s="17" t="s">
        <v>252</v>
      </c>
      <c r="W122" s="17" t="s">
        <v>253</v>
      </c>
      <c r="X122" s="17" t="s">
        <v>47</v>
      </c>
      <c r="Y122" s="17" t="s">
        <v>33</v>
      </c>
      <c r="Z122" s="17">
        <v>600</v>
      </c>
      <c r="AA122" s="46">
        <f>VLOOKUP($R122,Sheet1!$A$2:$B$405,2,0)</f>
        <v>1</v>
      </c>
      <c r="AB122" s="17">
        <f t="shared" si="7"/>
        <v>600</v>
      </c>
      <c r="AC122" s="17">
        <f t="shared" si="8"/>
        <v>13.636363636363637</v>
      </c>
      <c r="AD122" s="17">
        <f t="shared" si="9"/>
        <v>818.18181818181824</v>
      </c>
      <c r="AE122" s="17">
        <v>10479</v>
      </c>
      <c r="AF122" s="17">
        <v>54</v>
      </c>
      <c r="AG122" s="17">
        <f t="shared" si="10"/>
        <v>24.545454545454547</v>
      </c>
      <c r="AH122" s="47">
        <f t="shared" si="11"/>
        <v>0.03</v>
      </c>
    </row>
    <row r="123" spans="18:34">
      <c r="R123" s="17" t="s">
        <v>254</v>
      </c>
      <c r="S123" s="17" t="s">
        <v>33</v>
      </c>
      <c r="T123" s="17" t="s">
        <v>33</v>
      </c>
      <c r="U123" s="17" t="s">
        <v>255</v>
      </c>
      <c r="V123" s="17" t="s">
        <v>252</v>
      </c>
      <c r="W123" s="17" t="s">
        <v>253</v>
      </c>
      <c r="X123" s="17" t="s">
        <v>47</v>
      </c>
      <c r="Y123" s="17" t="s">
        <v>33</v>
      </c>
      <c r="Z123" s="17">
        <v>24</v>
      </c>
      <c r="AA123" s="46">
        <f>VLOOKUP($R123,Sheet1!$A$2:$B$405,2,0)</f>
        <v>1</v>
      </c>
      <c r="AB123" s="17">
        <f t="shared" si="7"/>
        <v>24</v>
      </c>
      <c r="AC123" s="17">
        <f t="shared" si="8"/>
        <v>0.54545454545454541</v>
      </c>
      <c r="AD123" s="17">
        <f t="shared" si="9"/>
        <v>32.727272727272727</v>
      </c>
      <c r="AE123" s="17">
        <v>10478</v>
      </c>
      <c r="AF123" s="17">
        <v>54</v>
      </c>
      <c r="AG123" s="17">
        <f t="shared" si="10"/>
        <v>24.545454545454547</v>
      </c>
      <c r="AH123" s="47">
        <f t="shared" si="11"/>
        <v>0.75</v>
      </c>
    </row>
    <row r="124" spans="18:34">
      <c r="R124" s="17" t="s">
        <v>256</v>
      </c>
      <c r="S124" s="17" t="s">
        <v>33</v>
      </c>
      <c r="T124" s="17" t="s">
        <v>33</v>
      </c>
      <c r="U124" s="17" t="s">
        <v>257</v>
      </c>
      <c r="V124" s="17" t="s">
        <v>252</v>
      </c>
      <c r="W124" s="17" t="s">
        <v>253</v>
      </c>
      <c r="X124" s="17" t="s">
        <v>47</v>
      </c>
      <c r="Y124" s="17" t="s">
        <v>33</v>
      </c>
      <c r="Z124" s="17">
        <v>500</v>
      </c>
      <c r="AA124" s="46">
        <f>VLOOKUP($R124,Sheet1!$A$2:$B$405,2,0)</f>
        <v>3.5714285714285716</v>
      </c>
      <c r="AB124" s="17">
        <f t="shared" si="7"/>
        <v>140</v>
      </c>
      <c r="AC124" s="17">
        <f t="shared" si="8"/>
        <v>3.1818181818181817</v>
      </c>
      <c r="AD124" s="17">
        <f t="shared" si="9"/>
        <v>190.90909090909091</v>
      </c>
      <c r="AE124" s="17">
        <v>10480</v>
      </c>
      <c r="AF124" s="17">
        <v>54</v>
      </c>
      <c r="AG124" s="17">
        <f t="shared" si="10"/>
        <v>24.545454545454547</v>
      </c>
      <c r="AH124" s="47">
        <f t="shared" si="11"/>
        <v>0.12857142857142859</v>
      </c>
    </row>
    <row r="125" spans="18:34">
      <c r="R125" s="17" t="s">
        <v>258</v>
      </c>
      <c r="S125" s="17" t="s">
        <v>33</v>
      </c>
      <c r="T125" s="17" t="s">
        <v>33</v>
      </c>
      <c r="U125" s="17" t="s">
        <v>259</v>
      </c>
      <c r="V125" s="17" t="s">
        <v>260</v>
      </c>
      <c r="W125" s="17" t="s">
        <v>261</v>
      </c>
      <c r="X125" s="17" t="s">
        <v>47</v>
      </c>
      <c r="Y125" s="17" t="s">
        <v>262</v>
      </c>
      <c r="Z125" s="17">
        <v>500</v>
      </c>
      <c r="AA125" s="46">
        <f>VLOOKUP($R125,Sheet1!$A$2:$B$405,2,0)</f>
        <v>1</v>
      </c>
      <c r="AB125" s="17">
        <f t="shared" si="7"/>
        <v>500</v>
      </c>
      <c r="AC125" s="17">
        <f t="shared" si="8"/>
        <v>11.363636363636363</v>
      </c>
      <c r="AD125" s="17">
        <f t="shared" si="9"/>
        <v>681.81818181818176</v>
      </c>
      <c r="AE125" s="17">
        <v>10394</v>
      </c>
      <c r="AF125" s="17">
        <v>59</v>
      </c>
      <c r="AG125" s="17">
        <f t="shared" si="10"/>
        <v>24.545454545454547</v>
      </c>
      <c r="AH125" s="47">
        <f t="shared" si="11"/>
        <v>3.6000000000000004E-2</v>
      </c>
    </row>
    <row r="126" spans="18:34">
      <c r="R126" s="17" t="s">
        <v>263</v>
      </c>
      <c r="S126" s="17" t="s">
        <v>33</v>
      </c>
      <c r="T126" s="17" t="s">
        <v>53</v>
      </c>
      <c r="U126" s="17" t="s">
        <v>259</v>
      </c>
      <c r="V126" s="17" t="s">
        <v>260</v>
      </c>
      <c r="W126" s="17" t="s">
        <v>261</v>
      </c>
      <c r="X126" s="17" t="s">
        <v>47</v>
      </c>
      <c r="Y126" s="17" t="s">
        <v>262</v>
      </c>
      <c r="Z126" s="17">
        <v>500</v>
      </c>
      <c r="AA126" s="46">
        <f>VLOOKUP($R126,Sheet1!$A$2:$B$405,2,0)</f>
        <v>1</v>
      </c>
      <c r="AB126" s="17">
        <f t="shared" si="7"/>
        <v>500</v>
      </c>
      <c r="AC126" s="17">
        <f t="shared" si="8"/>
        <v>11.363636363636363</v>
      </c>
      <c r="AD126" s="17">
        <f t="shared" si="9"/>
        <v>681.81818181818176</v>
      </c>
      <c r="AE126" s="17">
        <v>10397</v>
      </c>
      <c r="AF126" s="17">
        <v>60</v>
      </c>
      <c r="AG126" s="17">
        <f t="shared" si="10"/>
        <v>24.545454545454547</v>
      </c>
      <c r="AH126" s="47">
        <f t="shared" si="11"/>
        <v>3.6000000000000004E-2</v>
      </c>
    </row>
    <row r="127" spans="18:34">
      <c r="R127" s="17" t="s">
        <v>264</v>
      </c>
      <c r="S127" s="17" t="s">
        <v>33</v>
      </c>
      <c r="T127" s="17" t="s">
        <v>53</v>
      </c>
      <c r="U127" s="17" t="s">
        <v>259</v>
      </c>
      <c r="V127" s="17" t="s">
        <v>260</v>
      </c>
      <c r="W127" s="17" t="s">
        <v>261</v>
      </c>
      <c r="X127" s="17" t="s">
        <v>47</v>
      </c>
      <c r="Y127" s="17" t="s">
        <v>262</v>
      </c>
      <c r="Z127" s="17">
        <v>1000</v>
      </c>
      <c r="AA127" s="46">
        <f>VLOOKUP($R127,Sheet1!$A$2:$B$405,2,0)</f>
        <v>1</v>
      </c>
      <c r="AB127" s="17">
        <f t="shared" si="7"/>
        <v>1000</v>
      </c>
      <c r="AC127" s="17">
        <f t="shared" si="8"/>
        <v>22.727272727272727</v>
      </c>
      <c r="AD127" s="17">
        <f t="shared" si="9"/>
        <v>1363.6363636363635</v>
      </c>
      <c r="AE127" s="17">
        <v>10398</v>
      </c>
      <c r="AF127" s="17">
        <v>60</v>
      </c>
      <c r="AG127" s="17">
        <f t="shared" si="10"/>
        <v>24.545454545454547</v>
      </c>
      <c r="AH127" s="47">
        <f t="shared" si="11"/>
        <v>1.8000000000000002E-2</v>
      </c>
    </row>
    <row r="128" spans="18:34">
      <c r="R128" s="17" t="s">
        <v>265</v>
      </c>
      <c r="S128" s="17" t="s">
        <v>33</v>
      </c>
      <c r="T128" s="17" t="s">
        <v>33</v>
      </c>
      <c r="U128" s="17" t="s">
        <v>259</v>
      </c>
      <c r="V128" s="17" t="s">
        <v>260</v>
      </c>
      <c r="W128" s="17" t="s">
        <v>261</v>
      </c>
      <c r="X128" s="17" t="s">
        <v>47</v>
      </c>
      <c r="Y128" s="17" t="s">
        <v>262</v>
      </c>
      <c r="Z128" s="17">
        <v>500</v>
      </c>
      <c r="AA128" s="46">
        <f>VLOOKUP($R128,Sheet1!$A$2:$B$405,2,0)</f>
        <v>1</v>
      </c>
      <c r="AB128" s="17">
        <f t="shared" si="7"/>
        <v>500</v>
      </c>
      <c r="AC128" s="17">
        <f t="shared" si="8"/>
        <v>11.363636363636363</v>
      </c>
      <c r="AD128" s="17">
        <f t="shared" si="9"/>
        <v>681.81818181818176</v>
      </c>
      <c r="AE128" s="17">
        <v>10399</v>
      </c>
      <c r="AF128" s="17">
        <v>59</v>
      </c>
      <c r="AG128" s="17">
        <f t="shared" si="10"/>
        <v>24.545454545454547</v>
      </c>
      <c r="AH128" s="47">
        <f t="shared" si="11"/>
        <v>3.6000000000000004E-2</v>
      </c>
    </row>
    <row r="129" spans="18:34">
      <c r="R129" s="17" t="s">
        <v>266</v>
      </c>
      <c r="S129" s="17" t="s">
        <v>33</v>
      </c>
      <c r="T129" s="17" t="s">
        <v>33</v>
      </c>
      <c r="U129" s="17" t="s">
        <v>259</v>
      </c>
      <c r="V129" s="17" t="s">
        <v>260</v>
      </c>
      <c r="W129" s="17" t="s">
        <v>261</v>
      </c>
      <c r="X129" s="17" t="s">
        <v>47</v>
      </c>
      <c r="Y129" s="17" t="s">
        <v>262</v>
      </c>
      <c r="Z129" s="17">
        <v>500</v>
      </c>
      <c r="AA129" s="46">
        <f>VLOOKUP($R129,Sheet1!$A$2:$B$405,2,0)</f>
        <v>1</v>
      </c>
      <c r="AB129" s="17">
        <f t="shared" si="7"/>
        <v>500</v>
      </c>
      <c r="AC129" s="17">
        <f t="shared" si="8"/>
        <v>11.363636363636363</v>
      </c>
      <c r="AD129" s="17">
        <f t="shared" si="9"/>
        <v>681.81818181818176</v>
      </c>
      <c r="AE129" s="17">
        <v>10395</v>
      </c>
      <c r="AF129" s="17">
        <v>59</v>
      </c>
      <c r="AG129" s="17">
        <f t="shared" si="10"/>
        <v>24.545454545454547</v>
      </c>
      <c r="AH129" s="47">
        <f t="shared" si="11"/>
        <v>3.6000000000000004E-2</v>
      </c>
    </row>
    <row r="130" spans="18:34">
      <c r="R130" s="17" t="s">
        <v>267</v>
      </c>
      <c r="S130" s="17" t="s">
        <v>33</v>
      </c>
      <c r="T130" s="17" t="s">
        <v>53</v>
      </c>
      <c r="U130" s="17" t="s">
        <v>259</v>
      </c>
      <c r="V130" s="17" t="s">
        <v>260</v>
      </c>
      <c r="W130" s="17" t="s">
        <v>261</v>
      </c>
      <c r="X130" s="17" t="s">
        <v>47</v>
      </c>
      <c r="Y130" s="17" t="s">
        <v>262</v>
      </c>
      <c r="Z130" s="17">
        <v>500</v>
      </c>
      <c r="AA130" s="46">
        <f>VLOOKUP($R130,Sheet1!$A$2:$B$405,2,0)</f>
        <v>1</v>
      </c>
      <c r="AB130" s="17">
        <f t="shared" si="7"/>
        <v>500</v>
      </c>
      <c r="AC130" s="17">
        <f t="shared" si="8"/>
        <v>11.363636363636363</v>
      </c>
      <c r="AD130" s="17">
        <f t="shared" si="9"/>
        <v>681.81818181818176</v>
      </c>
      <c r="AE130" s="17">
        <v>10396</v>
      </c>
      <c r="AF130" s="17">
        <v>59</v>
      </c>
      <c r="AG130" s="17">
        <f t="shared" si="10"/>
        <v>24.545454545454547</v>
      </c>
      <c r="AH130" s="47">
        <f t="shared" si="11"/>
        <v>3.6000000000000004E-2</v>
      </c>
    </row>
    <row r="131" spans="18:34">
      <c r="R131" s="17" t="s">
        <v>268</v>
      </c>
      <c r="S131" s="17" t="s">
        <v>33</v>
      </c>
      <c r="T131" s="17" t="s">
        <v>33</v>
      </c>
      <c r="U131" s="17" t="s">
        <v>269</v>
      </c>
      <c r="V131" s="17" t="s">
        <v>270</v>
      </c>
      <c r="W131" s="17" t="s">
        <v>271</v>
      </c>
      <c r="X131" s="17" t="s">
        <v>47</v>
      </c>
      <c r="Y131" s="17" t="s">
        <v>33</v>
      </c>
      <c r="Z131" s="17">
        <v>200</v>
      </c>
      <c r="AA131" s="46">
        <f>VLOOKUP($R131,Sheet1!$A$2:$B$405,2,0)</f>
        <v>1</v>
      </c>
      <c r="AB131" s="17">
        <f t="shared" si="7"/>
        <v>200</v>
      </c>
      <c r="AC131" s="17">
        <f t="shared" si="8"/>
        <v>4.5454545454545459</v>
      </c>
      <c r="AD131" s="17">
        <f t="shared" si="9"/>
        <v>272.72727272727275</v>
      </c>
      <c r="AE131" s="17">
        <v>20400</v>
      </c>
      <c r="AF131" s="17">
        <v>54</v>
      </c>
      <c r="AG131" s="17">
        <f t="shared" si="10"/>
        <v>24.545454545454547</v>
      </c>
      <c r="AH131" s="47">
        <f t="shared" si="11"/>
        <v>0.09</v>
      </c>
    </row>
    <row r="132" spans="18:34">
      <c r="R132" s="17" t="s">
        <v>272</v>
      </c>
      <c r="S132" s="17" t="s">
        <v>33</v>
      </c>
      <c r="T132" s="17" t="s">
        <v>33</v>
      </c>
      <c r="U132" s="17" t="s">
        <v>273</v>
      </c>
      <c r="V132" s="17" t="s">
        <v>270</v>
      </c>
      <c r="W132" s="17" t="s">
        <v>271</v>
      </c>
      <c r="X132" s="17" t="s">
        <v>47</v>
      </c>
      <c r="Y132" s="17" t="s">
        <v>33</v>
      </c>
      <c r="Z132" s="17">
        <v>500</v>
      </c>
      <c r="AA132" s="46">
        <f>VLOOKUP($R132,Sheet1!$A$2:$B$405,2,0)</f>
        <v>1</v>
      </c>
      <c r="AB132" s="17">
        <f t="shared" si="7"/>
        <v>500</v>
      </c>
      <c r="AC132" s="17">
        <f t="shared" si="8"/>
        <v>11.363636363636363</v>
      </c>
      <c r="AD132" s="17">
        <f t="shared" si="9"/>
        <v>681.81818181818176</v>
      </c>
      <c r="AE132" s="17">
        <v>20401</v>
      </c>
      <c r="AF132" s="17">
        <v>54</v>
      </c>
      <c r="AG132" s="17">
        <f t="shared" si="10"/>
        <v>24.545454545454547</v>
      </c>
      <c r="AH132" s="47">
        <f t="shared" si="11"/>
        <v>3.6000000000000004E-2</v>
      </c>
    </row>
    <row r="133" spans="18:34">
      <c r="R133" s="17" t="s">
        <v>274</v>
      </c>
      <c r="S133" s="17" t="s">
        <v>33</v>
      </c>
      <c r="T133" s="17" t="s">
        <v>56</v>
      </c>
      <c r="U133" s="17" t="s">
        <v>275</v>
      </c>
      <c r="V133" s="17" t="s">
        <v>276</v>
      </c>
      <c r="W133" s="17" t="s">
        <v>277</v>
      </c>
      <c r="X133" s="17" t="s">
        <v>47</v>
      </c>
      <c r="Y133" s="17" t="s">
        <v>278</v>
      </c>
      <c r="Z133" s="17">
        <v>8</v>
      </c>
      <c r="AA133" s="46">
        <f>VLOOKUP($R133,Sheet1!$A$2:$B$405,2,0)</f>
        <v>1</v>
      </c>
      <c r="AB133" s="17">
        <f t="shared" si="7"/>
        <v>8</v>
      </c>
      <c r="AC133" s="17">
        <f t="shared" si="8"/>
        <v>0.18181818181818182</v>
      </c>
      <c r="AD133" s="17">
        <f t="shared" si="9"/>
        <v>10.90909090909091</v>
      </c>
      <c r="AE133" s="17">
        <v>50408</v>
      </c>
      <c r="AF133" s="17">
        <v>59</v>
      </c>
      <c r="AG133" s="17">
        <f t="shared" si="10"/>
        <v>24.545454545454547</v>
      </c>
      <c r="AH133" s="47">
        <f t="shared" si="11"/>
        <v>2.25</v>
      </c>
    </row>
    <row r="134" spans="18:34">
      <c r="R134" s="17" t="s">
        <v>279</v>
      </c>
      <c r="S134" s="17" t="s">
        <v>33</v>
      </c>
      <c r="T134" s="17" t="s">
        <v>53</v>
      </c>
      <c r="U134" s="17" t="s">
        <v>275</v>
      </c>
      <c r="V134" s="17" t="s">
        <v>276</v>
      </c>
      <c r="W134" s="17" t="s">
        <v>277</v>
      </c>
      <c r="X134" s="17" t="s">
        <v>47</v>
      </c>
      <c r="Y134" s="17" t="s">
        <v>278</v>
      </c>
      <c r="Z134" s="17">
        <v>8</v>
      </c>
      <c r="AA134" s="46">
        <f>VLOOKUP($R134,Sheet1!$A$2:$B$405,2,0)</f>
        <v>1</v>
      </c>
      <c r="AB134" s="17">
        <f t="shared" si="7"/>
        <v>8</v>
      </c>
      <c r="AC134" s="17">
        <f t="shared" si="8"/>
        <v>0.18181818181818182</v>
      </c>
      <c r="AD134" s="17">
        <f t="shared" si="9"/>
        <v>10.90909090909091</v>
      </c>
      <c r="AE134" s="17">
        <v>50411</v>
      </c>
      <c r="AF134" s="17">
        <v>59</v>
      </c>
      <c r="AG134" s="17">
        <f t="shared" si="10"/>
        <v>24.545454545454547</v>
      </c>
      <c r="AH134" s="47">
        <f t="shared" si="11"/>
        <v>2.25</v>
      </c>
    </row>
    <row r="135" spans="18:34">
      <c r="R135" s="17" t="s">
        <v>280</v>
      </c>
      <c r="S135" s="17" t="s">
        <v>33</v>
      </c>
      <c r="T135" s="17" t="s">
        <v>53</v>
      </c>
      <c r="U135" s="17" t="s">
        <v>275</v>
      </c>
      <c r="V135" s="17" t="s">
        <v>276</v>
      </c>
      <c r="W135" s="17" t="s">
        <v>277</v>
      </c>
      <c r="X135" s="17" t="s">
        <v>47</v>
      </c>
      <c r="Y135" s="17" t="s">
        <v>278</v>
      </c>
      <c r="Z135" s="17">
        <v>6</v>
      </c>
      <c r="AA135" s="46">
        <f>VLOOKUP($R135,Sheet1!$A$2:$B$405,2,0)</f>
        <v>1</v>
      </c>
      <c r="AB135" s="17">
        <f t="shared" si="7"/>
        <v>6</v>
      </c>
      <c r="AC135" s="17">
        <f t="shared" si="8"/>
        <v>0.13636363636363635</v>
      </c>
      <c r="AD135" s="17">
        <f t="shared" si="9"/>
        <v>8.1818181818181817</v>
      </c>
      <c r="AE135" s="17">
        <v>30404</v>
      </c>
      <c r="AF135" s="17">
        <v>59</v>
      </c>
      <c r="AG135" s="17">
        <f t="shared" si="10"/>
        <v>24.545454545454547</v>
      </c>
      <c r="AH135" s="47">
        <f t="shared" si="11"/>
        <v>3</v>
      </c>
    </row>
    <row r="136" spans="18:34">
      <c r="R136" s="17" t="s">
        <v>281</v>
      </c>
      <c r="S136" s="17" t="s">
        <v>33</v>
      </c>
      <c r="T136" s="17" t="s">
        <v>33</v>
      </c>
      <c r="U136" s="17" t="s">
        <v>275</v>
      </c>
      <c r="V136" s="17" t="s">
        <v>276</v>
      </c>
      <c r="W136" s="17" t="s">
        <v>277</v>
      </c>
      <c r="X136" s="17" t="s">
        <v>47</v>
      </c>
      <c r="Y136" s="17" t="s">
        <v>278</v>
      </c>
      <c r="Z136" s="17">
        <v>6</v>
      </c>
      <c r="AA136" s="46">
        <f>VLOOKUP($R136,Sheet1!$A$2:$B$405,2,0)</f>
        <v>1</v>
      </c>
      <c r="AB136" s="17">
        <f t="shared" si="7"/>
        <v>6</v>
      </c>
      <c r="AC136" s="17">
        <f t="shared" si="8"/>
        <v>0.13636363636363635</v>
      </c>
      <c r="AD136" s="17">
        <f t="shared" si="9"/>
        <v>8.1818181818181817</v>
      </c>
      <c r="AE136" s="17">
        <v>30405</v>
      </c>
      <c r="AF136" s="17">
        <v>59</v>
      </c>
      <c r="AG136" s="17">
        <f t="shared" si="10"/>
        <v>24.545454545454547</v>
      </c>
      <c r="AH136" s="47">
        <f t="shared" si="11"/>
        <v>3</v>
      </c>
    </row>
    <row r="137" spans="18:34">
      <c r="R137" s="17" t="s">
        <v>282</v>
      </c>
      <c r="S137" s="17" t="s">
        <v>33</v>
      </c>
      <c r="T137" s="17" t="s">
        <v>53</v>
      </c>
      <c r="U137" s="17" t="s">
        <v>283</v>
      </c>
      <c r="V137" s="17" t="s">
        <v>276</v>
      </c>
      <c r="W137" s="17" t="s">
        <v>277</v>
      </c>
      <c r="X137" s="17" t="s">
        <v>47</v>
      </c>
      <c r="Y137" s="17" t="s">
        <v>278</v>
      </c>
      <c r="Z137" s="17">
        <v>1</v>
      </c>
      <c r="AA137" s="46">
        <f>VLOOKUP($R137,Sheet1!$A$2:$B$405,2,0)</f>
        <v>1</v>
      </c>
      <c r="AB137" s="17">
        <f t="shared" si="7"/>
        <v>1</v>
      </c>
      <c r="AC137" s="17">
        <f t="shared" si="8"/>
        <v>2.2727272727272728E-2</v>
      </c>
      <c r="AD137" s="17">
        <f t="shared" si="9"/>
        <v>1.3636363636363638</v>
      </c>
      <c r="AE137" s="17">
        <v>407</v>
      </c>
      <c r="AF137" s="17">
        <v>61</v>
      </c>
      <c r="AG137" s="17">
        <f t="shared" si="10"/>
        <v>8.1818181818181817</v>
      </c>
      <c r="AH137" s="47">
        <f t="shared" si="11"/>
        <v>5.9999999999999991</v>
      </c>
    </row>
    <row r="138" spans="18:34">
      <c r="R138" s="17" t="s">
        <v>284</v>
      </c>
      <c r="S138" s="17" t="s">
        <v>33</v>
      </c>
      <c r="T138" s="17" t="s">
        <v>53</v>
      </c>
      <c r="U138" s="17" t="s">
        <v>283</v>
      </c>
      <c r="V138" s="17" t="s">
        <v>276</v>
      </c>
      <c r="W138" s="17" t="s">
        <v>277</v>
      </c>
      <c r="X138" s="17" t="s">
        <v>47</v>
      </c>
      <c r="Y138" s="17" t="s">
        <v>278</v>
      </c>
      <c r="Z138" s="17">
        <v>1</v>
      </c>
      <c r="AA138" s="46">
        <f>VLOOKUP($R138,Sheet1!$A$2:$B$405,2,0)</f>
        <v>1</v>
      </c>
      <c r="AB138" s="17">
        <f t="shared" si="7"/>
        <v>1</v>
      </c>
      <c r="AC138" s="17">
        <f t="shared" si="8"/>
        <v>2.2727272727272728E-2</v>
      </c>
      <c r="AD138" s="17">
        <f t="shared" si="9"/>
        <v>1.3636363636363638</v>
      </c>
      <c r="AE138" s="17">
        <v>410</v>
      </c>
      <c r="AF138" s="17">
        <v>61</v>
      </c>
      <c r="AG138" s="17">
        <f t="shared" si="10"/>
        <v>8.1818181818181817</v>
      </c>
      <c r="AH138" s="47">
        <f t="shared" si="11"/>
        <v>5.9999999999999991</v>
      </c>
    </row>
    <row r="139" spans="18:34">
      <c r="R139" s="17" t="s">
        <v>285</v>
      </c>
      <c r="S139" s="17" t="s">
        <v>33</v>
      </c>
      <c r="T139" s="17" t="s">
        <v>53</v>
      </c>
      <c r="U139" s="17" t="s">
        <v>283</v>
      </c>
      <c r="V139" s="17" t="s">
        <v>276</v>
      </c>
      <c r="W139" s="17" t="s">
        <v>277</v>
      </c>
      <c r="X139" s="17" t="s">
        <v>47</v>
      </c>
      <c r="Y139" s="17" t="s">
        <v>278</v>
      </c>
      <c r="Z139" s="17">
        <v>1</v>
      </c>
      <c r="AA139" s="46">
        <f>VLOOKUP($R139,Sheet1!$A$2:$B$405,2,0)</f>
        <v>1</v>
      </c>
      <c r="AB139" s="17">
        <f t="shared" si="7"/>
        <v>1</v>
      </c>
      <c r="AC139" s="17">
        <f t="shared" si="8"/>
        <v>2.2727272727272728E-2</v>
      </c>
      <c r="AD139" s="17">
        <f t="shared" si="9"/>
        <v>1.3636363636363638</v>
      </c>
      <c r="AE139" s="17">
        <v>402</v>
      </c>
      <c r="AF139" s="17">
        <v>61</v>
      </c>
      <c r="AG139" s="17">
        <f t="shared" si="10"/>
        <v>8.1818181818181817</v>
      </c>
      <c r="AH139" s="47">
        <f t="shared" si="11"/>
        <v>5.9999999999999991</v>
      </c>
    </row>
    <row r="140" spans="18:34">
      <c r="R140" s="17" t="s">
        <v>286</v>
      </c>
      <c r="S140" s="17" t="s">
        <v>33</v>
      </c>
      <c r="T140" s="17" t="s">
        <v>33</v>
      </c>
      <c r="U140" s="17" t="s">
        <v>283</v>
      </c>
      <c r="V140" s="17" t="s">
        <v>276</v>
      </c>
      <c r="W140" s="17" t="s">
        <v>277</v>
      </c>
      <c r="X140" s="17" t="s">
        <v>47</v>
      </c>
      <c r="Y140" s="17" t="s">
        <v>278</v>
      </c>
      <c r="Z140" s="17">
        <v>1</v>
      </c>
      <c r="AA140" s="46">
        <f>VLOOKUP($R140,Sheet1!$A$2:$B$405,2,0)</f>
        <v>1</v>
      </c>
      <c r="AB140" s="17">
        <f t="shared" si="7"/>
        <v>1</v>
      </c>
      <c r="AC140" s="17">
        <f t="shared" si="8"/>
        <v>2.2727272727272728E-2</v>
      </c>
      <c r="AD140" s="17">
        <f t="shared" si="9"/>
        <v>1.3636363636363638</v>
      </c>
      <c r="AE140" s="17">
        <v>403</v>
      </c>
      <c r="AF140" s="17">
        <v>61</v>
      </c>
      <c r="AG140" s="17">
        <f t="shared" si="10"/>
        <v>8.1818181818181817</v>
      </c>
      <c r="AH140" s="47">
        <f t="shared" si="11"/>
        <v>5.9999999999999991</v>
      </c>
    </row>
    <row r="141" spans="18:34">
      <c r="R141" s="17" t="s">
        <v>287</v>
      </c>
      <c r="S141" s="17" t="s">
        <v>33</v>
      </c>
      <c r="T141" s="17" t="s">
        <v>53</v>
      </c>
      <c r="U141" s="17" t="s">
        <v>288</v>
      </c>
      <c r="V141" s="17" t="s">
        <v>276</v>
      </c>
      <c r="W141" s="17" t="s">
        <v>277</v>
      </c>
      <c r="X141" s="17" t="s">
        <v>47</v>
      </c>
      <c r="Y141" s="17" t="s">
        <v>278</v>
      </c>
      <c r="Z141" s="17">
        <v>12</v>
      </c>
      <c r="AA141" s="46">
        <f>VLOOKUP($R141,Sheet1!$A$2:$B$405,2,0)</f>
        <v>2</v>
      </c>
      <c r="AB141" s="17">
        <f t="shared" si="7"/>
        <v>6</v>
      </c>
      <c r="AC141" s="17">
        <f t="shared" si="8"/>
        <v>0.13636363636363635</v>
      </c>
      <c r="AD141" s="17">
        <f t="shared" si="9"/>
        <v>8.1818181818181817</v>
      </c>
      <c r="AE141" s="17">
        <v>20409</v>
      </c>
      <c r="AF141" s="17">
        <v>59</v>
      </c>
      <c r="AG141" s="17">
        <f t="shared" si="10"/>
        <v>24.545454545454547</v>
      </c>
      <c r="AH141" s="47">
        <f t="shared" si="11"/>
        <v>3</v>
      </c>
    </row>
    <row r="142" spans="18:34">
      <c r="R142" s="17" t="s">
        <v>289</v>
      </c>
      <c r="S142" s="17" t="s">
        <v>33</v>
      </c>
      <c r="T142" s="17" t="s">
        <v>53</v>
      </c>
      <c r="U142" s="17" t="s">
        <v>288</v>
      </c>
      <c r="V142" s="17" t="s">
        <v>276</v>
      </c>
      <c r="W142" s="17" t="s">
        <v>277</v>
      </c>
      <c r="X142" s="17" t="s">
        <v>47</v>
      </c>
      <c r="Y142" s="17" t="s">
        <v>278</v>
      </c>
      <c r="Z142" s="17">
        <v>12</v>
      </c>
      <c r="AA142" s="46">
        <f>VLOOKUP($R142,Sheet1!$A$2:$B$405,2,0)</f>
        <v>2</v>
      </c>
      <c r="AB142" s="17">
        <f t="shared" si="7"/>
        <v>6</v>
      </c>
      <c r="AC142" s="17">
        <f t="shared" si="8"/>
        <v>0.13636363636363635</v>
      </c>
      <c r="AD142" s="17">
        <f t="shared" si="9"/>
        <v>8.1818181818181817</v>
      </c>
      <c r="AE142" s="17">
        <v>20406</v>
      </c>
      <c r="AF142" s="17">
        <v>59</v>
      </c>
      <c r="AG142" s="17">
        <f t="shared" si="10"/>
        <v>24.545454545454547</v>
      </c>
      <c r="AH142" s="47">
        <f t="shared" si="11"/>
        <v>3</v>
      </c>
    </row>
    <row r="143" spans="18:34">
      <c r="R143" s="17">
        <v>9033114006</v>
      </c>
      <c r="S143" s="17" t="s">
        <v>33</v>
      </c>
      <c r="T143" s="17" t="s">
        <v>53</v>
      </c>
      <c r="U143" s="17" t="s">
        <v>189</v>
      </c>
      <c r="V143" s="17" t="s">
        <v>290</v>
      </c>
      <c r="W143" s="17" t="s">
        <v>291</v>
      </c>
      <c r="X143" s="17" t="s">
        <v>47</v>
      </c>
      <c r="Y143" s="17" t="s">
        <v>33</v>
      </c>
      <c r="Z143" s="17">
        <v>2000</v>
      </c>
      <c r="AA143" s="46">
        <f>VLOOKUP($R143,Sheet1!$A$2:$B$405,2,0)</f>
        <v>1</v>
      </c>
      <c r="AB143" s="17">
        <f t="shared" si="7"/>
        <v>2000</v>
      </c>
      <c r="AC143" s="17">
        <f t="shared" si="8"/>
        <v>45.454545454545453</v>
      </c>
      <c r="AD143" s="17">
        <f t="shared" si="9"/>
        <v>2727.272727272727</v>
      </c>
      <c r="AE143" s="17">
        <v>20438</v>
      </c>
      <c r="AF143" s="17">
        <v>52</v>
      </c>
      <c r="AG143" s="17">
        <f t="shared" si="10"/>
        <v>24.545454545454547</v>
      </c>
      <c r="AH143" s="47">
        <f t="shared" si="11"/>
        <v>9.0000000000000011E-3</v>
      </c>
    </row>
    <row r="144" spans="18:34">
      <c r="R144" s="17" t="s">
        <v>292</v>
      </c>
      <c r="S144" s="17" t="s">
        <v>33</v>
      </c>
      <c r="T144" s="17" t="s">
        <v>293</v>
      </c>
      <c r="U144" s="17" t="s">
        <v>294</v>
      </c>
      <c r="V144" s="17" t="s">
        <v>295</v>
      </c>
      <c r="W144" s="17" t="s">
        <v>296</v>
      </c>
      <c r="X144" s="17" t="s">
        <v>47</v>
      </c>
      <c r="Y144" s="17" t="s">
        <v>33</v>
      </c>
      <c r="Z144" s="17">
        <v>400</v>
      </c>
      <c r="AA144" s="46">
        <f>VLOOKUP($R144,Sheet1!$A$2:$B$405,2,0)</f>
        <v>1</v>
      </c>
      <c r="AB144" s="17">
        <f t="shared" si="7"/>
        <v>400</v>
      </c>
      <c r="AC144" s="17">
        <f t="shared" si="8"/>
        <v>9.0909090909090917</v>
      </c>
      <c r="AD144" s="17">
        <f t="shared" si="9"/>
        <v>545.4545454545455</v>
      </c>
      <c r="AE144" s="17">
        <v>10412</v>
      </c>
      <c r="AF144" s="17">
        <v>54</v>
      </c>
      <c r="AG144" s="17">
        <f t="shared" si="10"/>
        <v>24.545454545454547</v>
      </c>
      <c r="AH144" s="47">
        <f t="shared" si="11"/>
        <v>4.4999999999999998E-2</v>
      </c>
    </row>
    <row r="145" spans="18:34">
      <c r="R145" s="17" t="s">
        <v>297</v>
      </c>
      <c r="S145" s="17" t="s">
        <v>33</v>
      </c>
      <c r="T145" s="17" t="s">
        <v>33</v>
      </c>
      <c r="U145" s="17" t="s">
        <v>298</v>
      </c>
      <c r="V145" s="17" t="s">
        <v>295</v>
      </c>
      <c r="W145" s="17" t="s">
        <v>296</v>
      </c>
      <c r="X145" s="17" t="s">
        <v>47</v>
      </c>
      <c r="Y145" s="17" t="s">
        <v>33</v>
      </c>
      <c r="Z145" s="17">
        <v>2000</v>
      </c>
      <c r="AA145" s="46">
        <f>VLOOKUP($R145,Sheet1!$A$2:$B$405,2,0)</f>
        <v>5.7142857142857144</v>
      </c>
      <c r="AB145" s="17">
        <f t="shared" si="7"/>
        <v>350</v>
      </c>
      <c r="AC145" s="17">
        <f t="shared" si="8"/>
        <v>7.9545454545454541</v>
      </c>
      <c r="AD145" s="17">
        <f t="shared" si="9"/>
        <v>477.27272727272725</v>
      </c>
      <c r="AE145" s="17">
        <v>10416</v>
      </c>
      <c r="AF145" s="17">
        <v>54</v>
      </c>
      <c r="AG145" s="17">
        <f t="shared" si="10"/>
        <v>24.545454545454547</v>
      </c>
      <c r="AH145" s="47">
        <f t="shared" si="11"/>
        <v>5.1428571428571435E-2</v>
      </c>
    </row>
    <row r="146" spans="18:34">
      <c r="R146" s="17" t="s">
        <v>299</v>
      </c>
      <c r="S146" s="17" t="s">
        <v>33</v>
      </c>
      <c r="T146" s="17" t="s">
        <v>33</v>
      </c>
      <c r="U146" s="17" t="s">
        <v>298</v>
      </c>
      <c r="V146" s="17" t="s">
        <v>295</v>
      </c>
      <c r="W146" s="17" t="s">
        <v>296</v>
      </c>
      <c r="X146" s="17" t="s">
        <v>47</v>
      </c>
      <c r="Y146" s="17" t="s">
        <v>33</v>
      </c>
      <c r="Z146" s="17">
        <v>1000</v>
      </c>
      <c r="AA146" s="46">
        <f>VLOOKUP($R146,Sheet1!$A$2:$B$405,2,0)</f>
        <v>5</v>
      </c>
      <c r="AB146" s="17">
        <f t="shared" si="7"/>
        <v>200</v>
      </c>
      <c r="AC146" s="17">
        <f t="shared" si="8"/>
        <v>4.5454545454545459</v>
      </c>
      <c r="AD146" s="17">
        <f t="shared" si="9"/>
        <v>272.72727272727275</v>
      </c>
      <c r="AE146" s="17">
        <v>10417</v>
      </c>
      <c r="AF146" s="17">
        <v>52</v>
      </c>
      <c r="AG146" s="17">
        <f t="shared" si="10"/>
        <v>24.545454545454547</v>
      </c>
      <c r="AH146" s="47">
        <f t="shared" si="11"/>
        <v>0.09</v>
      </c>
    </row>
    <row r="147" spans="18:34">
      <c r="R147" s="17" t="s">
        <v>300</v>
      </c>
      <c r="S147" s="17" t="s">
        <v>33</v>
      </c>
      <c r="T147" s="17" t="s">
        <v>33</v>
      </c>
      <c r="U147" s="17" t="s">
        <v>298</v>
      </c>
      <c r="V147" s="17" t="s">
        <v>295</v>
      </c>
      <c r="W147" s="17" t="s">
        <v>296</v>
      </c>
      <c r="X147" s="17" t="s">
        <v>47</v>
      </c>
      <c r="Y147" s="17" t="s">
        <v>33</v>
      </c>
      <c r="Z147" s="17">
        <v>1000</v>
      </c>
      <c r="AA147" s="46">
        <f>VLOOKUP($R147,Sheet1!$A$2:$B$405,2,0)</f>
        <v>2</v>
      </c>
      <c r="AB147" s="17">
        <f t="shared" si="7"/>
        <v>500</v>
      </c>
      <c r="AC147" s="17">
        <f t="shared" si="8"/>
        <v>11.363636363636363</v>
      </c>
      <c r="AD147" s="17">
        <f t="shared" si="9"/>
        <v>681.81818181818176</v>
      </c>
      <c r="AE147" s="17">
        <v>10414</v>
      </c>
      <c r="AF147" s="17">
        <v>52</v>
      </c>
      <c r="AG147" s="17">
        <f t="shared" si="10"/>
        <v>24.545454545454547</v>
      </c>
      <c r="AH147" s="47">
        <f t="shared" si="11"/>
        <v>3.6000000000000004E-2</v>
      </c>
    </row>
    <row r="148" spans="18:34">
      <c r="R148" s="17" t="s">
        <v>301</v>
      </c>
      <c r="S148" s="17" t="s">
        <v>33</v>
      </c>
      <c r="T148" s="17" t="s">
        <v>33</v>
      </c>
      <c r="U148" s="17" t="s">
        <v>298</v>
      </c>
      <c r="V148" s="17" t="s">
        <v>295</v>
      </c>
      <c r="W148" s="17" t="s">
        <v>296</v>
      </c>
      <c r="X148" s="17" t="s">
        <v>47</v>
      </c>
      <c r="Y148" s="17" t="s">
        <v>33</v>
      </c>
      <c r="Z148" s="17">
        <v>1000</v>
      </c>
      <c r="AA148" s="46">
        <f>VLOOKUP($R148,Sheet1!$A$2:$B$405,2,0)</f>
        <v>1.5714285714285714</v>
      </c>
      <c r="AB148" s="17">
        <f t="shared" si="7"/>
        <v>636.36363636363637</v>
      </c>
      <c r="AC148" s="17">
        <f t="shared" si="8"/>
        <v>14.462809917355372</v>
      </c>
      <c r="AD148" s="17">
        <f t="shared" si="9"/>
        <v>867.76859504132233</v>
      </c>
      <c r="AE148" s="17">
        <v>10418</v>
      </c>
      <c r="AF148" s="17">
        <v>53</v>
      </c>
      <c r="AG148" s="17">
        <f t="shared" si="10"/>
        <v>24.545454545454547</v>
      </c>
      <c r="AH148" s="47">
        <f t="shared" si="11"/>
        <v>2.8285714285714286E-2</v>
      </c>
    </row>
    <row r="149" spans="18:34">
      <c r="R149" s="17" t="s">
        <v>302</v>
      </c>
      <c r="S149" s="17" t="s">
        <v>33</v>
      </c>
      <c r="T149" s="17" t="s">
        <v>33</v>
      </c>
      <c r="U149" s="17" t="s">
        <v>298</v>
      </c>
      <c r="V149" s="17" t="s">
        <v>295</v>
      </c>
      <c r="W149" s="17" t="s">
        <v>296</v>
      </c>
      <c r="X149" s="17" t="s">
        <v>47</v>
      </c>
      <c r="Y149" s="17" t="s">
        <v>33</v>
      </c>
      <c r="Z149" s="17">
        <v>1000</v>
      </c>
      <c r="AA149" s="46">
        <f>VLOOKUP($R149,Sheet1!$A$2:$B$405,2,0)</f>
        <v>2</v>
      </c>
      <c r="AB149" s="17">
        <f t="shared" ref="AB149:AB212" si="12">Z149/AA149</f>
        <v>500</v>
      </c>
      <c r="AC149" s="17">
        <f t="shared" si="8"/>
        <v>11.363636363636363</v>
      </c>
      <c r="AD149" s="17">
        <f t="shared" si="9"/>
        <v>681.81818181818176</v>
      </c>
      <c r="AE149" s="17">
        <v>10415</v>
      </c>
      <c r="AF149" s="17">
        <v>59</v>
      </c>
      <c r="AG149" s="17">
        <f t="shared" si="10"/>
        <v>24.545454545454547</v>
      </c>
      <c r="AH149" s="47">
        <f t="shared" si="11"/>
        <v>3.6000000000000004E-2</v>
      </c>
    </row>
    <row r="150" spans="18:34">
      <c r="R150" s="17" t="s">
        <v>303</v>
      </c>
      <c r="S150" s="17" t="s">
        <v>33</v>
      </c>
      <c r="T150" s="17" t="s">
        <v>33</v>
      </c>
      <c r="U150" s="17" t="s">
        <v>298</v>
      </c>
      <c r="V150" s="17" t="s">
        <v>295</v>
      </c>
      <c r="W150" s="17" t="s">
        <v>296</v>
      </c>
      <c r="X150" s="17" t="s">
        <v>47</v>
      </c>
      <c r="Y150" s="17" t="s">
        <v>33</v>
      </c>
      <c r="Z150" s="17">
        <v>200</v>
      </c>
      <c r="AA150" s="46">
        <f>VLOOKUP($R150,Sheet1!$A$2:$B$405,2,0)</f>
        <v>2</v>
      </c>
      <c r="AB150" s="17">
        <f t="shared" si="12"/>
        <v>100</v>
      </c>
      <c r="AC150" s="17">
        <f t="shared" ref="AC150:AC213" si="13">AB150/$P$4</f>
        <v>2.2727272727272729</v>
      </c>
      <c r="AD150" s="17">
        <f t="shared" ref="AD150:AD213" si="14">AC150*60</f>
        <v>136.36363636363637</v>
      </c>
      <c r="AE150" s="17">
        <v>10413</v>
      </c>
      <c r="AF150" s="17">
        <v>59</v>
      </c>
      <c r="AG150" s="17">
        <f t="shared" ref="AG150:AG213" si="15">VLOOKUP($AF150,$B$8:$M$18,11,0)</f>
        <v>24.545454545454547</v>
      </c>
      <c r="AH150" s="47">
        <f t="shared" ref="AH150:AH213" si="16">AG150/AD150</f>
        <v>0.18</v>
      </c>
    </row>
    <row r="151" spans="18:34">
      <c r="R151" s="17" t="s">
        <v>304</v>
      </c>
      <c r="S151" s="17" t="s">
        <v>33</v>
      </c>
      <c r="T151" s="17" t="s">
        <v>33</v>
      </c>
      <c r="U151" s="17" t="s">
        <v>294</v>
      </c>
      <c r="V151" s="17" t="s">
        <v>295</v>
      </c>
      <c r="W151" s="17" t="s">
        <v>296</v>
      </c>
      <c r="X151" s="17" t="s">
        <v>47</v>
      </c>
      <c r="Y151" s="17" t="s">
        <v>33</v>
      </c>
      <c r="Z151" s="17">
        <v>84</v>
      </c>
      <c r="AA151" s="46">
        <f>VLOOKUP($R151,Sheet1!$A$2:$B$405,2,0)</f>
        <v>1</v>
      </c>
      <c r="AB151" s="17">
        <f t="shared" si="12"/>
        <v>84</v>
      </c>
      <c r="AC151" s="17">
        <f t="shared" si="13"/>
        <v>1.9090909090909092</v>
      </c>
      <c r="AD151" s="17">
        <f t="shared" si="14"/>
        <v>114.54545454545455</v>
      </c>
      <c r="AE151" s="17">
        <v>50419</v>
      </c>
      <c r="AF151" s="17">
        <v>60</v>
      </c>
      <c r="AG151" s="17">
        <f t="shared" si="15"/>
        <v>24.545454545454547</v>
      </c>
      <c r="AH151" s="47">
        <f t="shared" si="16"/>
        <v>0.2142857142857143</v>
      </c>
    </row>
    <row r="152" spans="18:34">
      <c r="R152" s="17" t="s">
        <v>305</v>
      </c>
      <c r="S152" s="17" t="s">
        <v>33</v>
      </c>
      <c r="T152" s="17" t="s">
        <v>33</v>
      </c>
      <c r="U152" s="17" t="s">
        <v>294</v>
      </c>
      <c r="V152" s="17" t="s">
        <v>295</v>
      </c>
      <c r="W152" s="17" t="s">
        <v>296</v>
      </c>
      <c r="X152" s="17" t="s">
        <v>47</v>
      </c>
      <c r="Y152" s="17" t="s">
        <v>33</v>
      </c>
      <c r="Z152" s="17">
        <v>84</v>
      </c>
      <c r="AA152" s="46">
        <f>VLOOKUP($R152,Sheet1!$A$2:$B$405,2,0)</f>
        <v>1</v>
      </c>
      <c r="AB152" s="17">
        <f t="shared" si="12"/>
        <v>84</v>
      </c>
      <c r="AC152" s="17">
        <f t="shared" si="13"/>
        <v>1.9090909090909092</v>
      </c>
      <c r="AD152" s="17">
        <f t="shared" si="14"/>
        <v>114.54545454545455</v>
      </c>
      <c r="AE152" s="17">
        <v>50420</v>
      </c>
      <c r="AF152" s="17">
        <v>60</v>
      </c>
      <c r="AG152" s="17">
        <f t="shared" si="15"/>
        <v>24.545454545454547</v>
      </c>
      <c r="AH152" s="47">
        <f t="shared" si="16"/>
        <v>0.2142857142857143</v>
      </c>
    </row>
    <row r="153" spans="18:34">
      <c r="R153" s="17" t="s">
        <v>306</v>
      </c>
      <c r="S153" s="17" t="s">
        <v>33</v>
      </c>
      <c r="T153" s="17" t="s">
        <v>33</v>
      </c>
      <c r="U153" s="17" t="s">
        <v>307</v>
      </c>
      <c r="V153" s="17" t="s">
        <v>308</v>
      </c>
      <c r="W153" s="17" t="s">
        <v>309</v>
      </c>
      <c r="X153" s="17" t="s">
        <v>47</v>
      </c>
      <c r="Y153" s="17" t="s">
        <v>310</v>
      </c>
      <c r="Z153" s="17">
        <v>60</v>
      </c>
      <c r="AA153" s="46">
        <f>VLOOKUP($R153,Sheet1!$A$2:$B$405,2,0)</f>
        <v>1</v>
      </c>
      <c r="AB153" s="17">
        <f t="shared" si="12"/>
        <v>60</v>
      </c>
      <c r="AC153" s="17">
        <f t="shared" si="13"/>
        <v>1.3636363636363635</v>
      </c>
      <c r="AD153" s="17">
        <f t="shared" si="14"/>
        <v>81.818181818181813</v>
      </c>
      <c r="AE153" s="17">
        <v>30142</v>
      </c>
      <c r="AF153" s="17">
        <v>52</v>
      </c>
      <c r="AG153" s="17">
        <f t="shared" si="15"/>
        <v>24.545454545454547</v>
      </c>
      <c r="AH153" s="47">
        <f t="shared" si="16"/>
        <v>0.30000000000000004</v>
      </c>
    </row>
    <row r="154" spans="18:34">
      <c r="R154" s="17" t="s">
        <v>311</v>
      </c>
      <c r="S154" s="17" t="s">
        <v>33</v>
      </c>
      <c r="T154" s="17" t="s">
        <v>33</v>
      </c>
      <c r="U154" s="17" t="s">
        <v>307</v>
      </c>
      <c r="V154" s="17" t="s">
        <v>308</v>
      </c>
      <c r="W154" s="17" t="s">
        <v>309</v>
      </c>
      <c r="X154" s="17" t="s">
        <v>47</v>
      </c>
      <c r="Y154" s="17" t="s">
        <v>310</v>
      </c>
      <c r="Z154" s="17">
        <v>60</v>
      </c>
      <c r="AA154" s="46">
        <f>VLOOKUP($R154,Sheet1!$A$2:$B$405,2,0)</f>
        <v>1</v>
      </c>
      <c r="AB154" s="17">
        <f t="shared" si="12"/>
        <v>60</v>
      </c>
      <c r="AC154" s="17">
        <f t="shared" si="13"/>
        <v>1.3636363636363635</v>
      </c>
      <c r="AD154" s="17">
        <f t="shared" si="14"/>
        <v>81.818181818181813</v>
      </c>
      <c r="AE154" s="17">
        <v>30144</v>
      </c>
      <c r="AF154" s="17">
        <v>52</v>
      </c>
      <c r="AG154" s="17">
        <f t="shared" si="15"/>
        <v>24.545454545454547</v>
      </c>
      <c r="AH154" s="47">
        <f t="shared" si="16"/>
        <v>0.30000000000000004</v>
      </c>
    </row>
    <row r="155" spans="18:34">
      <c r="R155" s="17" t="s">
        <v>312</v>
      </c>
      <c r="S155" s="17" t="s">
        <v>33</v>
      </c>
      <c r="T155" s="17" t="s">
        <v>33</v>
      </c>
      <c r="U155" s="17" t="s">
        <v>307</v>
      </c>
      <c r="V155" s="17" t="s">
        <v>308</v>
      </c>
      <c r="W155" s="17" t="s">
        <v>309</v>
      </c>
      <c r="X155" s="17" t="s">
        <v>47</v>
      </c>
      <c r="Y155" s="17" t="s">
        <v>310</v>
      </c>
      <c r="Z155" s="17">
        <v>60</v>
      </c>
      <c r="AA155" s="46">
        <f>VLOOKUP($R155,Sheet1!$A$2:$B$405,2,0)</f>
        <v>1</v>
      </c>
      <c r="AB155" s="17">
        <f t="shared" si="12"/>
        <v>60</v>
      </c>
      <c r="AC155" s="17">
        <f t="shared" si="13"/>
        <v>1.3636363636363635</v>
      </c>
      <c r="AD155" s="17">
        <f t="shared" si="14"/>
        <v>81.818181818181813</v>
      </c>
      <c r="AE155" s="17">
        <v>30143</v>
      </c>
      <c r="AF155" s="17">
        <v>52</v>
      </c>
      <c r="AG155" s="17">
        <f t="shared" si="15"/>
        <v>24.545454545454547</v>
      </c>
      <c r="AH155" s="47">
        <f t="shared" si="16"/>
        <v>0.30000000000000004</v>
      </c>
    </row>
    <row r="156" spans="18:34">
      <c r="R156" s="17" t="s">
        <v>313</v>
      </c>
      <c r="S156" s="17" t="s">
        <v>33</v>
      </c>
      <c r="T156" s="17" t="s">
        <v>33</v>
      </c>
      <c r="U156" s="17" t="s">
        <v>120</v>
      </c>
      <c r="V156" s="17" t="s">
        <v>314</v>
      </c>
      <c r="W156" s="17" t="s">
        <v>315</v>
      </c>
      <c r="X156" s="17" t="s">
        <v>152</v>
      </c>
      <c r="Y156" s="17" t="s">
        <v>316</v>
      </c>
      <c r="Z156" s="17">
        <v>22</v>
      </c>
      <c r="AA156" s="46">
        <f>VLOOKUP($R156,Sheet1!$A$2:$B$405,2,0)</f>
        <v>1</v>
      </c>
      <c r="AB156" s="17">
        <f t="shared" si="12"/>
        <v>22</v>
      </c>
      <c r="AC156" s="17">
        <f t="shared" si="13"/>
        <v>0.5</v>
      </c>
      <c r="AD156" s="17">
        <f t="shared" si="14"/>
        <v>30</v>
      </c>
      <c r="AE156" s="17">
        <v>40481</v>
      </c>
      <c r="AF156" s="17">
        <v>51</v>
      </c>
      <c r="AG156" s="17">
        <f t="shared" si="15"/>
        <v>8.1818181818181817</v>
      </c>
      <c r="AH156" s="47">
        <f t="shared" si="16"/>
        <v>0.27272727272727271</v>
      </c>
    </row>
    <row r="157" spans="18:34">
      <c r="R157" s="17" t="s">
        <v>317</v>
      </c>
      <c r="S157" s="17" t="s">
        <v>33</v>
      </c>
      <c r="T157" s="17" t="s">
        <v>33</v>
      </c>
      <c r="U157" s="17" t="s">
        <v>120</v>
      </c>
      <c r="V157" s="17" t="s">
        <v>314</v>
      </c>
      <c r="W157" s="17" t="s">
        <v>315</v>
      </c>
      <c r="X157" s="17" t="s">
        <v>152</v>
      </c>
      <c r="Y157" s="17" t="s">
        <v>316</v>
      </c>
      <c r="Z157" s="17">
        <v>30</v>
      </c>
      <c r="AA157" s="46">
        <f>VLOOKUP($R157,Sheet1!$A$2:$B$405,2,0)</f>
        <v>1</v>
      </c>
      <c r="AB157" s="17">
        <f t="shared" si="12"/>
        <v>30</v>
      </c>
      <c r="AC157" s="17">
        <f t="shared" si="13"/>
        <v>0.68181818181818177</v>
      </c>
      <c r="AD157" s="17">
        <f t="shared" si="14"/>
        <v>40.909090909090907</v>
      </c>
      <c r="AE157" s="17">
        <v>40484</v>
      </c>
      <c r="AF157" s="17">
        <v>51</v>
      </c>
      <c r="AG157" s="17">
        <f t="shared" si="15"/>
        <v>8.1818181818181817</v>
      </c>
      <c r="AH157" s="47">
        <f t="shared" si="16"/>
        <v>0.2</v>
      </c>
    </row>
    <row r="158" spans="18:34">
      <c r="R158" s="17" t="s">
        <v>318</v>
      </c>
      <c r="S158" s="17" t="s">
        <v>33</v>
      </c>
      <c r="T158" s="17" t="s">
        <v>33</v>
      </c>
      <c r="U158" s="17" t="s">
        <v>120</v>
      </c>
      <c r="V158" s="17" t="s">
        <v>314</v>
      </c>
      <c r="W158" s="17" t="s">
        <v>315</v>
      </c>
      <c r="X158" s="17" t="s">
        <v>152</v>
      </c>
      <c r="Y158" s="17" t="s">
        <v>316</v>
      </c>
      <c r="Z158" s="17">
        <v>22</v>
      </c>
      <c r="AA158" s="46">
        <f>VLOOKUP($R158,Sheet1!$A$2:$B$405,2,0)</f>
        <v>1</v>
      </c>
      <c r="AB158" s="17">
        <f t="shared" si="12"/>
        <v>22</v>
      </c>
      <c r="AC158" s="17">
        <f t="shared" si="13"/>
        <v>0.5</v>
      </c>
      <c r="AD158" s="17">
        <f t="shared" si="14"/>
        <v>30</v>
      </c>
      <c r="AE158" s="17">
        <v>40482</v>
      </c>
      <c r="AF158" s="17">
        <v>51</v>
      </c>
      <c r="AG158" s="17">
        <f t="shared" si="15"/>
        <v>8.1818181818181817</v>
      </c>
      <c r="AH158" s="47">
        <f t="shared" si="16"/>
        <v>0.27272727272727271</v>
      </c>
    </row>
    <row r="159" spans="18:34">
      <c r="R159" s="17">
        <v>9036340085</v>
      </c>
      <c r="S159" s="17" t="s">
        <v>33</v>
      </c>
      <c r="T159" s="17" t="s">
        <v>33</v>
      </c>
      <c r="U159" s="17" t="s">
        <v>120</v>
      </c>
      <c r="V159" s="17" t="s">
        <v>314</v>
      </c>
      <c r="W159" s="17" t="s">
        <v>315</v>
      </c>
      <c r="X159" s="17" t="s">
        <v>152</v>
      </c>
      <c r="Y159" s="17" t="s">
        <v>316</v>
      </c>
      <c r="Z159" s="17">
        <v>80</v>
      </c>
      <c r="AA159" s="46">
        <f>VLOOKUP($R159,Sheet1!$A$2:$B$405,2,0)</f>
        <v>2</v>
      </c>
      <c r="AB159" s="17">
        <f t="shared" si="12"/>
        <v>40</v>
      </c>
      <c r="AC159" s="17">
        <f t="shared" si="13"/>
        <v>0.90909090909090906</v>
      </c>
      <c r="AD159" s="17">
        <f t="shared" si="14"/>
        <v>54.545454545454547</v>
      </c>
      <c r="AE159" s="17">
        <v>40483</v>
      </c>
      <c r="AF159" s="17">
        <v>53</v>
      </c>
      <c r="AG159" s="17">
        <f t="shared" si="15"/>
        <v>24.545454545454547</v>
      </c>
      <c r="AH159" s="47">
        <f t="shared" si="16"/>
        <v>0.45</v>
      </c>
    </row>
    <row r="160" spans="18:34">
      <c r="R160" s="17" t="s">
        <v>319</v>
      </c>
      <c r="S160" s="17" t="s">
        <v>33</v>
      </c>
      <c r="T160" s="17" t="s">
        <v>53</v>
      </c>
      <c r="U160" s="17" t="s">
        <v>320</v>
      </c>
      <c r="V160" s="17" t="s">
        <v>321</v>
      </c>
      <c r="W160" s="17" t="s">
        <v>322</v>
      </c>
      <c r="X160" s="17" t="s">
        <v>47</v>
      </c>
      <c r="Y160" s="17" t="s">
        <v>33</v>
      </c>
      <c r="Z160" s="17">
        <v>200</v>
      </c>
      <c r="AA160" s="46">
        <f>VLOOKUP($R160,Sheet1!$A$2:$B$405,2,0)</f>
        <v>1</v>
      </c>
      <c r="AB160" s="17">
        <f t="shared" si="12"/>
        <v>200</v>
      </c>
      <c r="AC160" s="17">
        <f t="shared" si="13"/>
        <v>4.5454545454545459</v>
      </c>
      <c r="AD160" s="17">
        <f t="shared" si="14"/>
        <v>272.72727272727275</v>
      </c>
      <c r="AE160" s="17">
        <v>10492</v>
      </c>
      <c r="AF160" s="17">
        <v>52</v>
      </c>
      <c r="AG160" s="17">
        <f t="shared" si="15"/>
        <v>24.545454545454547</v>
      </c>
      <c r="AH160" s="47">
        <f t="shared" si="16"/>
        <v>0.09</v>
      </c>
    </row>
    <row r="161" spans="18:34">
      <c r="R161" s="17" t="s">
        <v>323</v>
      </c>
      <c r="S161" s="17" t="s">
        <v>33</v>
      </c>
      <c r="T161" s="17" t="s">
        <v>53</v>
      </c>
      <c r="U161" s="17" t="s">
        <v>324</v>
      </c>
      <c r="V161" s="17" t="s">
        <v>325</v>
      </c>
      <c r="W161" s="17" t="s">
        <v>326</v>
      </c>
      <c r="X161" s="17" t="s">
        <v>47</v>
      </c>
      <c r="Y161" s="17" t="s">
        <v>327</v>
      </c>
      <c r="Z161" s="17">
        <v>2000</v>
      </c>
      <c r="AA161" s="46">
        <f>VLOOKUP($R161,Sheet1!$A$2:$B$405,2,0)</f>
        <v>2</v>
      </c>
      <c r="AB161" s="17">
        <f t="shared" si="12"/>
        <v>1000</v>
      </c>
      <c r="AC161" s="17">
        <f t="shared" si="13"/>
        <v>22.727272727272727</v>
      </c>
      <c r="AD161" s="17">
        <f t="shared" si="14"/>
        <v>1363.6363636363635</v>
      </c>
      <c r="AE161" s="17">
        <v>20441</v>
      </c>
      <c r="AF161" s="17">
        <v>53</v>
      </c>
      <c r="AG161" s="17">
        <f t="shared" si="15"/>
        <v>24.545454545454547</v>
      </c>
      <c r="AH161" s="47">
        <f t="shared" si="16"/>
        <v>1.8000000000000002E-2</v>
      </c>
    </row>
    <row r="162" spans="18:34">
      <c r="R162" s="17">
        <v>9025006027</v>
      </c>
      <c r="S162" s="17" t="s">
        <v>33</v>
      </c>
      <c r="T162" s="17" t="s">
        <v>53</v>
      </c>
      <c r="U162" s="17" t="s">
        <v>134</v>
      </c>
      <c r="V162" s="17" t="s">
        <v>328</v>
      </c>
      <c r="W162" s="17" t="s">
        <v>329</v>
      </c>
      <c r="X162" s="17" t="s">
        <v>47</v>
      </c>
      <c r="Y162" s="17" t="s">
        <v>33</v>
      </c>
      <c r="Z162" s="17">
        <v>2000</v>
      </c>
      <c r="AA162" s="46">
        <f>VLOOKUP($R162,Sheet1!$A$2:$B$405,2,0)</f>
        <v>1</v>
      </c>
      <c r="AB162" s="17">
        <f t="shared" si="12"/>
        <v>2000</v>
      </c>
      <c r="AC162" s="17">
        <f t="shared" si="13"/>
        <v>45.454545454545453</v>
      </c>
      <c r="AD162" s="17">
        <f t="shared" si="14"/>
        <v>2727.272727272727</v>
      </c>
      <c r="AE162" s="17">
        <v>10360</v>
      </c>
      <c r="AF162" s="17">
        <v>54</v>
      </c>
      <c r="AG162" s="17">
        <f t="shared" si="15"/>
        <v>24.545454545454547</v>
      </c>
      <c r="AH162" s="47">
        <f t="shared" si="16"/>
        <v>9.0000000000000011E-3</v>
      </c>
    </row>
    <row r="163" spans="18:34">
      <c r="R163" s="17" t="s">
        <v>330</v>
      </c>
      <c r="S163" s="17" t="s">
        <v>33</v>
      </c>
      <c r="T163" s="17" t="s">
        <v>53</v>
      </c>
      <c r="U163" s="17" t="s">
        <v>331</v>
      </c>
      <c r="V163" s="17" t="s">
        <v>332</v>
      </c>
      <c r="W163" s="17" t="s">
        <v>333</v>
      </c>
      <c r="X163" s="17" t="s">
        <v>47</v>
      </c>
      <c r="Y163" s="17" t="s">
        <v>33</v>
      </c>
      <c r="Z163" s="17">
        <v>100</v>
      </c>
      <c r="AA163" s="46">
        <f>VLOOKUP($R163,Sheet1!$A$2:$B$405,2,0)</f>
        <v>1</v>
      </c>
      <c r="AB163" s="17">
        <f t="shared" si="12"/>
        <v>100</v>
      </c>
      <c r="AC163" s="17">
        <f t="shared" si="13"/>
        <v>2.2727272727272729</v>
      </c>
      <c r="AD163" s="17">
        <f t="shared" si="14"/>
        <v>136.36363636363637</v>
      </c>
      <c r="AE163" s="17">
        <v>10146</v>
      </c>
      <c r="AF163" s="17">
        <v>53</v>
      </c>
      <c r="AG163" s="17">
        <f t="shared" si="15"/>
        <v>24.545454545454547</v>
      </c>
      <c r="AH163" s="47">
        <f t="shared" si="16"/>
        <v>0.18</v>
      </c>
    </row>
    <row r="164" spans="18:34">
      <c r="R164" s="17" t="s">
        <v>334</v>
      </c>
      <c r="S164" s="17" t="s">
        <v>33</v>
      </c>
      <c r="T164" s="17" t="s">
        <v>53</v>
      </c>
      <c r="U164" s="17" t="s">
        <v>331</v>
      </c>
      <c r="V164" s="17" t="s">
        <v>332</v>
      </c>
      <c r="W164" s="17" t="s">
        <v>333</v>
      </c>
      <c r="X164" s="17" t="s">
        <v>47</v>
      </c>
      <c r="Y164" s="17" t="s">
        <v>33</v>
      </c>
      <c r="Z164" s="17">
        <v>100</v>
      </c>
      <c r="AA164" s="46">
        <f>VLOOKUP($R164,Sheet1!$A$2:$B$405,2,0)</f>
        <v>1</v>
      </c>
      <c r="AB164" s="17">
        <f t="shared" si="12"/>
        <v>100</v>
      </c>
      <c r="AC164" s="17">
        <f t="shared" si="13"/>
        <v>2.2727272727272729</v>
      </c>
      <c r="AD164" s="17">
        <f t="shared" si="14"/>
        <v>136.36363636363637</v>
      </c>
      <c r="AE164" s="17">
        <v>10145</v>
      </c>
      <c r="AF164" s="17">
        <v>53</v>
      </c>
      <c r="AG164" s="17">
        <f t="shared" si="15"/>
        <v>24.545454545454547</v>
      </c>
      <c r="AH164" s="47">
        <f t="shared" si="16"/>
        <v>0.18</v>
      </c>
    </row>
    <row r="165" spans="18:34">
      <c r="R165" s="17" t="s">
        <v>335</v>
      </c>
      <c r="S165" s="17" t="s">
        <v>33</v>
      </c>
      <c r="T165" s="17" t="s">
        <v>53</v>
      </c>
      <c r="U165" s="17" t="s">
        <v>331</v>
      </c>
      <c r="V165" s="17" t="s">
        <v>332</v>
      </c>
      <c r="W165" s="17" t="s">
        <v>333</v>
      </c>
      <c r="X165" s="17" t="s">
        <v>47</v>
      </c>
      <c r="Y165" s="17" t="s">
        <v>33</v>
      </c>
      <c r="Z165" s="17">
        <v>100</v>
      </c>
      <c r="AA165" s="46">
        <f>VLOOKUP($R165,Sheet1!$A$2:$B$405,2,0)</f>
        <v>1</v>
      </c>
      <c r="AB165" s="17">
        <f t="shared" si="12"/>
        <v>100</v>
      </c>
      <c r="AC165" s="17">
        <f t="shared" si="13"/>
        <v>2.2727272727272729</v>
      </c>
      <c r="AD165" s="17">
        <f t="shared" si="14"/>
        <v>136.36363636363637</v>
      </c>
      <c r="AE165" s="17">
        <v>10252</v>
      </c>
      <c r="AF165" s="17">
        <v>53</v>
      </c>
      <c r="AG165" s="17">
        <f t="shared" si="15"/>
        <v>24.545454545454547</v>
      </c>
      <c r="AH165" s="47">
        <f t="shared" si="16"/>
        <v>0.18</v>
      </c>
    </row>
    <row r="166" spans="18:34">
      <c r="R166" s="17" t="s">
        <v>336</v>
      </c>
      <c r="S166" s="17" t="s">
        <v>33</v>
      </c>
      <c r="T166" s="17" t="s">
        <v>33</v>
      </c>
      <c r="U166" s="17" t="s">
        <v>337</v>
      </c>
      <c r="V166" s="17" t="s">
        <v>332</v>
      </c>
      <c r="W166" s="17" t="s">
        <v>333</v>
      </c>
      <c r="X166" s="17" t="s">
        <v>47</v>
      </c>
      <c r="Y166" s="17" t="s">
        <v>33</v>
      </c>
      <c r="Z166" s="17">
        <v>100</v>
      </c>
      <c r="AA166" s="46">
        <f>VLOOKUP($R166,Sheet1!$A$2:$B$405,2,0)</f>
        <v>1</v>
      </c>
      <c r="AB166" s="17">
        <f t="shared" si="12"/>
        <v>100</v>
      </c>
      <c r="AC166" s="17">
        <f t="shared" si="13"/>
        <v>2.2727272727272729</v>
      </c>
      <c r="AD166" s="17">
        <f t="shared" si="14"/>
        <v>136.36363636363637</v>
      </c>
      <c r="AE166" s="17">
        <v>10253</v>
      </c>
      <c r="AF166" s="17">
        <v>54</v>
      </c>
      <c r="AG166" s="17">
        <f t="shared" si="15"/>
        <v>24.545454545454547</v>
      </c>
      <c r="AH166" s="47">
        <f t="shared" si="16"/>
        <v>0.18</v>
      </c>
    </row>
    <row r="167" spans="18:34">
      <c r="R167" s="17" t="s">
        <v>338</v>
      </c>
      <c r="S167" s="17" t="s">
        <v>33</v>
      </c>
      <c r="T167" s="17" t="s">
        <v>33</v>
      </c>
      <c r="U167" s="17" t="s">
        <v>337</v>
      </c>
      <c r="V167" s="17" t="s">
        <v>332</v>
      </c>
      <c r="W167" s="17" t="s">
        <v>333</v>
      </c>
      <c r="X167" s="17" t="s">
        <v>47</v>
      </c>
      <c r="Y167" s="17" t="s">
        <v>33</v>
      </c>
      <c r="Z167" s="17">
        <v>100</v>
      </c>
      <c r="AA167" s="46">
        <f>VLOOKUP($R167,Sheet1!$A$2:$B$405,2,0)</f>
        <v>1</v>
      </c>
      <c r="AB167" s="17">
        <f t="shared" si="12"/>
        <v>100</v>
      </c>
      <c r="AC167" s="17">
        <f t="shared" si="13"/>
        <v>2.2727272727272729</v>
      </c>
      <c r="AD167" s="17">
        <f t="shared" si="14"/>
        <v>136.36363636363637</v>
      </c>
      <c r="AE167" s="17">
        <v>10254</v>
      </c>
      <c r="AF167" s="17">
        <v>54</v>
      </c>
      <c r="AG167" s="17">
        <f t="shared" si="15"/>
        <v>24.545454545454547</v>
      </c>
      <c r="AH167" s="47">
        <f t="shared" si="16"/>
        <v>0.18</v>
      </c>
    </row>
    <row r="168" spans="18:34">
      <c r="R168" s="17" t="s">
        <v>339</v>
      </c>
      <c r="S168" s="17" t="s">
        <v>33</v>
      </c>
      <c r="T168" s="17" t="s">
        <v>33</v>
      </c>
      <c r="U168" s="17" t="s">
        <v>337</v>
      </c>
      <c r="V168" s="17" t="s">
        <v>332</v>
      </c>
      <c r="W168" s="17" t="s">
        <v>333</v>
      </c>
      <c r="X168" s="17" t="s">
        <v>47</v>
      </c>
      <c r="Y168" s="17" t="s">
        <v>33</v>
      </c>
      <c r="Z168" s="17">
        <v>100</v>
      </c>
      <c r="AA168" s="46">
        <f>VLOOKUP($R168,Sheet1!$A$2:$B$405,2,0)</f>
        <v>1</v>
      </c>
      <c r="AB168" s="17">
        <f t="shared" si="12"/>
        <v>100</v>
      </c>
      <c r="AC168" s="17">
        <f t="shared" si="13"/>
        <v>2.2727272727272729</v>
      </c>
      <c r="AD168" s="17">
        <f t="shared" si="14"/>
        <v>136.36363636363637</v>
      </c>
      <c r="AE168" s="17">
        <v>10255</v>
      </c>
      <c r="AF168" s="17">
        <v>54</v>
      </c>
      <c r="AG168" s="17">
        <f t="shared" si="15"/>
        <v>24.545454545454547</v>
      </c>
      <c r="AH168" s="47">
        <f t="shared" si="16"/>
        <v>0.18</v>
      </c>
    </row>
    <row r="169" spans="18:34">
      <c r="R169" s="17" t="s">
        <v>340</v>
      </c>
      <c r="S169" s="17" t="s">
        <v>33</v>
      </c>
      <c r="T169" s="17" t="s">
        <v>33</v>
      </c>
      <c r="U169" s="17" t="s">
        <v>337</v>
      </c>
      <c r="V169" s="17" t="s">
        <v>332</v>
      </c>
      <c r="W169" s="17" t="s">
        <v>333</v>
      </c>
      <c r="X169" s="17" t="s">
        <v>47</v>
      </c>
      <c r="Y169" s="17" t="s">
        <v>33</v>
      </c>
      <c r="Z169" s="17">
        <v>100</v>
      </c>
      <c r="AA169" s="46">
        <f>VLOOKUP($R169,Sheet1!$A$2:$B$405,2,0)</f>
        <v>1</v>
      </c>
      <c r="AB169" s="17">
        <f t="shared" si="12"/>
        <v>100</v>
      </c>
      <c r="AC169" s="17">
        <f t="shared" si="13"/>
        <v>2.2727272727272729</v>
      </c>
      <c r="AD169" s="17">
        <f t="shared" si="14"/>
        <v>136.36363636363637</v>
      </c>
      <c r="AE169" s="17">
        <v>10256</v>
      </c>
      <c r="AF169" s="17">
        <v>54</v>
      </c>
      <c r="AG169" s="17">
        <f t="shared" si="15"/>
        <v>24.545454545454547</v>
      </c>
      <c r="AH169" s="47">
        <f t="shared" si="16"/>
        <v>0.18</v>
      </c>
    </row>
    <row r="170" spans="18:34">
      <c r="R170" s="17" t="s">
        <v>341</v>
      </c>
      <c r="S170" s="17" t="s">
        <v>33</v>
      </c>
      <c r="T170" s="17" t="s">
        <v>33</v>
      </c>
      <c r="U170" s="17" t="s">
        <v>337</v>
      </c>
      <c r="V170" s="17" t="s">
        <v>332</v>
      </c>
      <c r="W170" s="17" t="s">
        <v>333</v>
      </c>
      <c r="X170" s="17" t="s">
        <v>47</v>
      </c>
      <c r="Y170" s="17" t="s">
        <v>33</v>
      </c>
      <c r="Z170" s="17">
        <v>100</v>
      </c>
      <c r="AA170" s="46">
        <f>VLOOKUP($R170,Sheet1!$A$2:$B$405,2,0)</f>
        <v>1</v>
      </c>
      <c r="AB170" s="17">
        <f t="shared" si="12"/>
        <v>100</v>
      </c>
      <c r="AC170" s="17">
        <f t="shared" si="13"/>
        <v>2.2727272727272729</v>
      </c>
      <c r="AD170" s="17">
        <f t="shared" si="14"/>
        <v>136.36363636363637</v>
      </c>
      <c r="AE170" s="17">
        <v>10257</v>
      </c>
      <c r="AF170" s="17">
        <v>54</v>
      </c>
      <c r="AG170" s="17">
        <f t="shared" si="15"/>
        <v>24.545454545454547</v>
      </c>
      <c r="AH170" s="47">
        <f t="shared" si="16"/>
        <v>0.18</v>
      </c>
    </row>
    <row r="171" spans="18:34">
      <c r="R171" s="17" t="s">
        <v>342</v>
      </c>
      <c r="S171" s="17" t="s">
        <v>33</v>
      </c>
      <c r="T171" s="17" t="s">
        <v>33</v>
      </c>
      <c r="U171" s="17" t="s">
        <v>337</v>
      </c>
      <c r="V171" s="17" t="s">
        <v>332</v>
      </c>
      <c r="W171" s="17" t="s">
        <v>333</v>
      </c>
      <c r="X171" s="17" t="s">
        <v>47</v>
      </c>
      <c r="Y171" s="17" t="s">
        <v>33</v>
      </c>
      <c r="Z171" s="17">
        <v>100</v>
      </c>
      <c r="AA171" s="46">
        <f>VLOOKUP($R171,Sheet1!$A$2:$B$405,2,0)</f>
        <v>1</v>
      </c>
      <c r="AB171" s="17">
        <f t="shared" si="12"/>
        <v>100</v>
      </c>
      <c r="AC171" s="17">
        <f t="shared" si="13"/>
        <v>2.2727272727272729</v>
      </c>
      <c r="AD171" s="17">
        <f t="shared" si="14"/>
        <v>136.36363636363637</v>
      </c>
      <c r="AE171" s="17">
        <v>10258</v>
      </c>
      <c r="AF171" s="17">
        <v>54</v>
      </c>
      <c r="AG171" s="17">
        <f t="shared" si="15"/>
        <v>24.545454545454547</v>
      </c>
      <c r="AH171" s="47">
        <f t="shared" si="16"/>
        <v>0.18</v>
      </c>
    </row>
    <row r="172" spans="18:34">
      <c r="R172" s="17" t="s">
        <v>343</v>
      </c>
      <c r="S172" s="17" t="s">
        <v>33</v>
      </c>
      <c r="T172" s="17" t="s">
        <v>33</v>
      </c>
      <c r="U172" s="17" t="s">
        <v>337</v>
      </c>
      <c r="V172" s="17" t="s">
        <v>332</v>
      </c>
      <c r="W172" s="17" t="s">
        <v>333</v>
      </c>
      <c r="X172" s="17" t="s">
        <v>47</v>
      </c>
      <c r="Y172" s="17" t="s">
        <v>33</v>
      </c>
      <c r="Z172" s="17">
        <v>100</v>
      </c>
      <c r="AA172" s="46">
        <f>VLOOKUP($R172,Sheet1!$A$2:$B$405,2,0)</f>
        <v>1</v>
      </c>
      <c r="AB172" s="17">
        <f t="shared" si="12"/>
        <v>100</v>
      </c>
      <c r="AC172" s="17">
        <f t="shared" si="13"/>
        <v>2.2727272727272729</v>
      </c>
      <c r="AD172" s="17">
        <f t="shared" si="14"/>
        <v>136.36363636363637</v>
      </c>
      <c r="AE172" s="17">
        <v>10259</v>
      </c>
      <c r="AF172" s="17">
        <v>54</v>
      </c>
      <c r="AG172" s="17">
        <f t="shared" si="15"/>
        <v>24.545454545454547</v>
      </c>
      <c r="AH172" s="47">
        <f t="shared" si="16"/>
        <v>0.18</v>
      </c>
    </row>
    <row r="173" spans="18:34">
      <c r="R173" s="17" t="s">
        <v>344</v>
      </c>
      <c r="S173" s="17" t="s">
        <v>33</v>
      </c>
      <c r="T173" s="17" t="s">
        <v>33</v>
      </c>
      <c r="U173" s="17" t="s">
        <v>337</v>
      </c>
      <c r="V173" s="17" t="s">
        <v>332</v>
      </c>
      <c r="W173" s="17" t="s">
        <v>333</v>
      </c>
      <c r="X173" s="17" t="s">
        <v>47</v>
      </c>
      <c r="Y173" s="17" t="s">
        <v>33</v>
      </c>
      <c r="Z173" s="17">
        <v>100</v>
      </c>
      <c r="AA173" s="46">
        <f>VLOOKUP($R173,Sheet1!$A$2:$B$405,2,0)</f>
        <v>1</v>
      </c>
      <c r="AB173" s="17">
        <f t="shared" si="12"/>
        <v>100</v>
      </c>
      <c r="AC173" s="17">
        <f t="shared" si="13"/>
        <v>2.2727272727272729</v>
      </c>
      <c r="AD173" s="17">
        <f t="shared" si="14"/>
        <v>136.36363636363637</v>
      </c>
      <c r="AE173" s="17">
        <v>10260</v>
      </c>
      <c r="AF173" s="17">
        <v>54</v>
      </c>
      <c r="AG173" s="17">
        <f t="shared" si="15"/>
        <v>24.545454545454547</v>
      </c>
      <c r="AH173" s="47">
        <f t="shared" si="16"/>
        <v>0.18</v>
      </c>
    </row>
    <row r="174" spans="18:34">
      <c r="R174" s="17" t="s">
        <v>345</v>
      </c>
      <c r="S174" s="17" t="s">
        <v>33</v>
      </c>
      <c r="T174" s="17" t="s">
        <v>33</v>
      </c>
      <c r="U174" s="17" t="s">
        <v>337</v>
      </c>
      <c r="V174" s="17" t="s">
        <v>332</v>
      </c>
      <c r="W174" s="17" t="s">
        <v>333</v>
      </c>
      <c r="X174" s="17" t="s">
        <v>47</v>
      </c>
      <c r="Y174" s="17" t="s">
        <v>33</v>
      </c>
      <c r="Z174" s="17">
        <v>100</v>
      </c>
      <c r="AA174" s="46">
        <f>VLOOKUP($R174,Sheet1!$A$2:$B$405,2,0)</f>
        <v>1</v>
      </c>
      <c r="AB174" s="17">
        <f t="shared" si="12"/>
        <v>100</v>
      </c>
      <c r="AC174" s="17">
        <f t="shared" si="13"/>
        <v>2.2727272727272729</v>
      </c>
      <c r="AD174" s="17">
        <f t="shared" si="14"/>
        <v>136.36363636363637</v>
      </c>
      <c r="AE174" s="17">
        <v>10261</v>
      </c>
      <c r="AF174" s="17">
        <v>54</v>
      </c>
      <c r="AG174" s="17">
        <f t="shared" si="15"/>
        <v>24.545454545454547</v>
      </c>
      <c r="AH174" s="47">
        <f t="shared" si="16"/>
        <v>0.18</v>
      </c>
    </row>
    <row r="175" spans="18:34">
      <c r="R175" s="17" t="s">
        <v>346</v>
      </c>
      <c r="S175" s="17" t="s">
        <v>33</v>
      </c>
      <c r="T175" s="17" t="s">
        <v>33</v>
      </c>
      <c r="U175" s="17" t="s">
        <v>337</v>
      </c>
      <c r="V175" s="17" t="s">
        <v>332</v>
      </c>
      <c r="W175" s="17" t="s">
        <v>333</v>
      </c>
      <c r="X175" s="17" t="s">
        <v>47</v>
      </c>
      <c r="Y175" s="17" t="s">
        <v>33</v>
      </c>
      <c r="Z175" s="17">
        <v>100</v>
      </c>
      <c r="AA175" s="46">
        <f>VLOOKUP($R175,Sheet1!$A$2:$B$405,2,0)</f>
        <v>1</v>
      </c>
      <c r="AB175" s="17">
        <f t="shared" si="12"/>
        <v>100</v>
      </c>
      <c r="AC175" s="17">
        <f t="shared" si="13"/>
        <v>2.2727272727272729</v>
      </c>
      <c r="AD175" s="17">
        <f t="shared" si="14"/>
        <v>136.36363636363637</v>
      </c>
      <c r="AE175" s="17">
        <v>10147</v>
      </c>
      <c r="AF175" s="17">
        <v>54</v>
      </c>
      <c r="AG175" s="17">
        <f t="shared" si="15"/>
        <v>24.545454545454547</v>
      </c>
      <c r="AH175" s="47">
        <f t="shared" si="16"/>
        <v>0.18</v>
      </c>
    </row>
    <row r="176" spans="18:34">
      <c r="R176" s="17" t="s">
        <v>347</v>
      </c>
      <c r="S176" s="17" t="s">
        <v>33</v>
      </c>
      <c r="T176" s="17" t="s">
        <v>33</v>
      </c>
      <c r="U176" s="17" t="s">
        <v>337</v>
      </c>
      <c r="V176" s="17" t="s">
        <v>332</v>
      </c>
      <c r="W176" s="17" t="s">
        <v>333</v>
      </c>
      <c r="X176" s="17" t="s">
        <v>47</v>
      </c>
      <c r="Y176" s="17" t="s">
        <v>33</v>
      </c>
      <c r="Z176" s="17">
        <v>100</v>
      </c>
      <c r="AA176" s="46">
        <f>VLOOKUP($R176,Sheet1!$A$2:$B$405,2,0)</f>
        <v>1</v>
      </c>
      <c r="AB176" s="17">
        <f t="shared" si="12"/>
        <v>100</v>
      </c>
      <c r="AC176" s="17">
        <f t="shared" si="13"/>
        <v>2.2727272727272729</v>
      </c>
      <c r="AD176" s="17">
        <f t="shared" si="14"/>
        <v>136.36363636363637</v>
      </c>
      <c r="AE176" s="17">
        <v>10148</v>
      </c>
      <c r="AF176" s="17">
        <v>54</v>
      </c>
      <c r="AG176" s="17">
        <f t="shared" si="15"/>
        <v>24.545454545454547</v>
      </c>
      <c r="AH176" s="47">
        <f t="shared" si="16"/>
        <v>0.18</v>
      </c>
    </row>
    <row r="177" spans="18:34">
      <c r="R177" s="17" t="s">
        <v>348</v>
      </c>
      <c r="S177" s="17" t="s">
        <v>33</v>
      </c>
      <c r="T177" s="17" t="s">
        <v>33</v>
      </c>
      <c r="U177" s="17" t="s">
        <v>337</v>
      </c>
      <c r="V177" s="17" t="s">
        <v>332</v>
      </c>
      <c r="W177" s="17" t="s">
        <v>333</v>
      </c>
      <c r="X177" s="17" t="s">
        <v>47</v>
      </c>
      <c r="Y177" s="17" t="s">
        <v>33</v>
      </c>
      <c r="Z177" s="17">
        <v>100</v>
      </c>
      <c r="AA177" s="46">
        <f>VLOOKUP($R177,Sheet1!$A$2:$B$405,2,0)</f>
        <v>1</v>
      </c>
      <c r="AB177" s="17">
        <f t="shared" si="12"/>
        <v>100</v>
      </c>
      <c r="AC177" s="17">
        <f t="shared" si="13"/>
        <v>2.2727272727272729</v>
      </c>
      <c r="AD177" s="17">
        <f t="shared" si="14"/>
        <v>136.36363636363637</v>
      </c>
      <c r="AE177" s="17">
        <v>10149</v>
      </c>
      <c r="AF177" s="17">
        <v>54</v>
      </c>
      <c r="AG177" s="17">
        <f t="shared" si="15"/>
        <v>24.545454545454547</v>
      </c>
      <c r="AH177" s="47">
        <f t="shared" si="16"/>
        <v>0.18</v>
      </c>
    </row>
    <row r="178" spans="18:34">
      <c r="R178" s="17" t="s">
        <v>349</v>
      </c>
      <c r="S178" s="17" t="s">
        <v>33</v>
      </c>
      <c r="T178" s="17" t="s">
        <v>33</v>
      </c>
      <c r="U178" s="17" t="s">
        <v>337</v>
      </c>
      <c r="V178" s="17" t="s">
        <v>332</v>
      </c>
      <c r="W178" s="17" t="s">
        <v>333</v>
      </c>
      <c r="X178" s="17" t="s">
        <v>47</v>
      </c>
      <c r="Y178" s="17" t="s">
        <v>33</v>
      </c>
      <c r="Z178" s="17">
        <v>100</v>
      </c>
      <c r="AA178" s="46">
        <f>VLOOKUP($R178,Sheet1!$A$2:$B$405,2,0)</f>
        <v>1</v>
      </c>
      <c r="AB178" s="17">
        <f t="shared" si="12"/>
        <v>100</v>
      </c>
      <c r="AC178" s="17">
        <f t="shared" si="13"/>
        <v>2.2727272727272729</v>
      </c>
      <c r="AD178" s="17">
        <f t="shared" si="14"/>
        <v>136.36363636363637</v>
      </c>
      <c r="AE178" s="17">
        <v>10150</v>
      </c>
      <c r="AF178" s="17">
        <v>54</v>
      </c>
      <c r="AG178" s="17">
        <f t="shared" si="15"/>
        <v>24.545454545454547</v>
      </c>
      <c r="AH178" s="47">
        <f t="shared" si="16"/>
        <v>0.18</v>
      </c>
    </row>
    <row r="179" spans="18:34">
      <c r="R179" s="17" t="s">
        <v>350</v>
      </c>
      <c r="S179" s="17" t="s">
        <v>33</v>
      </c>
      <c r="T179" s="17" t="s">
        <v>33</v>
      </c>
      <c r="U179" s="17" t="s">
        <v>337</v>
      </c>
      <c r="V179" s="17" t="s">
        <v>332</v>
      </c>
      <c r="W179" s="17" t="s">
        <v>333</v>
      </c>
      <c r="X179" s="17" t="s">
        <v>47</v>
      </c>
      <c r="Y179" s="17" t="s">
        <v>33</v>
      </c>
      <c r="Z179" s="17">
        <v>100</v>
      </c>
      <c r="AA179" s="46">
        <f>VLOOKUP($R179,Sheet1!$A$2:$B$405,2,0)</f>
        <v>1</v>
      </c>
      <c r="AB179" s="17">
        <f t="shared" si="12"/>
        <v>100</v>
      </c>
      <c r="AC179" s="17">
        <f t="shared" si="13"/>
        <v>2.2727272727272729</v>
      </c>
      <c r="AD179" s="17">
        <f t="shared" si="14"/>
        <v>136.36363636363637</v>
      </c>
      <c r="AE179" s="17">
        <v>10151</v>
      </c>
      <c r="AF179" s="17">
        <v>54</v>
      </c>
      <c r="AG179" s="17">
        <f t="shared" si="15"/>
        <v>24.545454545454547</v>
      </c>
      <c r="AH179" s="47">
        <f t="shared" si="16"/>
        <v>0.18</v>
      </c>
    </row>
    <row r="180" spans="18:34">
      <c r="R180" s="17" t="s">
        <v>351</v>
      </c>
      <c r="S180" s="17" t="s">
        <v>33</v>
      </c>
      <c r="T180" s="17" t="s">
        <v>33</v>
      </c>
      <c r="U180" s="17" t="s">
        <v>337</v>
      </c>
      <c r="V180" s="17" t="s">
        <v>332</v>
      </c>
      <c r="W180" s="17" t="s">
        <v>333</v>
      </c>
      <c r="X180" s="17" t="s">
        <v>47</v>
      </c>
      <c r="Y180" s="17" t="s">
        <v>33</v>
      </c>
      <c r="Z180" s="17">
        <v>100</v>
      </c>
      <c r="AA180" s="46">
        <f>VLOOKUP($R180,Sheet1!$A$2:$B$405,2,0)</f>
        <v>1</v>
      </c>
      <c r="AB180" s="17">
        <f t="shared" si="12"/>
        <v>100</v>
      </c>
      <c r="AC180" s="17">
        <f t="shared" si="13"/>
        <v>2.2727272727272729</v>
      </c>
      <c r="AD180" s="17">
        <f t="shared" si="14"/>
        <v>136.36363636363637</v>
      </c>
      <c r="AE180" s="17">
        <v>10152</v>
      </c>
      <c r="AF180" s="17">
        <v>54</v>
      </c>
      <c r="AG180" s="17">
        <f t="shared" si="15"/>
        <v>24.545454545454547</v>
      </c>
      <c r="AH180" s="47">
        <f t="shared" si="16"/>
        <v>0.18</v>
      </c>
    </row>
    <row r="181" spans="18:34">
      <c r="R181" s="17" t="s">
        <v>352</v>
      </c>
      <c r="S181" s="17" t="s">
        <v>33</v>
      </c>
      <c r="T181" s="17" t="s">
        <v>33</v>
      </c>
      <c r="U181" s="17" t="s">
        <v>337</v>
      </c>
      <c r="V181" s="17" t="s">
        <v>332</v>
      </c>
      <c r="W181" s="17" t="s">
        <v>333</v>
      </c>
      <c r="X181" s="17" t="s">
        <v>47</v>
      </c>
      <c r="Y181" s="17" t="s">
        <v>33</v>
      </c>
      <c r="Z181" s="17">
        <v>100</v>
      </c>
      <c r="AA181" s="46">
        <f>VLOOKUP($R181,Sheet1!$A$2:$B$405,2,0)</f>
        <v>1</v>
      </c>
      <c r="AB181" s="17">
        <f t="shared" si="12"/>
        <v>100</v>
      </c>
      <c r="AC181" s="17">
        <f t="shared" si="13"/>
        <v>2.2727272727272729</v>
      </c>
      <c r="AD181" s="17">
        <f t="shared" si="14"/>
        <v>136.36363636363637</v>
      </c>
      <c r="AE181" s="17">
        <v>10153</v>
      </c>
      <c r="AF181" s="17">
        <v>54</v>
      </c>
      <c r="AG181" s="17">
        <f t="shared" si="15"/>
        <v>24.545454545454547</v>
      </c>
      <c r="AH181" s="47">
        <f t="shared" si="16"/>
        <v>0.18</v>
      </c>
    </row>
    <row r="182" spans="18:34">
      <c r="R182" s="17" t="s">
        <v>353</v>
      </c>
      <c r="S182" s="17" t="s">
        <v>33</v>
      </c>
      <c r="T182" s="17" t="s">
        <v>33</v>
      </c>
      <c r="U182" s="17" t="s">
        <v>337</v>
      </c>
      <c r="V182" s="17" t="s">
        <v>332</v>
      </c>
      <c r="W182" s="17" t="s">
        <v>333</v>
      </c>
      <c r="X182" s="17" t="s">
        <v>47</v>
      </c>
      <c r="Y182" s="17" t="s">
        <v>33</v>
      </c>
      <c r="Z182" s="17">
        <v>100</v>
      </c>
      <c r="AA182" s="46">
        <f>VLOOKUP($R182,Sheet1!$A$2:$B$405,2,0)</f>
        <v>1</v>
      </c>
      <c r="AB182" s="17">
        <f t="shared" si="12"/>
        <v>100</v>
      </c>
      <c r="AC182" s="17">
        <f t="shared" si="13"/>
        <v>2.2727272727272729</v>
      </c>
      <c r="AD182" s="17">
        <f t="shared" si="14"/>
        <v>136.36363636363637</v>
      </c>
      <c r="AE182" s="17">
        <v>10154</v>
      </c>
      <c r="AF182" s="17">
        <v>54</v>
      </c>
      <c r="AG182" s="17">
        <f t="shared" si="15"/>
        <v>24.545454545454547</v>
      </c>
      <c r="AH182" s="47">
        <f t="shared" si="16"/>
        <v>0.18</v>
      </c>
    </row>
    <row r="183" spans="18:34">
      <c r="R183" s="17" t="s">
        <v>354</v>
      </c>
      <c r="S183" s="17" t="s">
        <v>33</v>
      </c>
      <c r="T183" s="17" t="s">
        <v>33</v>
      </c>
      <c r="U183" s="17" t="s">
        <v>337</v>
      </c>
      <c r="V183" s="17" t="s">
        <v>332</v>
      </c>
      <c r="W183" s="17" t="s">
        <v>333</v>
      </c>
      <c r="X183" s="17" t="s">
        <v>47</v>
      </c>
      <c r="Y183" s="17" t="s">
        <v>33</v>
      </c>
      <c r="Z183" s="17">
        <v>100</v>
      </c>
      <c r="AA183" s="46">
        <f>VLOOKUP($R183,Sheet1!$A$2:$B$405,2,0)</f>
        <v>1</v>
      </c>
      <c r="AB183" s="17">
        <f t="shared" si="12"/>
        <v>100</v>
      </c>
      <c r="AC183" s="17">
        <f t="shared" si="13"/>
        <v>2.2727272727272729</v>
      </c>
      <c r="AD183" s="17">
        <f t="shared" si="14"/>
        <v>136.36363636363637</v>
      </c>
      <c r="AE183" s="17">
        <v>10155</v>
      </c>
      <c r="AF183" s="17">
        <v>54</v>
      </c>
      <c r="AG183" s="17">
        <f t="shared" si="15"/>
        <v>24.545454545454547</v>
      </c>
      <c r="AH183" s="47">
        <f t="shared" si="16"/>
        <v>0.18</v>
      </c>
    </row>
    <row r="184" spans="18:34">
      <c r="R184" s="17" t="s">
        <v>355</v>
      </c>
      <c r="S184" s="17" t="s">
        <v>33</v>
      </c>
      <c r="T184" s="17" t="s">
        <v>33</v>
      </c>
      <c r="U184" s="17" t="s">
        <v>337</v>
      </c>
      <c r="V184" s="17" t="s">
        <v>332</v>
      </c>
      <c r="W184" s="17" t="s">
        <v>333</v>
      </c>
      <c r="X184" s="17" t="s">
        <v>47</v>
      </c>
      <c r="Y184" s="17" t="s">
        <v>33</v>
      </c>
      <c r="Z184" s="17">
        <v>100</v>
      </c>
      <c r="AA184" s="46">
        <f>VLOOKUP($R184,Sheet1!$A$2:$B$405,2,0)</f>
        <v>1</v>
      </c>
      <c r="AB184" s="17">
        <f t="shared" si="12"/>
        <v>100</v>
      </c>
      <c r="AC184" s="17">
        <f t="shared" si="13"/>
        <v>2.2727272727272729</v>
      </c>
      <c r="AD184" s="17">
        <f t="shared" si="14"/>
        <v>136.36363636363637</v>
      </c>
      <c r="AE184" s="17">
        <v>10156</v>
      </c>
      <c r="AF184" s="17">
        <v>54</v>
      </c>
      <c r="AG184" s="17">
        <f t="shared" si="15"/>
        <v>24.545454545454547</v>
      </c>
      <c r="AH184" s="47">
        <f t="shared" si="16"/>
        <v>0.18</v>
      </c>
    </row>
    <row r="185" spans="18:34">
      <c r="R185" s="17" t="s">
        <v>356</v>
      </c>
      <c r="S185" s="17" t="s">
        <v>33</v>
      </c>
      <c r="T185" s="17" t="s">
        <v>33</v>
      </c>
      <c r="U185" s="17" t="s">
        <v>337</v>
      </c>
      <c r="V185" s="17" t="s">
        <v>332</v>
      </c>
      <c r="W185" s="17" t="s">
        <v>333</v>
      </c>
      <c r="X185" s="17" t="s">
        <v>47</v>
      </c>
      <c r="Y185" s="17" t="s">
        <v>33</v>
      </c>
      <c r="Z185" s="17">
        <v>100</v>
      </c>
      <c r="AA185" s="46">
        <f>VLOOKUP($R185,Sheet1!$A$2:$B$405,2,0)</f>
        <v>1</v>
      </c>
      <c r="AB185" s="17">
        <f t="shared" si="12"/>
        <v>100</v>
      </c>
      <c r="AC185" s="17">
        <f t="shared" si="13"/>
        <v>2.2727272727272729</v>
      </c>
      <c r="AD185" s="17">
        <f t="shared" si="14"/>
        <v>136.36363636363637</v>
      </c>
      <c r="AE185" s="17">
        <v>10157</v>
      </c>
      <c r="AF185" s="17">
        <v>54</v>
      </c>
      <c r="AG185" s="17">
        <f t="shared" si="15"/>
        <v>24.545454545454547</v>
      </c>
      <c r="AH185" s="47">
        <f t="shared" si="16"/>
        <v>0.18</v>
      </c>
    </row>
    <row r="186" spans="18:34">
      <c r="R186" s="17" t="s">
        <v>357</v>
      </c>
      <c r="S186" s="17" t="s">
        <v>33</v>
      </c>
      <c r="T186" s="17" t="s">
        <v>33</v>
      </c>
      <c r="U186" s="17" t="s">
        <v>337</v>
      </c>
      <c r="V186" s="17" t="s">
        <v>332</v>
      </c>
      <c r="W186" s="17" t="s">
        <v>333</v>
      </c>
      <c r="X186" s="17" t="s">
        <v>47</v>
      </c>
      <c r="Y186" s="17" t="s">
        <v>33</v>
      </c>
      <c r="Z186" s="17">
        <v>100</v>
      </c>
      <c r="AA186" s="46">
        <f>VLOOKUP($R186,Sheet1!$A$2:$B$405,2,0)</f>
        <v>1</v>
      </c>
      <c r="AB186" s="17">
        <f t="shared" si="12"/>
        <v>100</v>
      </c>
      <c r="AC186" s="17">
        <f t="shared" si="13"/>
        <v>2.2727272727272729</v>
      </c>
      <c r="AD186" s="17">
        <f t="shared" si="14"/>
        <v>136.36363636363637</v>
      </c>
      <c r="AE186" s="17">
        <v>10158</v>
      </c>
      <c r="AF186" s="17">
        <v>54</v>
      </c>
      <c r="AG186" s="17">
        <f t="shared" si="15"/>
        <v>24.545454545454547</v>
      </c>
      <c r="AH186" s="47">
        <f t="shared" si="16"/>
        <v>0.18</v>
      </c>
    </row>
    <row r="187" spans="18:34">
      <c r="R187" s="17" t="s">
        <v>358</v>
      </c>
      <c r="S187" s="17" t="s">
        <v>33</v>
      </c>
      <c r="T187" s="17" t="s">
        <v>33</v>
      </c>
      <c r="U187" s="17" t="s">
        <v>337</v>
      </c>
      <c r="V187" s="17" t="s">
        <v>332</v>
      </c>
      <c r="W187" s="17" t="s">
        <v>333</v>
      </c>
      <c r="X187" s="17" t="s">
        <v>47</v>
      </c>
      <c r="Y187" s="17" t="s">
        <v>33</v>
      </c>
      <c r="Z187" s="17">
        <v>100</v>
      </c>
      <c r="AA187" s="46">
        <f>VLOOKUP($R187,Sheet1!$A$2:$B$405,2,0)</f>
        <v>1</v>
      </c>
      <c r="AB187" s="17">
        <f t="shared" si="12"/>
        <v>100</v>
      </c>
      <c r="AC187" s="17">
        <f t="shared" si="13"/>
        <v>2.2727272727272729</v>
      </c>
      <c r="AD187" s="17">
        <f t="shared" si="14"/>
        <v>136.36363636363637</v>
      </c>
      <c r="AE187" s="17">
        <v>10159</v>
      </c>
      <c r="AF187" s="17">
        <v>54</v>
      </c>
      <c r="AG187" s="17">
        <f t="shared" si="15"/>
        <v>24.545454545454547</v>
      </c>
      <c r="AH187" s="47">
        <f t="shared" si="16"/>
        <v>0.18</v>
      </c>
    </row>
    <row r="188" spans="18:34">
      <c r="R188" s="17" t="s">
        <v>359</v>
      </c>
      <c r="S188" s="17" t="s">
        <v>33</v>
      </c>
      <c r="T188" s="17" t="s">
        <v>33</v>
      </c>
      <c r="U188" s="17" t="s">
        <v>337</v>
      </c>
      <c r="V188" s="17" t="s">
        <v>332</v>
      </c>
      <c r="W188" s="17" t="s">
        <v>333</v>
      </c>
      <c r="X188" s="17" t="s">
        <v>47</v>
      </c>
      <c r="Y188" s="17" t="s">
        <v>33</v>
      </c>
      <c r="Z188" s="17">
        <v>100</v>
      </c>
      <c r="AA188" s="46">
        <f>VLOOKUP($R188,Sheet1!$A$2:$B$405,2,0)</f>
        <v>1</v>
      </c>
      <c r="AB188" s="17">
        <f t="shared" si="12"/>
        <v>100</v>
      </c>
      <c r="AC188" s="17">
        <f t="shared" si="13"/>
        <v>2.2727272727272729</v>
      </c>
      <c r="AD188" s="17">
        <f t="shared" si="14"/>
        <v>136.36363636363637</v>
      </c>
      <c r="AE188" s="17">
        <v>10160</v>
      </c>
      <c r="AF188" s="17">
        <v>54</v>
      </c>
      <c r="AG188" s="17">
        <f t="shared" si="15"/>
        <v>24.545454545454547</v>
      </c>
      <c r="AH188" s="47">
        <f t="shared" si="16"/>
        <v>0.18</v>
      </c>
    </row>
    <row r="189" spans="18:34">
      <c r="R189" s="17" t="s">
        <v>360</v>
      </c>
      <c r="S189" s="17" t="s">
        <v>33</v>
      </c>
      <c r="T189" s="17" t="s">
        <v>33</v>
      </c>
      <c r="U189" s="17" t="s">
        <v>337</v>
      </c>
      <c r="V189" s="17" t="s">
        <v>332</v>
      </c>
      <c r="W189" s="17" t="s">
        <v>333</v>
      </c>
      <c r="X189" s="17" t="s">
        <v>47</v>
      </c>
      <c r="Y189" s="17" t="s">
        <v>33</v>
      </c>
      <c r="Z189" s="17">
        <v>100</v>
      </c>
      <c r="AA189" s="46">
        <f>VLOOKUP($R189,Sheet1!$A$2:$B$405,2,0)</f>
        <v>1</v>
      </c>
      <c r="AB189" s="17">
        <f t="shared" si="12"/>
        <v>100</v>
      </c>
      <c r="AC189" s="17">
        <f t="shared" si="13"/>
        <v>2.2727272727272729</v>
      </c>
      <c r="AD189" s="17">
        <f t="shared" si="14"/>
        <v>136.36363636363637</v>
      </c>
      <c r="AE189" s="17">
        <v>10161</v>
      </c>
      <c r="AF189" s="17">
        <v>54</v>
      </c>
      <c r="AG189" s="17">
        <f t="shared" si="15"/>
        <v>24.545454545454547</v>
      </c>
      <c r="AH189" s="47">
        <f t="shared" si="16"/>
        <v>0.18</v>
      </c>
    </row>
    <row r="190" spans="18:34">
      <c r="R190" s="17" t="s">
        <v>361</v>
      </c>
      <c r="S190" s="17" t="s">
        <v>33</v>
      </c>
      <c r="T190" s="17" t="s">
        <v>33</v>
      </c>
      <c r="U190" s="17" t="s">
        <v>337</v>
      </c>
      <c r="V190" s="17" t="s">
        <v>332</v>
      </c>
      <c r="W190" s="17" t="s">
        <v>333</v>
      </c>
      <c r="X190" s="17" t="s">
        <v>47</v>
      </c>
      <c r="Y190" s="17" t="s">
        <v>33</v>
      </c>
      <c r="Z190" s="17">
        <v>100</v>
      </c>
      <c r="AA190" s="46">
        <f>VLOOKUP($R190,Sheet1!$A$2:$B$405,2,0)</f>
        <v>1</v>
      </c>
      <c r="AB190" s="17">
        <f t="shared" si="12"/>
        <v>100</v>
      </c>
      <c r="AC190" s="17">
        <f t="shared" si="13"/>
        <v>2.2727272727272729</v>
      </c>
      <c r="AD190" s="17">
        <f t="shared" si="14"/>
        <v>136.36363636363637</v>
      </c>
      <c r="AE190" s="17">
        <v>10162</v>
      </c>
      <c r="AF190" s="17">
        <v>54</v>
      </c>
      <c r="AG190" s="17">
        <f t="shared" si="15"/>
        <v>24.545454545454547</v>
      </c>
      <c r="AH190" s="47">
        <f t="shared" si="16"/>
        <v>0.18</v>
      </c>
    </row>
    <row r="191" spans="18:34">
      <c r="R191" s="17" t="s">
        <v>362</v>
      </c>
      <c r="S191" s="17" t="s">
        <v>33</v>
      </c>
      <c r="T191" s="17" t="s">
        <v>33</v>
      </c>
      <c r="U191" s="17" t="s">
        <v>337</v>
      </c>
      <c r="V191" s="17" t="s">
        <v>332</v>
      </c>
      <c r="W191" s="17" t="s">
        <v>333</v>
      </c>
      <c r="X191" s="17" t="s">
        <v>47</v>
      </c>
      <c r="Y191" s="17" t="s">
        <v>33</v>
      </c>
      <c r="Z191" s="17">
        <v>100</v>
      </c>
      <c r="AA191" s="46">
        <f>VLOOKUP($R191,Sheet1!$A$2:$B$405,2,0)</f>
        <v>1</v>
      </c>
      <c r="AB191" s="17">
        <f t="shared" si="12"/>
        <v>100</v>
      </c>
      <c r="AC191" s="17">
        <f t="shared" si="13"/>
        <v>2.2727272727272729</v>
      </c>
      <c r="AD191" s="17">
        <f t="shared" si="14"/>
        <v>136.36363636363637</v>
      </c>
      <c r="AE191" s="17">
        <v>10163</v>
      </c>
      <c r="AF191" s="17">
        <v>54</v>
      </c>
      <c r="AG191" s="17">
        <f t="shared" si="15"/>
        <v>24.545454545454547</v>
      </c>
      <c r="AH191" s="47">
        <f t="shared" si="16"/>
        <v>0.18</v>
      </c>
    </row>
    <row r="192" spans="18:34">
      <c r="R192" s="17" t="s">
        <v>363</v>
      </c>
      <c r="S192" s="17" t="s">
        <v>33</v>
      </c>
      <c r="T192" s="17" t="s">
        <v>33</v>
      </c>
      <c r="U192" s="17" t="s">
        <v>337</v>
      </c>
      <c r="V192" s="17" t="s">
        <v>332</v>
      </c>
      <c r="W192" s="17" t="s">
        <v>333</v>
      </c>
      <c r="X192" s="17" t="s">
        <v>47</v>
      </c>
      <c r="Y192" s="17" t="s">
        <v>33</v>
      </c>
      <c r="Z192" s="17">
        <v>100</v>
      </c>
      <c r="AA192" s="46">
        <f>VLOOKUP($R192,Sheet1!$A$2:$B$405,2,0)</f>
        <v>1</v>
      </c>
      <c r="AB192" s="17">
        <f t="shared" si="12"/>
        <v>100</v>
      </c>
      <c r="AC192" s="17">
        <f t="shared" si="13"/>
        <v>2.2727272727272729</v>
      </c>
      <c r="AD192" s="17">
        <f t="shared" si="14"/>
        <v>136.36363636363637</v>
      </c>
      <c r="AE192" s="17">
        <v>10164</v>
      </c>
      <c r="AF192" s="17">
        <v>54</v>
      </c>
      <c r="AG192" s="17">
        <f t="shared" si="15"/>
        <v>24.545454545454547</v>
      </c>
      <c r="AH192" s="47">
        <f t="shared" si="16"/>
        <v>0.18</v>
      </c>
    </row>
    <row r="193" spans="18:34">
      <c r="R193" s="17" t="s">
        <v>364</v>
      </c>
      <c r="S193" s="17" t="s">
        <v>33</v>
      </c>
      <c r="T193" s="17" t="s">
        <v>33</v>
      </c>
      <c r="U193" s="17" t="s">
        <v>337</v>
      </c>
      <c r="V193" s="17" t="s">
        <v>332</v>
      </c>
      <c r="W193" s="17" t="s">
        <v>333</v>
      </c>
      <c r="X193" s="17" t="s">
        <v>47</v>
      </c>
      <c r="Y193" s="17" t="s">
        <v>33</v>
      </c>
      <c r="Z193" s="17">
        <v>100</v>
      </c>
      <c r="AA193" s="46">
        <f>VLOOKUP($R193,Sheet1!$A$2:$B$405,2,0)</f>
        <v>1</v>
      </c>
      <c r="AB193" s="17">
        <f t="shared" si="12"/>
        <v>100</v>
      </c>
      <c r="AC193" s="17">
        <f t="shared" si="13"/>
        <v>2.2727272727272729</v>
      </c>
      <c r="AD193" s="17">
        <f t="shared" si="14"/>
        <v>136.36363636363637</v>
      </c>
      <c r="AE193" s="17">
        <v>10165</v>
      </c>
      <c r="AF193" s="17">
        <v>54</v>
      </c>
      <c r="AG193" s="17">
        <f t="shared" si="15"/>
        <v>24.545454545454547</v>
      </c>
      <c r="AH193" s="47">
        <f t="shared" si="16"/>
        <v>0.18</v>
      </c>
    </row>
    <row r="194" spans="18:34">
      <c r="R194" s="17" t="s">
        <v>365</v>
      </c>
      <c r="S194" s="17" t="s">
        <v>33</v>
      </c>
      <c r="T194" s="17" t="s">
        <v>33</v>
      </c>
      <c r="U194" s="17" t="s">
        <v>337</v>
      </c>
      <c r="V194" s="17" t="s">
        <v>332</v>
      </c>
      <c r="W194" s="17" t="s">
        <v>333</v>
      </c>
      <c r="X194" s="17" t="s">
        <v>47</v>
      </c>
      <c r="Y194" s="17" t="s">
        <v>33</v>
      </c>
      <c r="Z194" s="17">
        <v>100</v>
      </c>
      <c r="AA194" s="46">
        <f>VLOOKUP($R194,Sheet1!$A$2:$B$405,2,0)</f>
        <v>1</v>
      </c>
      <c r="AB194" s="17">
        <f t="shared" si="12"/>
        <v>100</v>
      </c>
      <c r="AC194" s="17">
        <f t="shared" si="13"/>
        <v>2.2727272727272729</v>
      </c>
      <c r="AD194" s="17">
        <f t="shared" si="14"/>
        <v>136.36363636363637</v>
      </c>
      <c r="AE194" s="17">
        <v>10166</v>
      </c>
      <c r="AF194" s="17">
        <v>54</v>
      </c>
      <c r="AG194" s="17">
        <f t="shared" si="15"/>
        <v>24.545454545454547</v>
      </c>
      <c r="AH194" s="47">
        <f t="shared" si="16"/>
        <v>0.18</v>
      </c>
    </row>
    <row r="195" spans="18:34">
      <c r="R195" s="17" t="s">
        <v>366</v>
      </c>
      <c r="S195" s="17" t="s">
        <v>33</v>
      </c>
      <c r="T195" s="17" t="s">
        <v>33</v>
      </c>
      <c r="U195" s="17" t="s">
        <v>337</v>
      </c>
      <c r="V195" s="17" t="s">
        <v>332</v>
      </c>
      <c r="W195" s="17" t="s">
        <v>333</v>
      </c>
      <c r="X195" s="17" t="s">
        <v>47</v>
      </c>
      <c r="Y195" s="17" t="s">
        <v>33</v>
      </c>
      <c r="Z195" s="17">
        <v>100</v>
      </c>
      <c r="AA195" s="46">
        <f>VLOOKUP($R195,Sheet1!$A$2:$B$405,2,0)</f>
        <v>1</v>
      </c>
      <c r="AB195" s="17">
        <f t="shared" si="12"/>
        <v>100</v>
      </c>
      <c r="AC195" s="17">
        <f t="shared" si="13"/>
        <v>2.2727272727272729</v>
      </c>
      <c r="AD195" s="17">
        <f t="shared" si="14"/>
        <v>136.36363636363637</v>
      </c>
      <c r="AE195" s="17">
        <v>10167</v>
      </c>
      <c r="AF195" s="17">
        <v>54</v>
      </c>
      <c r="AG195" s="17">
        <f t="shared" si="15"/>
        <v>24.545454545454547</v>
      </c>
      <c r="AH195" s="47">
        <f t="shared" si="16"/>
        <v>0.18</v>
      </c>
    </row>
    <row r="196" spans="18:34">
      <c r="R196" s="17" t="s">
        <v>367</v>
      </c>
      <c r="S196" s="17" t="s">
        <v>33</v>
      </c>
      <c r="T196" s="17" t="s">
        <v>33</v>
      </c>
      <c r="U196" s="17" t="s">
        <v>337</v>
      </c>
      <c r="V196" s="17" t="s">
        <v>332</v>
      </c>
      <c r="W196" s="17" t="s">
        <v>333</v>
      </c>
      <c r="X196" s="17" t="s">
        <v>47</v>
      </c>
      <c r="Y196" s="17" t="s">
        <v>33</v>
      </c>
      <c r="Z196" s="17">
        <v>100</v>
      </c>
      <c r="AA196" s="46">
        <f>VLOOKUP($R196,Sheet1!$A$2:$B$405,2,0)</f>
        <v>1</v>
      </c>
      <c r="AB196" s="17">
        <f t="shared" si="12"/>
        <v>100</v>
      </c>
      <c r="AC196" s="17">
        <f t="shared" si="13"/>
        <v>2.2727272727272729</v>
      </c>
      <c r="AD196" s="17">
        <f t="shared" si="14"/>
        <v>136.36363636363637</v>
      </c>
      <c r="AE196" s="17">
        <v>10168</v>
      </c>
      <c r="AF196" s="17">
        <v>54</v>
      </c>
      <c r="AG196" s="17">
        <f t="shared" si="15"/>
        <v>24.545454545454547</v>
      </c>
      <c r="AH196" s="47">
        <f t="shared" si="16"/>
        <v>0.18</v>
      </c>
    </row>
    <row r="197" spans="18:34">
      <c r="R197" s="17" t="s">
        <v>368</v>
      </c>
      <c r="S197" s="17" t="s">
        <v>33</v>
      </c>
      <c r="T197" s="17" t="s">
        <v>53</v>
      </c>
      <c r="U197" s="17" t="s">
        <v>337</v>
      </c>
      <c r="V197" s="17" t="s">
        <v>332</v>
      </c>
      <c r="W197" s="17" t="s">
        <v>333</v>
      </c>
      <c r="X197" s="17" t="s">
        <v>47</v>
      </c>
      <c r="Y197" s="17" t="s">
        <v>33</v>
      </c>
      <c r="Z197" s="17">
        <v>100</v>
      </c>
      <c r="AA197" s="46">
        <f>VLOOKUP($R197,Sheet1!$A$2:$B$405,2,0)</f>
        <v>1</v>
      </c>
      <c r="AB197" s="17">
        <f t="shared" si="12"/>
        <v>100</v>
      </c>
      <c r="AC197" s="17">
        <f t="shared" si="13"/>
        <v>2.2727272727272729</v>
      </c>
      <c r="AD197" s="17">
        <f t="shared" si="14"/>
        <v>136.36363636363637</v>
      </c>
      <c r="AE197" s="17">
        <v>10169</v>
      </c>
      <c r="AF197" s="17">
        <v>54</v>
      </c>
      <c r="AG197" s="17">
        <f t="shared" si="15"/>
        <v>24.545454545454547</v>
      </c>
      <c r="AH197" s="47">
        <f t="shared" si="16"/>
        <v>0.18</v>
      </c>
    </row>
    <row r="198" spans="18:34">
      <c r="R198" s="17" t="s">
        <v>369</v>
      </c>
      <c r="S198" s="17" t="s">
        <v>33</v>
      </c>
      <c r="T198" s="17" t="s">
        <v>33</v>
      </c>
      <c r="U198" s="17" t="s">
        <v>337</v>
      </c>
      <c r="V198" s="17" t="s">
        <v>332</v>
      </c>
      <c r="W198" s="17" t="s">
        <v>333</v>
      </c>
      <c r="X198" s="17" t="s">
        <v>47</v>
      </c>
      <c r="Y198" s="17" t="s">
        <v>33</v>
      </c>
      <c r="Z198" s="17">
        <v>100</v>
      </c>
      <c r="AA198" s="46">
        <f>VLOOKUP($R198,Sheet1!$A$2:$B$405,2,0)</f>
        <v>1</v>
      </c>
      <c r="AB198" s="17">
        <f t="shared" si="12"/>
        <v>100</v>
      </c>
      <c r="AC198" s="17">
        <f t="shared" si="13"/>
        <v>2.2727272727272729</v>
      </c>
      <c r="AD198" s="17">
        <f t="shared" si="14"/>
        <v>136.36363636363637</v>
      </c>
      <c r="AE198" s="17">
        <v>10170</v>
      </c>
      <c r="AF198" s="17">
        <v>54</v>
      </c>
      <c r="AG198" s="17">
        <f t="shared" si="15"/>
        <v>24.545454545454547</v>
      </c>
      <c r="AH198" s="47">
        <f t="shared" si="16"/>
        <v>0.18</v>
      </c>
    </row>
    <row r="199" spans="18:34">
      <c r="R199" s="17" t="s">
        <v>370</v>
      </c>
      <c r="S199" s="17" t="s">
        <v>33</v>
      </c>
      <c r="T199" s="17" t="s">
        <v>33</v>
      </c>
      <c r="U199" s="17" t="s">
        <v>337</v>
      </c>
      <c r="V199" s="17" t="s">
        <v>332</v>
      </c>
      <c r="W199" s="17" t="s">
        <v>333</v>
      </c>
      <c r="X199" s="17" t="s">
        <v>47</v>
      </c>
      <c r="Y199" s="17" t="s">
        <v>33</v>
      </c>
      <c r="Z199" s="17">
        <v>100</v>
      </c>
      <c r="AA199" s="46">
        <f>VLOOKUP($R199,Sheet1!$A$2:$B$405,2,0)</f>
        <v>1</v>
      </c>
      <c r="AB199" s="17">
        <f t="shared" si="12"/>
        <v>100</v>
      </c>
      <c r="AC199" s="17">
        <f t="shared" si="13"/>
        <v>2.2727272727272729</v>
      </c>
      <c r="AD199" s="17">
        <f t="shared" si="14"/>
        <v>136.36363636363637</v>
      </c>
      <c r="AE199" s="17">
        <v>10171</v>
      </c>
      <c r="AF199" s="17">
        <v>54</v>
      </c>
      <c r="AG199" s="17">
        <f t="shared" si="15"/>
        <v>24.545454545454547</v>
      </c>
      <c r="AH199" s="47">
        <f t="shared" si="16"/>
        <v>0.18</v>
      </c>
    </row>
    <row r="200" spans="18:34">
      <c r="R200" s="17" t="s">
        <v>371</v>
      </c>
      <c r="S200" s="17" t="s">
        <v>33</v>
      </c>
      <c r="T200" s="17" t="s">
        <v>33</v>
      </c>
      <c r="U200" s="17" t="s">
        <v>337</v>
      </c>
      <c r="V200" s="17" t="s">
        <v>332</v>
      </c>
      <c r="W200" s="17" t="s">
        <v>333</v>
      </c>
      <c r="X200" s="17" t="s">
        <v>47</v>
      </c>
      <c r="Y200" s="17" t="s">
        <v>33</v>
      </c>
      <c r="Z200" s="17">
        <v>100</v>
      </c>
      <c r="AA200" s="46">
        <f>VLOOKUP($R200,Sheet1!$A$2:$B$405,2,0)</f>
        <v>1</v>
      </c>
      <c r="AB200" s="17">
        <f t="shared" si="12"/>
        <v>100</v>
      </c>
      <c r="AC200" s="17">
        <f t="shared" si="13"/>
        <v>2.2727272727272729</v>
      </c>
      <c r="AD200" s="17">
        <f t="shared" si="14"/>
        <v>136.36363636363637</v>
      </c>
      <c r="AE200" s="17">
        <v>10172</v>
      </c>
      <c r="AF200" s="17">
        <v>54</v>
      </c>
      <c r="AG200" s="17">
        <f t="shared" si="15"/>
        <v>24.545454545454547</v>
      </c>
      <c r="AH200" s="47">
        <f t="shared" si="16"/>
        <v>0.18</v>
      </c>
    </row>
    <row r="201" spans="18:34">
      <c r="R201" s="17" t="s">
        <v>372</v>
      </c>
      <c r="S201" s="17" t="s">
        <v>33</v>
      </c>
      <c r="T201" s="17" t="s">
        <v>33</v>
      </c>
      <c r="U201" s="17" t="s">
        <v>337</v>
      </c>
      <c r="V201" s="17" t="s">
        <v>332</v>
      </c>
      <c r="W201" s="17" t="s">
        <v>333</v>
      </c>
      <c r="X201" s="17" t="s">
        <v>47</v>
      </c>
      <c r="Y201" s="17" t="s">
        <v>33</v>
      </c>
      <c r="Z201" s="17">
        <v>100</v>
      </c>
      <c r="AA201" s="46">
        <f>VLOOKUP($R201,Sheet1!$A$2:$B$405,2,0)</f>
        <v>1</v>
      </c>
      <c r="AB201" s="17">
        <f t="shared" si="12"/>
        <v>100</v>
      </c>
      <c r="AC201" s="17">
        <f t="shared" si="13"/>
        <v>2.2727272727272729</v>
      </c>
      <c r="AD201" s="17">
        <f t="shared" si="14"/>
        <v>136.36363636363637</v>
      </c>
      <c r="AE201" s="17">
        <v>10173</v>
      </c>
      <c r="AF201" s="17">
        <v>54</v>
      </c>
      <c r="AG201" s="17">
        <f t="shared" si="15"/>
        <v>24.545454545454547</v>
      </c>
      <c r="AH201" s="47">
        <f t="shared" si="16"/>
        <v>0.18</v>
      </c>
    </row>
    <row r="202" spans="18:34">
      <c r="R202" s="17" t="s">
        <v>373</v>
      </c>
      <c r="S202" s="17" t="s">
        <v>33</v>
      </c>
      <c r="T202" s="17" t="s">
        <v>33</v>
      </c>
      <c r="U202" s="17" t="s">
        <v>337</v>
      </c>
      <c r="V202" s="17" t="s">
        <v>332</v>
      </c>
      <c r="W202" s="17" t="s">
        <v>333</v>
      </c>
      <c r="X202" s="17" t="s">
        <v>47</v>
      </c>
      <c r="Y202" s="17" t="s">
        <v>33</v>
      </c>
      <c r="Z202" s="17">
        <v>100</v>
      </c>
      <c r="AA202" s="46">
        <f>VLOOKUP($R202,Sheet1!$A$2:$B$405,2,0)</f>
        <v>1</v>
      </c>
      <c r="AB202" s="17">
        <f t="shared" si="12"/>
        <v>100</v>
      </c>
      <c r="AC202" s="17">
        <f t="shared" si="13"/>
        <v>2.2727272727272729</v>
      </c>
      <c r="AD202" s="17">
        <f t="shared" si="14"/>
        <v>136.36363636363637</v>
      </c>
      <c r="AE202" s="17">
        <v>10174</v>
      </c>
      <c r="AF202" s="17">
        <v>54</v>
      </c>
      <c r="AG202" s="17">
        <f t="shared" si="15"/>
        <v>24.545454545454547</v>
      </c>
      <c r="AH202" s="47">
        <f t="shared" si="16"/>
        <v>0.18</v>
      </c>
    </row>
    <row r="203" spans="18:34">
      <c r="R203" s="17" t="s">
        <v>374</v>
      </c>
      <c r="S203" s="17" t="s">
        <v>33</v>
      </c>
      <c r="T203" s="17" t="s">
        <v>33</v>
      </c>
      <c r="U203" s="17" t="s">
        <v>337</v>
      </c>
      <c r="V203" s="17" t="s">
        <v>332</v>
      </c>
      <c r="W203" s="17" t="s">
        <v>333</v>
      </c>
      <c r="X203" s="17" t="s">
        <v>47</v>
      </c>
      <c r="Y203" s="17" t="s">
        <v>33</v>
      </c>
      <c r="Z203" s="17">
        <v>100</v>
      </c>
      <c r="AA203" s="46">
        <f>VLOOKUP($R203,Sheet1!$A$2:$B$405,2,0)</f>
        <v>1</v>
      </c>
      <c r="AB203" s="17">
        <f t="shared" si="12"/>
        <v>100</v>
      </c>
      <c r="AC203" s="17">
        <f t="shared" si="13"/>
        <v>2.2727272727272729</v>
      </c>
      <c r="AD203" s="17">
        <f t="shared" si="14"/>
        <v>136.36363636363637</v>
      </c>
      <c r="AE203" s="17">
        <v>10175</v>
      </c>
      <c r="AF203" s="17">
        <v>54</v>
      </c>
      <c r="AG203" s="17">
        <f t="shared" si="15"/>
        <v>24.545454545454547</v>
      </c>
      <c r="AH203" s="47">
        <f t="shared" si="16"/>
        <v>0.18</v>
      </c>
    </row>
    <row r="204" spans="18:34">
      <c r="R204" s="17" t="s">
        <v>375</v>
      </c>
      <c r="S204" s="17" t="s">
        <v>33</v>
      </c>
      <c r="T204" s="17" t="s">
        <v>33</v>
      </c>
      <c r="U204" s="17" t="s">
        <v>337</v>
      </c>
      <c r="V204" s="17" t="s">
        <v>332</v>
      </c>
      <c r="W204" s="17" t="s">
        <v>333</v>
      </c>
      <c r="X204" s="17" t="s">
        <v>47</v>
      </c>
      <c r="Y204" s="17" t="s">
        <v>33</v>
      </c>
      <c r="Z204" s="17">
        <v>100</v>
      </c>
      <c r="AA204" s="46">
        <f>VLOOKUP($R204,Sheet1!$A$2:$B$405,2,0)</f>
        <v>1</v>
      </c>
      <c r="AB204" s="17">
        <f t="shared" si="12"/>
        <v>100</v>
      </c>
      <c r="AC204" s="17">
        <f t="shared" si="13"/>
        <v>2.2727272727272729</v>
      </c>
      <c r="AD204" s="17">
        <f t="shared" si="14"/>
        <v>136.36363636363637</v>
      </c>
      <c r="AE204" s="17">
        <v>10176</v>
      </c>
      <c r="AF204" s="17">
        <v>54</v>
      </c>
      <c r="AG204" s="17">
        <f t="shared" si="15"/>
        <v>24.545454545454547</v>
      </c>
      <c r="AH204" s="47">
        <f t="shared" si="16"/>
        <v>0.18</v>
      </c>
    </row>
    <row r="205" spans="18:34">
      <c r="R205" s="17" t="s">
        <v>376</v>
      </c>
      <c r="S205" s="17" t="s">
        <v>33</v>
      </c>
      <c r="T205" s="17" t="s">
        <v>33</v>
      </c>
      <c r="U205" s="17" t="s">
        <v>337</v>
      </c>
      <c r="V205" s="17" t="s">
        <v>332</v>
      </c>
      <c r="W205" s="17" t="s">
        <v>333</v>
      </c>
      <c r="X205" s="17" t="s">
        <v>47</v>
      </c>
      <c r="Y205" s="17" t="s">
        <v>33</v>
      </c>
      <c r="Z205" s="17">
        <v>100</v>
      </c>
      <c r="AA205" s="46">
        <f>VLOOKUP($R205,Sheet1!$A$2:$B$405,2,0)</f>
        <v>1</v>
      </c>
      <c r="AB205" s="17">
        <f t="shared" si="12"/>
        <v>100</v>
      </c>
      <c r="AC205" s="17">
        <f t="shared" si="13"/>
        <v>2.2727272727272729</v>
      </c>
      <c r="AD205" s="17">
        <f t="shared" si="14"/>
        <v>136.36363636363637</v>
      </c>
      <c r="AE205" s="17">
        <v>10177</v>
      </c>
      <c r="AF205" s="17">
        <v>54</v>
      </c>
      <c r="AG205" s="17">
        <f t="shared" si="15"/>
        <v>24.545454545454547</v>
      </c>
      <c r="AH205" s="47">
        <f t="shared" si="16"/>
        <v>0.18</v>
      </c>
    </row>
    <row r="206" spans="18:34">
      <c r="R206" s="17" t="s">
        <v>377</v>
      </c>
      <c r="S206" s="17" t="s">
        <v>33</v>
      </c>
      <c r="T206" s="17" t="s">
        <v>33</v>
      </c>
      <c r="U206" s="17" t="s">
        <v>337</v>
      </c>
      <c r="V206" s="17" t="s">
        <v>332</v>
      </c>
      <c r="W206" s="17" t="s">
        <v>333</v>
      </c>
      <c r="X206" s="17" t="s">
        <v>47</v>
      </c>
      <c r="Y206" s="17" t="s">
        <v>33</v>
      </c>
      <c r="Z206" s="17">
        <v>100</v>
      </c>
      <c r="AA206" s="46">
        <f>VLOOKUP($R206,Sheet1!$A$2:$B$405,2,0)</f>
        <v>1</v>
      </c>
      <c r="AB206" s="17">
        <f t="shared" si="12"/>
        <v>100</v>
      </c>
      <c r="AC206" s="17">
        <f t="shared" si="13"/>
        <v>2.2727272727272729</v>
      </c>
      <c r="AD206" s="17">
        <f t="shared" si="14"/>
        <v>136.36363636363637</v>
      </c>
      <c r="AE206" s="17">
        <v>10178</v>
      </c>
      <c r="AF206" s="17">
        <v>54</v>
      </c>
      <c r="AG206" s="17">
        <f t="shared" si="15"/>
        <v>24.545454545454547</v>
      </c>
      <c r="AH206" s="47">
        <f t="shared" si="16"/>
        <v>0.18</v>
      </c>
    </row>
    <row r="207" spans="18:34">
      <c r="R207" s="17" t="s">
        <v>378</v>
      </c>
      <c r="S207" s="17" t="s">
        <v>33</v>
      </c>
      <c r="T207" s="17" t="s">
        <v>33</v>
      </c>
      <c r="U207" s="17" t="s">
        <v>337</v>
      </c>
      <c r="V207" s="17" t="s">
        <v>332</v>
      </c>
      <c r="W207" s="17" t="s">
        <v>333</v>
      </c>
      <c r="X207" s="17" t="s">
        <v>47</v>
      </c>
      <c r="Y207" s="17" t="s">
        <v>33</v>
      </c>
      <c r="Z207" s="17">
        <v>100</v>
      </c>
      <c r="AA207" s="46">
        <f>VLOOKUP($R207,Sheet1!$A$2:$B$405,2,0)</f>
        <v>1</v>
      </c>
      <c r="AB207" s="17">
        <f t="shared" si="12"/>
        <v>100</v>
      </c>
      <c r="AC207" s="17">
        <f t="shared" si="13"/>
        <v>2.2727272727272729</v>
      </c>
      <c r="AD207" s="17">
        <f t="shared" si="14"/>
        <v>136.36363636363637</v>
      </c>
      <c r="AE207" s="17">
        <v>10179</v>
      </c>
      <c r="AF207" s="17">
        <v>54</v>
      </c>
      <c r="AG207" s="17">
        <f t="shared" si="15"/>
        <v>24.545454545454547</v>
      </c>
      <c r="AH207" s="47">
        <f t="shared" si="16"/>
        <v>0.18</v>
      </c>
    </row>
    <row r="208" spans="18:34">
      <c r="R208" s="17" t="s">
        <v>379</v>
      </c>
      <c r="S208" s="17" t="s">
        <v>33</v>
      </c>
      <c r="T208" s="17" t="s">
        <v>33</v>
      </c>
      <c r="U208" s="17" t="s">
        <v>337</v>
      </c>
      <c r="V208" s="17" t="s">
        <v>332</v>
      </c>
      <c r="W208" s="17" t="s">
        <v>333</v>
      </c>
      <c r="X208" s="17" t="s">
        <v>47</v>
      </c>
      <c r="Y208" s="17" t="s">
        <v>33</v>
      </c>
      <c r="Z208" s="17">
        <v>100</v>
      </c>
      <c r="AA208" s="46">
        <f>VLOOKUP($R208,Sheet1!$A$2:$B$405,2,0)</f>
        <v>1</v>
      </c>
      <c r="AB208" s="17">
        <f t="shared" si="12"/>
        <v>100</v>
      </c>
      <c r="AC208" s="17">
        <f t="shared" si="13"/>
        <v>2.2727272727272729</v>
      </c>
      <c r="AD208" s="17">
        <f t="shared" si="14"/>
        <v>136.36363636363637</v>
      </c>
      <c r="AE208" s="17">
        <v>10180</v>
      </c>
      <c r="AF208" s="17">
        <v>54</v>
      </c>
      <c r="AG208" s="17">
        <f t="shared" si="15"/>
        <v>24.545454545454547</v>
      </c>
      <c r="AH208" s="47">
        <f t="shared" si="16"/>
        <v>0.18</v>
      </c>
    </row>
    <row r="209" spans="18:34">
      <c r="R209" s="17" t="s">
        <v>380</v>
      </c>
      <c r="S209" s="17" t="s">
        <v>33</v>
      </c>
      <c r="T209" s="17" t="s">
        <v>33</v>
      </c>
      <c r="U209" s="17" t="s">
        <v>337</v>
      </c>
      <c r="V209" s="17" t="s">
        <v>332</v>
      </c>
      <c r="W209" s="17" t="s">
        <v>333</v>
      </c>
      <c r="X209" s="17" t="s">
        <v>47</v>
      </c>
      <c r="Y209" s="17" t="s">
        <v>33</v>
      </c>
      <c r="Z209" s="17">
        <v>100</v>
      </c>
      <c r="AA209" s="46">
        <f>VLOOKUP($R209,Sheet1!$A$2:$B$405,2,0)</f>
        <v>1</v>
      </c>
      <c r="AB209" s="17">
        <f t="shared" si="12"/>
        <v>100</v>
      </c>
      <c r="AC209" s="17">
        <f t="shared" si="13"/>
        <v>2.2727272727272729</v>
      </c>
      <c r="AD209" s="17">
        <f t="shared" si="14"/>
        <v>136.36363636363637</v>
      </c>
      <c r="AE209" s="17">
        <v>10181</v>
      </c>
      <c r="AF209" s="17">
        <v>54</v>
      </c>
      <c r="AG209" s="17">
        <f t="shared" si="15"/>
        <v>24.545454545454547</v>
      </c>
      <c r="AH209" s="47">
        <f t="shared" si="16"/>
        <v>0.18</v>
      </c>
    </row>
    <row r="210" spans="18:34">
      <c r="R210" s="17" t="s">
        <v>381</v>
      </c>
      <c r="S210" s="17" t="s">
        <v>33</v>
      </c>
      <c r="T210" s="17" t="s">
        <v>33</v>
      </c>
      <c r="U210" s="17" t="s">
        <v>337</v>
      </c>
      <c r="V210" s="17" t="s">
        <v>332</v>
      </c>
      <c r="W210" s="17" t="s">
        <v>333</v>
      </c>
      <c r="X210" s="17" t="s">
        <v>47</v>
      </c>
      <c r="Y210" s="17" t="s">
        <v>33</v>
      </c>
      <c r="Z210" s="17">
        <v>100</v>
      </c>
      <c r="AA210" s="46">
        <f>VLOOKUP($R210,Sheet1!$A$2:$B$405,2,0)</f>
        <v>1</v>
      </c>
      <c r="AB210" s="17">
        <f t="shared" si="12"/>
        <v>100</v>
      </c>
      <c r="AC210" s="17">
        <f t="shared" si="13"/>
        <v>2.2727272727272729</v>
      </c>
      <c r="AD210" s="17">
        <f t="shared" si="14"/>
        <v>136.36363636363637</v>
      </c>
      <c r="AE210" s="17">
        <v>10182</v>
      </c>
      <c r="AF210" s="17">
        <v>54</v>
      </c>
      <c r="AG210" s="17">
        <f t="shared" si="15"/>
        <v>24.545454545454547</v>
      </c>
      <c r="AH210" s="47">
        <f t="shared" si="16"/>
        <v>0.18</v>
      </c>
    </row>
    <row r="211" spans="18:34">
      <c r="R211" s="17" t="s">
        <v>382</v>
      </c>
      <c r="S211" s="17" t="s">
        <v>33</v>
      </c>
      <c r="T211" s="17" t="s">
        <v>33</v>
      </c>
      <c r="U211" s="17" t="s">
        <v>337</v>
      </c>
      <c r="V211" s="17" t="s">
        <v>332</v>
      </c>
      <c r="W211" s="17" t="s">
        <v>333</v>
      </c>
      <c r="X211" s="17" t="s">
        <v>47</v>
      </c>
      <c r="Y211" s="17" t="s">
        <v>33</v>
      </c>
      <c r="Z211" s="17">
        <v>100</v>
      </c>
      <c r="AA211" s="46">
        <f>VLOOKUP($R211,Sheet1!$A$2:$B$405,2,0)</f>
        <v>1</v>
      </c>
      <c r="AB211" s="17">
        <f t="shared" si="12"/>
        <v>100</v>
      </c>
      <c r="AC211" s="17">
        <f t="shared" si="13"/>
        <v>2.2727272727272729</v>
      </c>
      <c r="AD211" s="17">
        <f t="shared" si="14"/>
        <v>136.36363636363637</v>
      </c>
      <c r="AE211" s="17">
        <v>10183</v>
      </c>
      <c r="AF211" s="17">
        <v>54</v>
      </c>
      <c r="AG211" s="17">
        <f t="shared" si="15"/>
        <v>24.545454545454547</v>
      </c>
      <c r="AH211" s="47">
        <f t="shared" si="16"/>
        <v>0.18</v>
      </c>
    </row>
    <row r="212" spans="18:34">
      <c r="R212" s="17" t="s">
        <v>383</v>
      </c>
      <c r="S212" s="17" t="s">
        <v>33</v>
      </c>
      <c r="T212" s="17" t="s">
        <v>33</v>
      </c>
      <c r="U212" s="17" t="s">
        <v>337</v>
      </c>
      <c r="V212" s="17" t="s">
        <v>332</v>
      </c>
      <c r="W212" s="17" t="s">
        <v>333</v>
      </c>
      <c r="X212" s="17" t="s">
        <v>47</v>
      </c>
      <c r="Y212" s="17" t="s">
        <v>33</v>
      </c>
      <c r="Z212" s="17">
        <v>100</v>
      </c>
      <c r="AA212" s="46">
        <f>VLOOKUP($R212,Sheet1!$A$2:$B$405,2,0)</f>
        <v>1</v>
      </c>
      <c r="AB212" s="17">
        <f t="shared" si="12"/>
        <v>100</v>
      </c>
      <c r="AC212" s="17">
        <f t="shared" si="13"/>
        <v>2.2727272727272729</v>
      </c>
      <c r="AD212" s="17">
        <f t="shared" si="14"/>
        <v>136.36363636363637</v>
      </c>
      <c r="AE212" s="17">
        <v>10184</v>
      </c>
      <c r="AF212" s="17">
        <v>54</v>
      </c>
      <c r="AG212" s="17">
        <f t="shared" si="15"/>
        <v>24.545454545454547</v>
      </c>
      <c r="AH212" s="47">
        <f t="shared" si="16"/>
        <v>0.18</v>
      </c>
    </row>
    <row r="213" spans="18:34">
      <c r="R213" s="17" t="s">
        <v>384</v>
      </c>
      <c r="S213" s="17" t="s">
        <v>33</v>
      </c>
      <c r="T213" s="17" t="s">
        <v>33</v>
      </c>
      <c r="U213" s="17" t="s">
        <v>337</v>
      </c>
      <c r="V213" s="17" t="s">
        <v>332</v>
      </c>
      <c r="W213" s="17" t="s">
        <v>333</v>
      </c>
      <c r="X213" s="17" t="s">
        <v>47</v>
      </c>
      <c r="Y213" s="17" t="s">
        <v>33</v>
      </c>
      <c r="Z213" s="17">
        <v>100</v>
      </c>
      <c r="AA213" s="46">
        <f>VLOOKUP($R213,Sheet1!$A$2:$B$405,2,0)</f>
        <v>1</v>
      </c>
      <c r="AB213" s="17">
        <f t="shared" ref="AB213:AB276" si="17">Z213/AA213</f>
        <v>100</v>
      </c>
      <c r="AC213" s="17">
        <f t="shared" si="13"/>
        <v>2.2727272727272729</v>
      </c>
      <c r="AD213" s="17">
        <f t="shared" si="14"/>
        <v>136.36363636363637</v>
      </c>
      <c r="AE213" s="17">
        <v>10185</v>
      </c>
      <c r="AF213" s="17">
        <v>54</v>
      </c>
      <c r="AG213" s="17">
        <f t="shared" si="15"/>
        <v>24.545454545454547</v>
      </c>
      <c r="AH213" s="47">
        <f t="shared" si="16"/>
        <v>0.18</v>
      </c>
    </row>
    <row r="214" spans="18:34">
      <c r="R214" s="17" t="s">
        <v>385</v>
      </c>
      <c r="S214" s="17" t="s">
        <v>33</v>
      </c>
      <c r="T214" s="17" t="s">
        <v>33</v>
      </c>
      <c r="U214" s="17" t="s">
        <v>337</v>
      </c>
      <c r="V214" s="17" t="s">
        <v>332</v>
      </c>
      <c r="W214" s="17" t="s">
        <v>333</v>
      </c>
      <c r="X214" s="17" t="s">
        <v>47</v>
      </c>
      <c r="Y214" s="17" t="s">
        <v>33</v>
      </c>
      <c r="Z214" s="17">
        <v>100</v>
      </c>
      <c r="AA214" s="46">
        <f>VLOOKUP($R214,Sheet1!$A$2:$B$405,2,0)</f>
        <v>1</v>
      </c>
      <c r="AB214" s="17">
        <f t="shared" si="17"/>
        <v>100</v>
      </c>
      <c r="AC214" s="17">
        <f t="shared" ref="AC214:AC277" si="18">AB214/$P$4</f>
        <v>2.2727272727272729</v>
      </c>
      <c r="AD214" s="17">
        <f t="shared" ref="AD214:AD277" si="19">AC214*60</f>
        <v>136.36363636363637</v>
      </c>
      <c r="AE214" s="17">
        <v>10186</v>
      </c>
      <c r="AF214" s="17">
        <v>54</v>
      </c>
      <c r="AG214" s="17">
        <f t="shared" ref="AG214:AG277" si="20">VLOOKUP($AF214,$B$8:$M$18,11,0)</f>
        <v>24.545454545454547</v>
      </c>
      <c r="AH214" s="47">
        <f t="shared" ref="AH214:AH277" si="21">AG214/AD214</f>
        <v>0.18</v>
      </c>
    </row>
    <row r="215" spans="18:34">
      <c r="R215" s="17" t="s">
        <v>386</v>
      </c>
      <c r="S215" s="17" t="s">
        <v>33</v>
      </c>
      <c r="T215" s="17" t="s">
        <v>33</v>
      </c>
      <c r="U215" s="17" t="s">
        <v>337</v>
      </c>
      <c r="V215" s="17" t="s">
        <v>332</v>
      </c>
      <c r="W215" s="17" t="s">
        <v>333</v>
      </c>
      <c r="X215" s="17" t="s">
        <v>47</v>
      </c>
      <c r="Y215" s="17" t="s">
        <v>33</v>
      </c>
      <c r="Z215" s="17">
        <v>100</v>
      </c>
      <c r="AA215" s="46">
        <f>VLOOKUP($R215,Sheet1!$A$2:$B$405,2,0)</f>
        <v>1</v>
      </c>
      <c r="AB215" s="17">
        <f t="shared" si="17"/>
        <v>100</v>
      </c>
      <c r="AC215" s="17">
        <f t="shared" si="18"/>
        <v>2.2727272727272729</v>
      </c>
      <c r="AD215" s="17">
        <f t="shared" si="19"/>
        <v>136.36363636363637</v>
      </c>
      <c r="AE215" s="17">
        <v>10187</v>
      </c>
      <c r="AF215" s="17">
        <v>54</v>
      </c>
      <c r="AG215" s="17">
        <f t="shared" si="20"/>
        <v>24.545454545454547</v>
      </c>
      <c r="AH215" s="47">
        <f t="shared" si="21"/>
        <v>0.18</v>
      </c>
    </row>
    <row r="216" spans="18:34">
      <c r="R216" s="17" t="s">
        <v>387</v>
      </c>
      <c r="S216" s="17" t="s">
        <v>33</v>
      </c>
      <c r="T216" s="17" t="s">
        <v>33</v>
      </c>
      <c r="U216" s="17" t="s">
        <v>337</v>
      </c>
      <c r="V216" s="17" t="s">
        <v>332</v>
      </c>
      <c r="W216" s="17" t="s">
        <v>333</v>
      </c>
      <c r="X216" s="17" t="s">
        <v>47</v>
      </c>
      <c r="Y216" s="17" t="s">
        <v>33</v>
      </c>
      <c r="Z216" s="17">
        <v>100</v>
      </c>
      <c r="AA216" s="46">
        <f>VLOOKUP($R216,Sheet1!$A$2:$B$405,2,0)</f>
        <v>1</v>
      </c>
      <c r="AB216" s="17">
        <f t="shared" si="17"/>
        <v>100</v>
      </c>
      <c r="AC216" s="17">
        <f t="shared" si="18"/>
        <v>2.2727272727272729</v>
      </c>
      <c r="AD216" s="17">
        <f t="shared" si="19"/>
        <v>136.36363636363637</v>
      </c>
      <c r="AE216" s="17">
        <v>10188</v>
      </c>
      <c r="AF216" s="17">
        <v>54</v>
      </c>
      <c r="AG216" s="17">
        <f t="shared" si="20"/>
        <v>24.545454545454547</v>
      </c>
      <c r="AH216" s="47">
        <f t="shared" si="21"/>
        <v>0.18</v>
      </c>
    </row>
    <row r="217" spans="18:34">
      <c r="R217" s="17" t="s">
        <v>388</v>
      </c>
      <c r="S217" s="17" t="s">
        <v>33</v>
      </c>
      <c r="T217" s="17" t="s">
        <v>33</v>
      </c>
      <c r="U217" s="17" t="s">
        <v>337</v>
      </c>
      <c r="V217" s="17" t="s">
        <v>332</v>
      </c>
      <c r="W217" s="17" t="s">
        <v>333</v>
      </c>
      <c r="X217" s="17" t="s">
        <v>47</v>
      </c>
      <c r="Y217" s="17" t="s">
        <v>33</v>
      </c>
      <c r="Z217" s="17">
        <v>100</v>
      </c>
      <c r="AA217" s="46">
        <f>VLOOKUP($R217,Sheet1!$A$2:$B$405,2,0)</f>
        <v>1</v>
      </c>
      <c r="AB217" s="17">
        <f t="shared" si="17"/>
        <v>100</v>
      </c>
      <c r="AC217" s="17">
        <f t="shared" si="18"/>
        <v>2.2727272727272729</v>
      </c>
      <c r="AD217" s="17">
        <f t="shared" si="19"/>
        <v>136.36363636363637</v>
      </c>
      <c r="AE217" s="17">
        <v>10189</v>
      </c>
      <c r="AF217" s="17">
        <v>54</v>
      </c>
      <c r="AG217" s="17">
        <f t="shared" si="20"/>
        <v>24.545454545454547</v>
      </c>
      <c r="AH217" s="47">
        <f t="shared" si="21"/>
        <v>0.18</v>
      </c>
    </row>
    <row r="218" spans="18:34">
      <c r="R218" s="17" t="s">
        <v>389</v>
      </c>
      <c r="S218" s="17" t="s">
        <v>33</v>
      </c>
      <c r="T218" s="17" t="s">
        <v>33</v>
      </c>
      <c r="U218" s="17" t="s">
        <v>337</v>
      </c>
      <c r="V218" s="17" t="s">
        <v>332</v>
      </c>
      <c r="W218" s="17" t="s">
        <v>333</v>
      </c>
      <c r="X218" s="17" t="s">
        <v>47</v>
      </c>
      <c r="Y218" s="17" t="s">
        <v>33</v>
      </c>
      <c r="Z218" s="17">
        <v>100</v>
      </c>
      <c r="AA218" s="46">
        <f>VLOOKUP($R218,Sheet1!$A$2:$B$405,2,0)</f>
        <v>1</v>
      </c>
      <c r="AB218" s="17">
        <f t="shared" si="17"/>
        <v>100</v>
      </c>
      <c r="AC218" s="17">
        <f t="shared" si="18"/>
        <v>2.2727272727272729</v>
      </c>
      <c r="AD218" s="17">
        <f t="shared" si="19"/>
        <v>136.36363636363637</v>
      </c>
      <c r="AE218" s="17">
        <v>10190</v>
      </c>
      <c r="AF218" s="17">
        <v>54</v>
      </c>
      <c r="AG218" s="17">
        <f t="shared" si="20"/>
        <v>24.545454545454547</v>
      </c>
      <c r="AH218" s="47">
        <f t="shared" si="21"/>
        <v>0.18</v>
      </c>
    </row>
    <row r="219" spans="18:34">
      <c r="R219" s="17" t="s">
        <v>390</v>
      </c>
      <c r="S219" s="17" t="s">
        <v>33</v>
      </c>
      <c r="T219" s="17" t="s">
        <v>33</v>
      </c>
      <c r="U219" s="17" t="s">
        <v>337</v>
      </c>
      <c r="V219" s="17" t="s">
        <v>332</v>
      </c>
      <c r="W219" s="17" t="s">
        <v>333</v>
      </c>
      <c r="X219" s="17" t="s">
        <v>47</v>
      </c>
      <c r="Y219" s="17" t="s">
        <v>33</v>
      </c>
      <c r="Z219" s="17">
        <v>100</v>
      </c>
      <c r="AA219" s="46">
        <f>VLOOKUP($R219,Sheet1!$A$2:$B$405,2,0)</f>
        <v>1</v>
      </c>
      <c r="AB219" s="17">
        <f t="shared" si="17"/>
        <v>100</v>
      </c>
      <c r="AC219" s="17">
        <f t="shared" si="18"/>
        <v>2.2727272727272729</v>
      </c>
      <c r="AD219" s="17">
        <f t="shared" si="19"/>
        <v>136.36363636363637</v>
      </c>
      <c r="AE219" s="17">
        <v>10191</v>
      </c>
      <c r="AF219" s="17">
        <v>54</v>
      </c>
      <c r="AG219" s="17">
        <f t="shared" si="20"/>
        <v>24.545454545454547</v>
      </c>
      <c r="AH219" s="47">
        <f t="shared" si="21"/>
        <v>0.18</v>
      </c>
    </row>
    <row r="220" spans="18:34">
      <c r="R220" s="17" t="s">
        <v>391</v>
      </c>
      <c r="S220" s="17" t="s">
        <v>33</v>
      </c>
      <c r="T220" s="17" t="s">
        <v>33</v>
      </c>
      <c r="U220" s="17" t="s">
        <v>337</v>
      </c>
      <c r="V220" s="17" t="s">
        <v>332</v>
      </c>
      <c r="W220" s="17" t="s">
        <v>333</v>
      </c>
      <c r="X220" s="17" t="s">
        <v>47</v>
      </c>
      <c r="Y220" s="17" t="s">
        <v>33</v>
      </c>
      <c r="Z220" s="17">
        <v>100</v>
      </c>
      <c r="AA220" s="46">
        <f>VLOOKUP($R220,Sheet1!$A$2:$B$405,2,0)</f>
        <v>1</v>
      </c>
      <c r="AB220" s="17">
        <f t="shared" si="17"/>
        <v>100</v>
      </c>
      <c r="AC220" s="17">
        <f t="shared" si="18"/>
        <v>2.2727272727272729</v>
      </c>
      <c r="AD220" s="17">
        <f t="shared" si="19"/>
        <v>136.36363636363637</v>
      </c>
      <c r="AE220" s="17">
        <v>10192</v>
      </c>
      <c r="AF220" s="17">
        <v>54</v>
      </c>
      <c r="AG220" s="17">
        <f t="shared" si="20"/>
        <v>24.545454545454547</v>
      </c>
      <c r="AH220" s="47">
        <f t="shared" si="21"/>
        <v>0.18</v>
      </c>
    </row>
    <row r="221" spans="18:34">
      <c r="R221" s="17" t="s">
        <v>392</v>
      </c>
      <c r="S221" s="17" t="s">
        <v>33</v>
      </c>
      <c r="T221" s="17" t="s">
        <v>33</v>
      </c>
      <c r="U221" s="17" t="s">
        <v>337</v>
      </c>
      <c r="V221" s="17" t="s">
        <v>332</v>
      </c>
      <c r="W221" s="17" t="s">
        <v>333</v>
      </c>
      <c r="X221" s="17" t="s">
        <v>47</v>
      </c>
      <c r="Y221" s="17" t="s">
        <v>33</v>
      </c>
      <c r="Z221" s="17">
        <v>100</v>
      </c>
      <c r="AA221" s="46">
        <f>VLOOKUP($R221,Sheet1!$A$2:$B$405,2,0)</f>
        <v>1</v>
      </c>
      <c r="AB221" s="17">
        <f t="shared" si="17"/>
        <v>100</v>
      </c>
      <c r="AC221" s="17">
        <f t="shared" si="18"/>
        <v>2.2727272727272729</v>
      </c>
      <c r="AD221" s="17">
        <f t="shared" si="19"/>
        <v>136.36363636363637</v>
      </c>
      <c r="AE221" s="17">
        <v>10193</v>
      </c>
      <c r="AF221" s="17">
        <v>54</v>
      </c>
      <c r="AG221" s="17">
        <f t="shared" si="20"/>
        <v>24.545454545454547</v>
      </c>
      <c r="AH221" s="47">
        <f t="shared" si="21"/>
        <v>0.18</v>
      </c>
    </row>
    <row r="222" spans="18:34">
      <c r="R222" s="17" t="s">
        <v>393</v>
      </c>
      <c r="S222" s="17" t="s">
        <v>33</v>
      </c>
      <c r="T222" s="17" t="s">
        <v>33</v>
      </c>
      <c r="U222" s="17" t="s">
        <v>337</v>
      </c>
      <c r="V222" s="17" t="s">
        <v>332</v>
      </c>
      <c r="W222" s="17" t="s">
        <v>333</v>
      </c>
      <c r="X222" s="17" t="s">
        <v>47</v>
      </c>
      <c r="Y222" s="17" t="s">
        <v>33</v>
      </c>
      <c r="Z222" s="17">
        <v>100</v>
      </c>
      <c r="AA222" s="46">
        <f>VLOOKUP($R222,Sheet1!$A$2:$B$405,2,0)</f>
        <v>1</v>
      </c>
      <c r="AB222" s="17">
        <f t="shared" si="17"/>
        <v>100</v>
      </c>
      <c r="AC222" s="17">
        <f t="shared" si="18"/>
        <v>2.2727272727272729</v>
      </c>
      <c r="AD222" s="17">
        <f t="shared" si="19"/>
        <v>136.36363636363637</v>
      </c>
      <c r="AE222" s="17">
        <v>10194</v>
      </c>
      <c r="AF222" s="17">
        <v>54</v>
      </c>
      <c r="AG222" s="17">
        <f t="shared" si="20"/>
        <v>24.545454545454547</v>
      </c>
      <c r="AH222" s="47">
        <f t="shared" si="21"/>
        <v>0.18</v>
      </c>
    </row>
    <row r="223" spans="18:34">
      <c r="R223" s="17" t="s">
        <v>394</v>
      </c>
      <c r="S223" s="17" t="s">
        <v>33</v>
      </c>
      <c r="T223" s="17" t="s">
        <v>33</v>
      </c>
      <c r="U223" s="17" t="s">
        <v>337</v>
      </c>
      <c r="V223" s="17" t="s">
        <v>332</v>
      </c>
      <c r="W223" s="17" t="s">
        <v>333</v>
      </c>
      <c r="X223" s="17" t="s">
        <v>47</v>
      </c>
      <c r="Y223" s="17" t="s">
        <v>33</v>
      </c>
      <c r="Z223" s="17">
        <v>100</v>
      </c>
      <c r="AA223" s="46">
        <f>VLOOKUP($R223,Sheet1!$A$2:$B$405,2,0)</f>
        <v>1</v>
      </c>
      <c r="AB223" s="17">
        <f t="shared" si="17"/>
        <v>100</v>
      </c>
      <c r="AC223" s="17">
        <f t="shared" si="18"/>
        <v>2.2727272727272729</v>
      </c>
      <c r="AD223" s="17">
        <f t="shared" si="19"/>
        <v>136.36363636363637</v>
      </c>
      <c r="AE223" s="17">
        <v>10195</v>
      </c>
      <c r="AF223" s="17">
        <v>54</v>
      </c>
      <c r="AG223" s="17">
        <f t="shared" si="20"/>
        <v>24.545454545454547</v>
      </c>
      <c r="AH223" s="47">
        <f t="shared" si="21"/>
        <v>0.18</v>
      </c>
    </row>
    <row r="224" spans="18:34">
      <c r="R224" s="17" t="s">
        <v>395</v>
      </c>
      <c r="S224" s="17" t="s">
        <v>33</v>
      </c>
      <c r="T224" s="17" t="s">
        <v>33</v>
      </c>
      <c r="U224" s="17" t="s">
        <v>337</v>
      </c>
      <c r="V224" s="17" t="s">
        <v>332</v>
      </c>
      <c r="W224" s="17" t="s">
        <v>333</v>
      </c>
      <c r="X224" s="17" t="s">
        <v>47</v>
      </c>
      <c r="Y224" s="17" t="s">
        <v>33</v>
      </c>
      <c r="Z224" s="17">
        <v>100</v>
      </c>
      <c r="AA224" s="46">
        <f>VLOOKUP($R224,Sheet1!$A$2:$B$405,2,0)</f>
        <v>1</v>
      </c>
      <c r="AB224" s="17">
        <f t="shared" si="17"/>
        <v>100</v>
      </c>
      <c r="AC224" s="17">
        <f t="shared" si="18"/>
        <v>2.2727272727272729</v>
      </c>
      <c r="AD224" s="17">
        <f t="shared" si="19"/>
        <v>136.36363636363637</v>
      </c>
      <c r="AE224" s="17">
        <v>10196</v>
      </c>
      <c r="AF224" s="17">
        <v>54</v>
      </c>
      <c r="AG224" s="17">
        <f t="shared" si="20"/>
        <v>24.545454545454547</v>
      </c>
      <c r="AH224" s="47">
        <f t="shared" si="21"/>
        <v>0.18</v>
      </c>
    </row>
    <row r="225" spans="18:34">
      <c r="R225" s="17" t="s">
        <v>396</v>
      </c>
      <c r="S225" s="17" t="s">
        <v>33</v>
      </c>
      <c r="T225" s="17" t="s">
        <v>33</v>
      </c>
      <c r="U225" s="17" t="s">
        <v>337</v>
      </c>
      <c r="V225" s="17" t="s">
        <v>332</v>
      </c>
      <c r="W225" s="17" t="s">
        <v>333</v>
      </c>
      <c r="X225" s="17" t="s">
        <v>47</v>
      </c>
      <c r="Y225" s="17" t="s">
        <v>33</v>
      </c>
      <c r="Z225" s="17">
        <v>100</v>
      </c>
      <c r="AA225" s="46">
        <f>VLOOKUP($R225,Sheet1!$A$2:$B$405,2,0)</f>
        <v>1</v>
      </c>
      <c r="AB225" s="17">
        <f t="shared" si="17"/>
        <v>100</v>
      </c>
      <c r="AC225" s="17">
        <f t="shared" si="18"/>
        <v>2.2727272727272729</v>
      </c>
      <c r="AD225" s="17">
        <f t="shared" si="19"/>
        <v>136.36363636363637</v>
      </c>
      <c r="AE225" s="17">
        <v>10197</v>
      </c>
      <c r="AF225" s="17">
        <v>54</v>
      </c>
      <c r="AG225" s="17">
        <f t="shared" si="20"/>
        <v>24.545454545454547</v>
      </c>
      <c r="AH225" s="47">
        <f t="shared" si="21"/>
        <v>0.18</v>
      </c>
    </row>
    <row r="226" spans="18:34">
      <c r="R226" s="17" t="s">
        <v>397</v>
      </c>
      <c r="S226" s="17" t="s">
        <v>33</v>
      </c>
      <c r="T226" s="17" t="s">
        <v>33</v>
      </c>
      <c r="U226" s="17" t="s">
        <v>337</v>
      </c>
      <c r="V226" s="17" t="s">
        <v>332</v>
      </c>
      <c r="W226" s="17" t="s">
        <v>333</v>
      </c>
      <c r="X226" s="17" t="s">
        <v>47</v>
      </c>
      <c r="Y226" s="17" t="s">
        <v>33</v>
      </c>
      <c r="Z226" s="17">
        <v>100</v>
      </c>
      <c r="AA226" s="46">
        <f>VLOOKUP($R226,Sheet1!$A$2:$B$405,2,0)</f>
        <v>1</v>
      </c>
      <c r="AB226" s="17">
        <f t="shared" si="17"/>
        <v>100</v>
      </c>
      <c r="AC226" s="17">
        <f t="shared" si="18"/>
        <v>2.2727272727272729</v>
      </c>
      <c r="AD226" s="17">
        <f t="shared" si="19"/>
        <v>136.36363636363637</v>
      </c>
      <c r="AE226" s="17">
        <v>10198</v>
      </c>
      <c r="AF226" s="17">
        <v>54</v>
      </c>
      <c r="AG226" s="17">
        <f t="shared" si="20"/>
        <v>24.545454545454547</v>
      </c>
      <c r="AH226" s="47">
        <f t="shared" si="21"/>
        <v>0.18</v>
      </c>
    </row>
    <row r="227" spans="18:34">
      <c r="R227" s="17" t="s">
        <v>398</v>
      </c>
      <c r="S227" s="17" t="s">
        <v>33</v>
      </c>
      <c r="T227" s="17" t="s">
        <v>33</v>
      </c>
      <c r="U227" s="17" t="s">
        <v>337</v>
      </c>
      <c r="V227" s="17" t="s">
        <v>332</v>
      </c>
      <c r="W227" s="17" t="s">
        <v>333</v>
      </c>
      <c r="X227" s="17" t="s">
        <v>47</v>
      </c>
      <c r="Y227" s="17" t="s">
        <v>33</v>
      </c>
      <c r="Z227" s="17">
        <v>100</v>
      </c>
      <c r="AA227" s="46">
        <f>VLOOKUP($R227,Sheet1!$A$2:$B$405,2,0)</f>
        <v>1</v>
      </c>
      <c r="AB227" s="17">
        <f t="shared" si="17"/>
        <v>100</v>
      </c>
      <c r="AC227" s="17">
        <f t="shared" si="18"/>
        <v>2.2727272727272729</v>
      </c>
      <c r="AD227" s="17">
        <f t="shared" si="19"/>
        <v>136.36363636363637</v>
      </c>
      <c r="AE227" s="17">
        <v>10199</v>
      </c>
      <c r="AF227" s="17">
        <v>54</v>
      </c>
      <c r="AG227" s="17">
        <f t="shared" si="20"/>
        <v>24.545454545454547</v>
      </c>
      <c r="AH227" s="47">
        <f t="shared" si="21"/>
        <v>0.18</v>
      </c>
    </row>
    <row r="228" spans="18:34">
      <c r="R228" s="17" t="s">
        <v>399</v>
      </c>
      <c r="S228" s="17" t="s">
        <v>33</v>
      </c>
      <c r="T228" s="17" t="s">
        <v>33</v>
      </c>
      <c r="U228" s="17" t="s">
        <v>337</v>
      </c>
      <c r="V228" s="17" t="s">
        <v>332</v>
      </c>
      <c r="W228" s="17" t="s">
        <v>333</v>
      </c>
      <c r="X228" s="17" t="s">
        <v>47</v>
      </c>
      <c r="Y228" s="17" t="s">
        <v>33</v>
      </c>
      <c r="Z228" s="17">
        <v>100</v>
      </c>
      <c r="AA228" s="46">
        <f>VLOOKUP($R228,Sheet1!$A$2:$B$405,2,0)</f>
        <v>1</v>
      </c>
      <c r="AB228" s="17">
        <f t="shared" si="17"/>
        <v>100</v>
      </c>
      <c r="AC228" s="17">
        <f t="shared" si="18"/>
        <v>2.2727272727272729</v>
      </c>
      <c r="AD228" s="17">
        <f t="shared" si="19"/>
        <v>136.36363636363637</v>
      </c>
      <c r="AE228" s="17">
        <v>10200</v>
      </c>
      <c r="AF228" s="17">
        <v>54</v>
      </c>
      <c r="AG228" s="17">
        <f t="shared" si="20"/>
        <v>24.545454545454547</v>
      </c>
      <c r="AH228" s="47">
        <f t="shared" si="21"/>
        <v>0.18</v>
      </c>
    </row>
    <row r="229" spans="18:34">
      <c r="R229" s="17" t="s">
        <v>400</v>
      </c>
      <c r="S229" s="17" t="s">
        <v>33</v>
      </c>
      <c r="T229" s="17" t="s">
        <v>33</v>
      </c>
      <c r="U229" s="17" t="s">
        <v>337</v>
      </c>
      <c r="V229" s="17" t="s">
        <v>332</v>
      </c>
      <c r="W229" s="17" t="s">
        <v>333</v>
      </c>
      <c r="X229" s="17" t="s">
        <v>47</v>
      </c>
      <c r="Y229" s="17" t="s">
        <v>33</v>
      </c>
      <c r="Z229" s="17">
        <v>100</v>
      </c>
      <c r="AA229" s="46">
        <f>VLOOKUP($R229,Sheet1!$A$2:$B$405,2,0)</f>
        <v>1</v>
      </c>
      <c r="AB229" s="17">
        <f t="shared" si="17"/>
        <v>100</v>
      </c>
      <c r="AC229" s="17">
        <f t="shared" si="18"/>
        <v>2.2727272727272729</v>
      </c>
      <c r="AD229" s="17">
        <f t="shared" si="19"/>
        <v>136.36363636363637</v>
      </c>
      <c r="AE229" s="17">
        <v>10201</v>
      </c>
      <c r="AF229" s="17">
        <v>54</v>
      </c>
      <c r="AG229" s="17">
        <f t="shared" si="20"/>
        <v>24.545454545454547</v>
      </c>
      <c r="AH229" s="47">
        <f t="shared" si="21"/>
        <v>0.18</v>
      </c>
    </row>
    <row r="230" spans="18:34">
      <c r="R230" s="17" t="s">
        <v>401</v>
      </c>
      <c r="S230" s="17" t="s">
        <v>33</v>
      </c>
      <c r="T230" s="17" t="s">
        <v>33</v>
      </c>
      <c r="U230" s="17" t="s">
        <v>337</v>
      </c>
      <c r="V230" s="17" t="s">
        <v>332</v>
      </c>
      <c r="W230" s="17" t="s">
        <v>333</v>
      </c>
      <c r="X230" s="17" t="s">
        <v>47</v>
      </c>
      <c r="Y230" s="17" t="s">
        <v>33</v>
      </c>
      <c r="Z230" s="17">
        <v>100</v>
      </c>
      <c r="AA230" s="46">
        <f>VLOOKUP($R230,Sheet1!$A$2:$B$405,2,0)</f>
        <v>1</v>
      </c>
      <c r="AB230" s="17">
        <f t="shared" si="17"/>
        <v>100</v>
      </c>
      <c r="AC230" s="17">
        <f t="shared" si="18"/>
        <v>2.2727272727272729</v>
      </c>
      <c r="AD230" s="17">
        <f t="shared" si="19"/>
        <v>136.36363636363637</v>
      </c>
      <c r="AE230" s="17">
        <v>10202</v>
      </c>
      <c r="AF230" s="17">
        <v>54</v>
      </c>
      <c r="AG230" s="17">
        <f t="shared" si="20"/>
        <v>24.545454545454547</v>
      </c>
      <c r="AH230" s="47">
        <f t="shared" si="21"/>
        <v>0.18</v>
      </c>
    </row>
    <row r="231" spans="18:34">
      <c r="R231" s="17" t="s">
        <v>402</v>
      </c>
      <c r="S231" s="17" t="s">
        <v>33</v>
      </c>
      <c r="T231" s="17" t="s">
        <v>33</v>
      </c>
      <c r="U231" s="17" t="s">
        <v>337</v>
      </c>
      <c r="V231" s="17" t="s">
        <v>332</v>
      </c>
      <c r="W231" s="17" t="s">
        <v>333</v>
      </c>
      <c r="X231" s="17" t="s">
        <v>47</v>
      </c>
      <c r="Y231" s="17" t="s">
        <v>33</v>
      </c>
      <c r="Z231" s="17">
        <v>100</v>
      </c>
      <c r="AA231" s="46">
        <f>VLOOKUP($R231,Sheet1!$A$2:$B$405,2,0)</f>
        <v>1</v>
      </c>
      <c r="AB231" s="17">
        <f t="shared" si="17"/>
        <v>100</v>
      </c>
      <c r="AC231" s="17">
        <f t="shared" si="18"/>
        <v>2.2727272727272729</v>
      </c>
      <c r="AD231" s="17">
        <f t="shared" si="19"/>
        <v>136.36363636363637</v>
      </c>
      <c r="AE231" s="17">
        <v>10203</v>
      </c>
      <c r="AF231" s="17">
        <v>54</v>
      </c>
      <c r="AG231" s="17">
        <f t="shared" si="20"/>
        <v>24.545454545454547</v>
      </c>
      <c r="AH231" s="47">
        <f t="shared" si="21"/>
        <v>0.18</v>
      </c>
    </row>
    <row r="232" spans="18:34">
      <c r="R232" s="17" t="s">
        <v>403</v>
      </c>
      <c r="S232" s="17" t="s">
        <v>33</v>
      </c>
      <c r="T232" s="17" t="s">
        <v>33</v>
      </c>
      <c r="U232" s="17" t="s">
        <v>337</v>
      </c>
      <c r="V232" s="17" t="s">
        <v>332</v>
      </c>
      <c r="W232" s="17" t="s">
        <v>333</v>
      </c>
      <c r="X232" s="17" t="s">
        <v>47</v>
      </c>
      <c r="Y232" s="17" t="s">
        <v>33</v>
      </c>
      <c r="Z232" s="17">
        <v>100</v>
      </c>
      <c r="AA232" s="46">
        <f>VLOOKUP($R232,Sheet1!$A$2:$B$405,2,0)</f>
        <v>1</v>
      </c>
      <c r="AB232" s="17">
        <f t="shared" si="17"/>
        <v>100</v>
      </c>
      <c r="AC232" s="17">
        <f t="shared" si="18"/>
        <v>2.2727272727272729</v>
      </c>
      <c r="AD232" s="17">
        <f t="shared" si="19"/>
        <v>136.36363636363637</v>
      </c>
      <c r="AE232" s="17">
        <v>10204</v>
      </c>
      <c r="AF232" s="17">
        <v>54</v>
      </c>
      <c r="AG232" s="17">
        <f t="shared" si="20"/>
        <v>24.545454545454547</v>
      </c>
      <c r="AH232" s="47">
        <f t="shared" si="21"/>
        <v>0.18</v>
      </c>
    </row>
    <row r="233" spans="18:34">
      <c r="R233" s="17" t="s">
        <v>404</v>
      </c>
      <c r="S233" s="17" t="s">
        <v>33</v>
      </c>
      <c r="T233" s="17" t="s">
        <v>33</v>
      </c>
      <c r="U233" s="17" t="s">
        <v>337</v>
      </c>
      <c r="V233" s="17" t="s">
        <v>332</v>
      </c>
      <c r="W233" s="17" t="s">
        <v>333</v>
      </c>
      <c r="X233" s="17" t="s">
        <v>47</v>
      </c>
      <c r="Y233" s="17" t="s">
        <v>33</v>
      </c>
      <c r="Z233" s="17">
        <v>100</v>
      </c>
      <c r="AA233" s="46">
        <f>VLOOKUP($R233,Sheet1!$A$2:$B$405,2,0)</f>
        <v>1</v>
      </c>
      <c r="AB233" s="17">
        <f t="shared" si="17"/>
        <v>100</v>
      </c>
      <c r="AC233" s="17">
        <f t="shared" si="18"/>
        <v>2.2727272727272729</v>
      </c>
      <c r="AD233" s="17">
        <f t="shared" si="19"/>
        <v>136.36363636363637</v>
      </c>
      <c r="AE233" s="17">
        <v>10205</v>
      </c>
      <c r="AF233" s="17">
        <v>54</v>
      </c>
      <c r="AG233" s="17">
        <f t="shared" si="20"/>
        <v>24.545454545454547</v>
      </c>
      <c r="AH233" s="47">
        <f t="shared" si="21"/>
        <v>0.18</v>
      </c>
    </row>
    <row r="234" spans="18:34">
      <c r="R234" s="17" t="s">
        <v>405</v>
      </c>
      <c r="S234" s="17" t="s">
        <v>33</v>
      </c>
      <c r="T234" s="17" t="s">
        <v>33</v>
      </c>
      <c r="U234" s="17" t="s">
        <v>337</v>
      </c>
      <c r="V234" s="17" t="s">
        <v>332</v>
      </c>
      <c r="W234" s="17" t="s">
        <v>333</v>
      </c>
      <c r="X234" s="17" t="s">
        <v>47</v>
      </c>
      <c r="Y234" s="17" t="s">
        <v>33</v>
      </c>
      <c r="Z234" s="17">
        <v>100</v>
      </c>
      <c r="AA234" s="46">
        <f>VLOOKUP($R234,Sheet1!$A$2:$B$405,2,0)</f>
        <v>1</v>
      </c>
      <c r="AB234" s="17">
        <f t="shared" si="17"/>
        <v>100</v>
      </c>
      <c r="AC234" s="17">
        <f t="shared" si="18"/>
        <v>2.2727272727272729</v>
      </c>
      <c r="AD234" s="17">
        <f t="shared" si="19"/>
        <v>136.36363636363637</v>
      </c>
      <c r="AE234" s="17">
        <v>10206</v>
      </c>
      <c r="AF234" s="17">
        <v>54</v>
      </c>
      <c r="AG234" s="17">
        <f t="shared" si="20"/>
        <v>24.545454545454547</v>
      </c>
      <c r="AH234" s="47">
        <f t="shared" si="21"/>
        <v>0.18</v>
      </c>
    </row>
    <row r="235" spans="18:34">
      <c r="R235" s="17" t="s">
        <v>406</v>
      </c>
      <c r="S235" s="17" t="s">
        <v>33</v>
      </c>
      <c r="T235" s="17" t="s">
        <v>33</v>
      </c>
      <c r="U235" s="17" t="s">
        <v>337</v>
      </c>
      <c r="V235" s="17" t="s">
        <v>332</v>
      </c>
      <c r="W235" s="17" t="s">
        <v>333</v>
      </c>
      <c r="X235" s="17" t="s">
        <v>47</v>
      </c>
      <c r="Y235" s="17" t="s">
        <v>33</v>
      </c>
      <c r="Z235" s="17">
        <v>100</v>
      </c>
      <c r="AA235" s="46">
        <f>VLOOKUP($R235,Sheet1!$A$2:$B$405,2,0)</f>
        <v>1</v>
      </c>
      <c r="AB235" s="17">
        <f t="shared" si="17"/>
        <v>100</v>
      </c>
      <c r="AC235" s="17">
        <f t="shared" si="18"/>
        <v>2.2727272727272729</v>
      </c>
      <c r="AD235" s="17">
        <f t="shared" si="19"/>
        <v>136.36363636363637</v>
      </c>
      <c r="AE235" s="17">
        <v>10207</v>
      </c>
      <c r="AF235" s="17">
        <v>54</v>
      </c>
      <c r="AG235" s="17">
        <f t="shared" si="20"/>
        <v>24.545454545454547</v>
      </c>
      <c r="AH235" s="47">
        <f t="shared" si="21"/>
        <v>0.18</v>
      </c>
    </row>
    <row r="236" spans="18:34">
      <c r="R236" s="17" t="s">
        <v>407</v>
      </c>
      <c r="S236" s="17" t="s">
        <v>33</v>
      </c>
      <c r="T236" s="17" t="s">
        <v>33</v>
      </c>
      <c r="U236" s="17" t="s">
        <v>337</v>
      </c>
      <c r="V236" s="17" t="s">
        <v>332</v>
      </c>
      <c r="W236" s="17" t="s">
        <v>333</v>
      </c>
      <c r="X236" s="17" t="s">
        <v>47</v>
      </c>
      <c r="Y236" s="17" t="s">
        <v>33</v>
      </c>
      <c r="Z236" s="17">
        <v>100</v>
      </c>
      <c r="AA236" s="46">
        <f>VLOOKUP($R236,Sheet1!$A$2:$B$405,2,0)</f>
        <v>1</v>
      </c>
      <c r="AB236" s="17">
        <f t="shared" si="17"/>
        <v>100</v>
      </c>
      <c r="AC236" s="17">
        <f t="shared" si="18"/>
        <v>2.2727272727272729</v>
      </c>
      <c r="AD236" s="17">
        <f t="shared" si="19"/>
        <v>136.36363636363637</v>
      </c>
      <c r="AE236" s="17">
        <v>10208</v>
      </c>
      <c r="AF236" s="17">
        <v>54</v>
      </c>
      <c r="AG236" s="17">
        <f t="shared" si="20"/>
        <v>24.545454545454547</v>
      </c>
      <c r="AH236" s="47">
        <f t="shared" si="21"/>
        <v>0.18</v>
      </c>
    </row>
    <row r="237" spans="18:34">
      <c r="R237" s="17" t="s">
        <v>408</v>
      </c>
      <c r="S237" s="17" t="s">
        <v>33</v>
      </c>
      <c r="T237" s="17" t="s">
        <v>33</v>
      </c>
      <c r="U237" s="17" t="s">
        <v>337</v>
      </c>
      <c r="V237" s="17" t="s">
        <v>332</v>
      </c>
      <c r="W237" s="17" t="s">
        <v>333</v>
      </c>
      <c r="X237" s="17" t="s">
        <v>47</v>
      </c>
      <c r="Y237" s="17" t="s">
        <v>33</v>
      </c>
      <c r="Z237" s="17">
        <v>100</v>
      </c>
      <c r="AA237" s="46">
        <f>VLOOKUP($R237,Sheet1!$A$2:$B$405,2,0)</f>
        <v>1</v>
      </c>
      <c r="AB237" s="17">
        <f t="shared" si="17"/>
        <v>100</v>
      </c>
      <c r="AC237" s="17">
        <f t="shared" si="18"/>
        <v>2.2727272727272729</v>
      </c>
      <c r="AD237" s="17">
        <f t="shared" si="19"/>
        <v>136.36363636363637</v>
      </c>
      <c r="AE237" s="17">
        <v>10209</v>
      </c>
      <c r="AF237" s="17">
        <v>54</v>
      </c>
      <c r="AG237" s="17">
        <f t="shared" si="20"/>
        <v>24.545454545454547</v>
      </c>
      <c r="AH237" s="47">
        <f t="shared" si="21"/>
        <v>0.18</v>
      </c>
    </row>
    <row r="238" spans="18:34">
      <c r="R238" s="17" t="s">
        <v>409</v>
      </c>
      <c r="S238" s="17" t="s">
        <v>33</v>
      </c>
      <c r="T238" s="17" t="s">
        <v>33</v>
      </c>
      <c r="U238" s="17" t="s">
        <v>337</v>
      </c>
      <c r="V238" s="17" t="s">
        <v>332</v>
      </c>
      <c r="W238" s="17" t="s">
        <v>333</v>
      </c>
      <c r="X238" s="17" t="s">
        <v>47</v>
      </c>
      <c r="Y238" s="17" t="s">
        <v>33</v>
      </c>
      <c r="Z238" s="17">
        <v>100</v>
      </c>
      <c r="AA238" s="46">
        <f>VLOOKUP($R238,Sheet1!$A$2:$B$405,2,0)</f>
        <v>1</v>
      </c>
      <c r="AB238" s="17">
        <f t="shared" si="17"/>
        <v>100</v>
      </c>
      <c r="AC238" s="17">
        <f t="shared" si="18"/>
        <v>2.2727272727272729</v>
      </c>
      <c r="AD238" s="17">
        <f t="shared" si="19"/>
        <v>136.36363636363637</v>
      </c>
      <c r="AE238" s="17">
        <v>10210</v>
      </c>
      <c r="AF238" s="17">
        <v>54</v>
      </c>
      <c r="AG238" s="17">
        <f t="shared" si="20"/>
        <v>24.545454545454547</v>
      </c>
      <c r="AH238" s="47">
        <f t="shared" si="21"/>
        <v>0.18</v>
      </c>
    </row>
    <row r="239" spans="18:34">
      <c r="R239" s="17" t="s">
        <v>410</v>
      </c>
      <c r="S239" s="17" t="s">
        <v>33</v>
      </c>
      <c r="T239" s="17" t="s">
        <v>33</v>
      </c>
      <c r="U239" s="17" t="s">
        <v>337</v>
      </c>
      <c r="V239" s="17" t="s">
        <v>332</v>
      </c>
      <c r="W239" s="17" t="s">
        <v>333</v>
      </c>
      <c r="X239" s="17" t="s">
        <v>47</v>
      </c>
      <c r="Y239" s="17" t="s">
        <v>33</v>
      </c>
      <c r="Z239" s="17">
        <v>100</v>
      </c>
      <c r="AA239" s="46">
        <f>VLOOKUP($R239,Sheet1!$A$2:$B$405,2,0)</f>
        <v>1</v>
      </c>
      <c r="AB239" s="17">
        <f t="shared" si="17"/>
        <v>100</v>
      </c>
      <c r="AC239" s="17">
        <f t="shared" si="18"/>
        <v>2.2727272727272729</v>
      </c>
      <c r="AD239" s="17">
        <f t="shared" si="19"/>
        <v>136.36363636363637</v>
      </c>
      <c r="AE239" s="17">
        <v>10211</v>
      </c>
      <c r="AF239" s="17">
        <v>54</v>
      </c>
      <c r="AG239" s="17">
        <f t="shared" si="20"/>
        <v>24.545454545454547</v>
      </c>
      <c r="AH239" s="47">
        <f t="shared" si="21"/>
        <v>0.18</v>
      </c>
    </row>
    <row r="240" spans="18:34">
      <c r="R240" s="17" t="s">
        <v>411</v>
      </c>
      <c r="S240" s="17" t="s">
        <v>33</v>
      </c>
      <c r="T240" s="17" t="s">
        <v>33</v>
      </c>
      <c r="U240" s="17" t="s">
        <v>337</v>
      </c>
      <c r="V240" s="17" t="s">
        <v>332</v>
      </c>
      <c r="W240" s="17" t="s">
        <v>333</v>
      </c>
      <c r="X240" s="17" t="s">
        <v>47</v>
      </c>
      <c r="Y240" s="17" t="s">
        <v>33</v>
      </c>
      <c r="Z240" s="17">
        <v>100</v>
      </c>
      <c r="AA240" s="46">
        <f>VLOOKUP($R240,Sheet1!$A$2:$B$405,2,0)</f>
        <v>1</v>
      </c>
      <c r="AB240" s="17">
        <f t="shared" si="17"/>
        <v>100</v>
      </c>
      <c r="AC240" s="17">
        <f t="shared" si="18"/>
        <v>2.2727272727272729</v>
      </c>
      <c r="AD240" s="17">
        <f t="shared" si="19"/>
        <v>136.36363636363637</v>
      </c>
      <c r="AE240" s="17">
        <v>10212</v>
      </c>
      <c r="AF240" s="17">
        <v>54</v>
      </c>
      <c r="AG240" s="17">
        <f t="shared" si="20"/>
        <v>24.545454545454547</v>
      </c>
      <c r="AH240" s="47">
        <f t="shared" si="21"/>
        <v>0.18</v>
      </c>
    </row>
    <row r="241" spans="18:34">
      <c r="R241" s="17" t="s">
        <v>412</v>
      </c>
      <c r="S241" s="17" t="s">
        <v>33</v>
      </c>
      <c r="T241" s="17" t="s">
        <v>33</v>
      </c>
      <c r="U241" s="17" t="s">
        <v>337</v>
      </c>
      <c r="V241" s="17" t="s">
        <v>332</v>
      </c>
      <c r="W241" s="17" t="s">
        <v>333</v>
      </c>
      <c r="X241" s="17" t="s">
        <v>47</v>
      </c>
      <c r="Y241" s="17" t="s">
        <v>33</v>
      </c>
      <c r="Z241" s="17">
        <v>100</v>
      </c>
      <c r="AA241" s="46">
        <f>VLOOKUP($R241,Sheet1!$A$2:$B$405,2,0)</f>
        <v>1</v>
      </c>
      <c r="AB241" s="17">
        <f t="shared" si="17"/>
        <v>100</v>
      </c>
      <c r="AC241" s="17">
        <f t="shared" si="18"/>
        <v>2.2727272727272729</v>
      </c>
      <c r="AD241" s="17">
        <f t="shared" si="19"/>
        <v>136.36363636363637</v>
      </c>
      <c r="AE241" s="17">
        <v>10213</v>
      </c>
      <c r="AF241" s="17">
        <v>54</v>
      </c>
      <c r="AG241" s="17">
        <f t="shared" si="20"/>
        <v>24.545454545454547</v>
      </c>
      <c r="AH241" s="47">
        <f t="shared" si="21"/>
        <v>0.18</v>
      </c>
    </row>
    <row r="242" spans="18:34">
      <c r="R242" s="17" t="s">
        <v>413</v>
      </c>
      <c r="S242" s="17" t="s">
        <v>33</v>
      </c>
      <c r="T242" s="17" t="s">
        <v>33</v>
      </c>
      <c r="U242" s="17" t="s">
        <v>337</v>
      </c>
      <c r="V242" s="17" t="s">
        <v>332</v>
      </c>
      <c r="W242" s="17" t="s">
        <v>333</v>
      </c>
      <c r="X242" s="17" t="s">
        <v>47</v>
      </c>
      <c r="Y242" s="17" t="s">
        <v>33</v>
      </c>
      <c r="Z242" s="17">
        <v>100</v>
      </c>
      <c r="AA242" s="46">
        <f>VLOOKUP($R242,Sheet1!$A$2:$B$405,2,0)</f>
        <v>1</v>
      </c>
      <c r="AB242" s="17">
        <f t="shared" si="17"/>
        <v>100</v>
      </c>
      <c r="AC242" s="17">
        <f t="shared" si="18"/>
        <v>2.2727272727272729</v>
      </c>
      <c r="AD242" s="17">
        <f t="shared" si="19"/>
        <v>136.36363636363637</v>
      </c>
      <c r="AE242" s="17">
        <v>10214</v>
      </c>
      <c r="AF242" s="17">
        <v>54</v>
      </c>
      <c r="AG242" s="17">
        <f t="shared" si="20"/>
        <v>24.545454545454547</v>
      </c>
      <c r="AH242" s="47">
        <f t="shared" si="21"/>
        <v>0.18</v>
      </c>
    </row>
    <row r="243" spans="18:34">
      <c r="R243" s="17" t="s">
        <v>414</v>
      </c>
      <c r="S243" s="17" t="s">
        <v>33</v>
      </c>
      <c r="T243" s="17" t="s">
        <v>33</v>
      </c>
      <c r="U243" s="17" t="s">
        <v>337</v>
      </c>
      <c r="V243" s="17" t="s">
        <v>332</v>
      </c>
      <c r="W243" s="17" t="s">
        <v>333</v>
      </c>
      <c r="X243" s="17" t="s">
        <v>47</v>
      </c>
      <c r="Y243" s="17" t="s">
        <v>33</v>
      </c>
      <c r="Z243" s="17">
        <v>100</v>
      </c>
      <c r="AA243" s="46">
        <f>VLOOKUP($R243,Sheet1!$A$2:$B$405,2,0)</f>
        <v>1</v>
      </c>
      <c r="AB243" s="17">
        <f t="shared" si="17"/>
        <v>100</v>
      </c>
      <c r="AC243" s="17">
        <f t="shared" si="18"/>
        <v>2.2727272727272729</v>
      </c>
      <c r="AD243" s="17">
        <f t="shared" si="19"/>
        <v>136.36363636363637</v>
      </c>
      <c r="AE243" s="17">
        <v>10215</v>
      </c>
      <c r="AF243" s="17">
        <v>54</v>
      </c>
      <c r="AG243" s="17">
        <f t="shared" si="20"/>
        <v>24.545454545454547</v>
      </c>
      <c r="AH243" s="47">
        <f t="shared" si="21"/>
        <v>0.18</v>
      </c>
    </row>
    <row r="244" spans="18:34">
      <c r="R244" s="17" t="s">
        <v>415</v>
      </c>
      <c r="S244" s="17" t="s">
        <v>33</v>
      </c>
      <c r="T244" s="17" t="s">
        <v>33</v>
      </c>
      <c r="U244" s="17" t="s">
        <v>337</v>
      </c>
      <c r="V244" s="17" t="s">
        <v>332</v>
      </c>
      <c r="W244" s="17" t="s">
        <v>333</v>
      </c>
      <c r="X244" s="17" t="s">
        <v>47</v>
      </c>
      <c r="Y244" s="17" t="s">
        <v>33</v>
      </c>
      <c r="Z244" s="17">
        <v>100</v>
      </c>
      <c r="AA244" s="46">
        <f>VLOOKUP($R244,Sheet1!$A$2:$B$405,2,0)</f>
        <v>1</v>
      </c>
      <c r="AB244" s="17">
        <f t="shared" si="17"/>
        <v>100</v>
      </c>
      <c r="AC244" s="17">
        <f t="shared" si="18"/>
        <v>2.2727272727272729</v>
      </c>
      <c r="AD244" s="17">
        <f t="shared" si="19"/>
        <v>136.36363636363637</v>
      </c>
      <c r="AE244" s="17">
        <v>10216</v>
      </c>
      <c r="AF244" s="17">
        <v>54</v>
      </c>
      <c r="AG244" s="17">
        <f t="shared" si="20"/>
        <v>24.545454545454547</v>
      </c>
      <c r="AH244" s="47">
        <f t="shared" si="21"/>
        <v>0.18</v>
      </c>
    </row>
    <row r="245" spans="18:34">
      <c r="R245" s="17" t="s">
        <v>416</v>
      </c>
      <c r="S245" s="17" t="s">
        <v>33</v>
      </c>
      <c r="T245" s="17" t="s">
        <v>33</v>
      </c>
      <c r="U245" s="17" t="s">
        <v>337</v>
      </c>
      <c r="V245" s="17" t="s">
        <v>332</v>
      </c>
      <c r="W245" s="17" t="s">
        <v>333</v>
      </c>
      <c r="X245" s="17" t="s">
        <v>47</v>
      </c>
      <c r="Y245" s="17" t="s">
        <v>33</v>
      </c>
      <c r="Z245" s="17">
        <v>100</v>
      </c>
      <c r="AA245" s="46">
        <f>VLOOKUP($R245,Sheet1!$A$2:$B$405,2,0)</f>
        <v>1</v>
      </c>
      <c r="AB245" s="17">
        <f t="shared" si="17"/>
        <v>100</v>
      </c>
      <c r="AC245" s="17">
        <f t="shared" si="18"/>
        <v>2.2727272727272729</v>
      </c>
      <c r="AD245" s="17">
        <f t="shared" si="19"/>
        <v>136.36363636363637</v>
      </c>
      <c r="AE245" s="17">
        <v>10217</v>
      </c>
      <c r="AF245" s="17">
        <v>54</v>
      </c>
      <c r="AG245" s="17">
        <f t="shared" si="20"/>
        <v>24.545454545454547</v>
      </c>
      <c r="AH245" s="47">
        <f t="shared" si="21"/>
        <v>0.18</v>
      </c>
    </row>
    <row r="246" spans="18:34">
      <c r="R246" s="17" t="s">
        <v>417</v>
      </c>
      <c r="S246" s="17" t="s">
        <v>33</v>
      </c>
      <c r="T246" s="17" t="s">
        <v>33</v>
      </c>
      <c r="U246" s="17" t="s">
        <v>337</v>
      </c>
      <c r="V246" s="17" t="s">
        <v>332</v>
      </c>
      <c r="W246" s="17" t="s">
        <v>333</v>
      </c>
      <c r="X246" s="17" t="s">
        <v>47</v>
      </c>
      <c r="Y246" s="17" t="s">
        <v>33</v>
      </c>
      <c r="Z246" s="17">
        <v>100</v>
      </c>
      <c r="AA246" s="46">
        <f>VLOOKUP($R246,Sheet1!$A$2:$B$405,2,0)</f>
        <v>1</v>
      </c>
      <c r="AB246" s="17">
        <f t="shared" si="17"/>
        <v>100</v>
      </c>
      <c r="AC246" s="17">
        <f t="shared" si="18"/>
        <v>2.2727272727272729</v>
      </c>
      <c r="AD246" s="17">
        <f t="shared" si="19"/>
        <v>136.36363636363637</v>
      </c>
      <c r="AE246" s="17">
        <v>10218</v>
      </c>
      <c r="AF246" s="17">
        <v>54</v>
      </c>
      <c r="AG246" s="17">
        <f t="shared" si="20"/>
        <v>24.545454545454547</v>
      </c>
      <c r="AH246" s="47">
        <f t="shared" si="21"/>
        <v>0.18</v>
      </c>
    </row>
    <row r="247" spans="18:34">
      <c r="R247" s="17" t="s">
        <v>418</v>
      </c>
      <c r="S247" s="17" t="s">
        <v>33</v>
      </c>
      <c r="T247" s="17" t="s">
        <v>33</v>
      </c>
      <c r="U247" s="17" t="s">
        <v>337</v>
      </c>
      <c r="V247" s="17" t="s">
        <v>332</v>
      </c>
      <c r="W247" s="17" t="s">
        <v>333</v>
      </c>
      <c r="X247" s="17" t="s">
        <v>47</v>
      </c>
      <c r="Y247" s="17" t="s">
        <v>33</v>
      </c>
      <c r="Z247" s="17">
        <v>100</v>
      </c>
      <c r="AA247" s="46">
        <f>VLOOKUP($R247,Sheet1!$A$2:$B$405,2,0)</f>
        <v>1</v>
      </c>
      <c r="AB247" s="17">
        <f t="shared" si="17"/>
        <v>100</v>
      </c>
      <c r="AC247" s="17">
        <f t="shared" si="18"/>
        <v>2.2727272727272729</v>
      </c>
      <c r="AD247" s="17">
        <f t="shared" si="19"/>
        <v>136.36363636363637</v>
      </c>
      <c r="AE247" s="17">
        <v>10219</v>
      </c>
      <c r="AF247" s="17">
        <v>54</v>
      </c>
      <c r="AG247" s="17">
        <f t="shared" si="20"/>
        <v>24.545454545454547</v>
      </c>
      <c r="AH247" s="47">
        <f t="shared" si="21"/>
        <v>0.18</v>
      </c>
    </row>
    <row r="248" spans="18:34">
      <c r="R248" s="17" t="s">
        <v>419</v>
      </c>
      <c r="S248" s="17" t="s">
        <v>33</v>
      </c>
      <c r="T248" s="17" t="s">
        <v>33</v>
      </c>
      <c r="U248" s="17" t="s">
        <v>337</v>
      </c>
      <c r="V248" s="17" t="s">
        <v>332</v>
      </c>
      <c r="W248" s="17" t="s">
        <v>333</v>
      </c>
      <c r="X248" s="17" t="s">
        <v>47</v>
      </c>
      <c r="Y248" s="17" t="s">
        <v>33</v>
      </c>
      <c r="Z248" s="17">
        <v>100</v>
      </c>
      <c r="AA248" s="46">
        <f>VLOOKUP($R248,Sheet1!$A$2:$B$405,2,0)</f>
        <v>1</v>
      </c>
      <c r="AB248" s="17">
        <f t="shared" si="17"/>
        <v>100</v>
      </c>
      <c r="AC248" s="17">
        <f t="shared" si="18"/>
        <v>2.2727272727272729</v>
      </c>
      <c r="AD248" s="17">
        <f t="shared" si="19"/>
        <v>136.36363636363637</v>
      </c>
      <c r="AE248" s="17">
        <v>10220</v>
      </c>
      <c r="AF248" s="17">
        <v>54</v>
      </c>
      <c r="AG248" s="17">
        <f t="shared" si="20"/>
        <v>24.545454545454547</v>
      </c>
      <c r="AH248" s="47">
        <f t="shared" si="21"/>
        <v>0.18</v>
      </c>
    </row>
    <row r="249" spans="18:34">
      <c r="R249" s="17" t="s">
        <v>420</v>
      </c>
      <c r="S249" s="17" t="s">
        <v>33</v>
      </c>
      <c r="T249" s="17" t="s">
        <v>33</v>
      </c>
      <c r="U249" s="17" t="s">
        <v>337</v>
      </c>
      <c r="V249" s="17" t="s">
        <v>332</v>
      </c>
      <c r="W249" s="17" t="s">
        <v>333</v>
      </c>
      <c r="X249" s="17" t="s">
        <v>47</v>
      </c>
      <c r="Y249" s="17" t="s">
        <v>33</v>
      </c>
      <c r="Z249" s="17">
        <v>100</v>
      </c>
      <c r="AA249" s="46">
        <f>VLOOKUP($R249,Sheet1!$A$2:$B$405,2,0)</f>
        <v>1</v>
      </c>
      <c r="AB249" s="17">
        <f t="shared" si="17"/>
        <v>100</v>
      </c>
      <c r="AC249" s="17">
        <f t="shared" si="18"/>
        <v>2.2727272727272729</v>
      </c>
      <c r="AD249" s="17">
        <f t="shared" si="19"/>
        <v>136.36363636363637</v>
      </c>
      <c r="AE249" s="17">
        <v>10221</v>
      </c>
      <c r="AF249" s="17">
        <v>54</v>
      </c>
      <c r="AG249" s="17">
        <f t="shared" si="20"/>
        <v>24.545454545454547</v>
      </c>
      <c r="AH249" s="47">
        <f t="shared" si="21"/>
        <v>0.18</v>
      </c>
    </row>
    <row r="250" spans="18:34">
      <c r="R250" s="17" t="s">
        <v>421</v>
      </c>
      <c r="S250" s="17" t="s">
        <v>33</v>
      </c>
      <c r="T250" s="17" t="s">
        <v>33</v>
      </c>
      <c r="U250" s="17" t="s">
        <v>337</v>
      </c>
      <c r="V250" s="17" t="s">
        <v>332</v>
      </c>
      <c r="W250" s="17" t="s">
        <v>333</v>
      </c>
      <c r="X250" s="17" t="s">
        <v>47</v>
      </c>
      <c r="Y250" s="17" t="s">
        <v>33</v>
      </c>
      <c r="Z250" s="17">
        <v>100</v>
      </c>
      <c r="AA250" s="46">
        <f>VLOOKUP($R250,Sheet1!$A$2:$B$405,2,0)</f>
        <v>1</v>
      </c>
      <c r="AB250" s="17">
        <f t="shared" si="17"/>
        <v>100</v>
      </c>
      <c r="AC250" s="17">
        <f t="shared" si="18"/>
        <v>2.2727272727272729</v>
      </c>
      <c r="AD250" s="17">
        <f t="shared" si="19"/>
        <v>136.36363636363637</v>
      </c>
      <c r="AE250" s="17">
        <v>10222</v>
      </c>
      <c r="AF250" s="17">
        <v>54</v>
      </c>
      <c r="AG250" s="17">
        <f t="shared" si="20"/>
        <v>24.545454545454547</v>
      </c>
      <c r="AH250" s="47">
        <f t="shared" si="21"/>
        <v>0.18</v>
      </c>
    </row>
    <row r="251" spans="18:34">
      <c r="R251" s="17" t="s">
        <v>422</v>
      </c>
      <c r="S251" s="17" t="s">
        <v>33</v>
      </c>
      <c r="T251" s="17" t="s">
        <v>33</v>
      </c>
      <c r="U251" s="17" t="s">
        <v>337</v>
      </c>
      <c r="V251" s="17" t="s">
        <v>332</v>
      </c>
      <c r="W251" s="17" t="s">
        <v>333</v>
      </c>
      <c r="X251" s="17" t="s">
        <v>47</v>
      </c>
      <c r="Y251" s="17" t="s">
        <v>33</v>
      </c>
      <c r="Z251" s="17">
        <v>100</v>
      </c>
      <c r="AA251" s="46">
        <f>VLOOKUP($R251,Sheet1!$A$2:$B$405,2,0)</f>
        <v>1</v>
      </c>
      <c r="AB251" s="17">
        <f t="shared" si="17"/>
        <v>100</v>
      </c>
      <c r="AC251" s="17">
        <f t="shared" si="18"/>
        <v>2.2727272727272729</v>
      </c>
      <c r="AD251" s="17">
        <f t="shared" si="19"/>
        <v>136.36363636363637</v>
      </c>
      <c r="AE251" s="17">
        <v>10223</v>
      </c>
      <c r="AF251" s="17">
        <v>54</v>
      </c>
      <c r="AG251" s="17">
        <f t="shared" si="20"/>
        <v>24.545454545454547</v>
      </c>
      <c r="AH251" s="47">
        <f t="shared" si="21"/>
        <v>0.18</v>
      </c>
    </row>
    <row r="252" spans="18:34">
      <c r="R252" s="17" t="s">
        <v>423</v>
      </c>
      <c r="S252" s="17" t="s">
        <v>33</v>
      </c>
      <c r="T252" s="17" t="s">
        <v>33</v>
      </c>
      <c r="U252" s="17" t="s">
        <v>337</v>
      </c>
      <c r="V252" s="17" t="s">
        <v>332</v>
      </c>
      <c r="W252" s="17" t="s">
        <v>333</v>
      </c>
      <c r="X252" s="17" t="s">
        <v>47</v>
      </c>
      <c r="Y252" s="17" t="s">
        <v>33</v>
      </c>
      <c r="Z252" s="17">
        <v>100</v>
      </c>
      <c r="AA252" s="46">
        <f>VLOOKUP($R252,Sheet1!$A$2:$B$405,2,0)</f>
        <v>1</v>
      </c>
      <c r="AB252" s="17">
        <f t="shared" si="17"/>
        <v>100</v>
      </c>
      <c r="AC252" s="17">
        <f t="shared" si="18"/>
        <v>2.2727272727272729</v>
      </c>
      <c r="AD252" s="17">
        <f t="shared" si="19"/>
        <v>136.36363636363637</v>
      </c>
      <c r="AE252" s="17">
        <v>10224</v>
      </c>
      <c r="AF252" s="17">
        <v>54</v>
      </c>
      <c r="AG252" s="17">
        <f t="shared" si="20"/>
        <v>24.545454545454547</v>
      </c>
      <c r="AH252" s="47">
        <f t="shared" si="21"/>
        <v>0.18</v>
      </c>
    </row>
    <row r="253" spans="18:34">
      <c r="R253" s="17" t="s">
        <v>424</v>
      </c>
      <c r="S253" s="17" t="s">
        <v>33</v>
      </c>
      <c r="T253" s="17" t="s">
        <v>33</v>
      </c>
      <c r="U253" s="17" t="s">
        <v>337</v>
      </c>
      <c r="V253" s="17" t="s">
        <v>332</v>
      </c>
      <c r="W253" s="17" t="s">
        <v>333</v>
      </c>
      <c r="X253" s="17" t="s">
        <v>47</v>
      </c>
      <c r="Y253" s="17" t="s">
        <v>33</v>
      </c>
      <c r="Z253" s="17">
        <v>100</v>
      </c>
      <c r="AA253" s="46">
        <f>VLOOKUP($R253,Sheet1!$A$2:$B$405,2,0)</f>
        <v>1</v>
      </c>
      <c r="AB253" s="17">
        <f t="shared" si="17"/>
        <v>100</v>
      </c>
      <c r="AC253" s="17">
        <f t="shared" si="18"/>
        <v>2.2727272727272729</v>
      </c>
      <c r="AD253" s="17">
        <f t="shared" si="19"/>
        <v>136.36363636363637</v>
      </c>
      <c r="AE253" s="17">
        <v>10225</v>
      </c>
      <c r="AF253" s="17">
        <v>54</v>
      </c>
      <c r="AG253" s="17">
        <f t="shared" si="20"/>
        <v>24.545454545454547</v>
      </c>
      <c r="AH253" s="47">
        <f t="shared" si="21"/>
        <v>0.18</v>
      </c>
    </row>
    <row r="254" spans="18:34">
      <c r="R254" s="17" t="s">
        <v>425</v>
      </c>
      <c r="S254" s="17" t="s">
        <v>33</v>
      </c>
      <c r="T254" s="17" t="s">
        <v>33</v>
      </c>
      <c r="U254" s="17" t="s">
        <v>337</v>
      </c>
      <c r="V254" s="17" t="s">
        <v>332</v>
      </c>
      <c r="W254" s="17" t="s">
        <v>333</v>
      </c>
      <c r="X254" s="17" t="s">
        <v>47</v>
      </c>
      <c r="Y254" s="17" t="s">
        <v>33</v>
      </c>
      <c r="Z254" s="17">
        <v>100</v>
      </c>
      <c r="AA254" s="46">
        <f>VLOOKUP($R254,Sheet1!$A$2:$B$405,2,0)</f>
        <v>1</v>
      </c>
      <c r="AB254" s="17">
        <f t="shared" si="17"/>
        <v>100</v>
      </c>
      <c r="AC254" s="17">
        <f t="shared" si="18"/>
        <v>2.2727272727272729</v>
      </c>
      <c r="AD254" s="17">
        <f t="shared" si="19"/>
        <v>136.36363636363637</v>
      </c>
      <c r="AE254" s="17">
        <v>10226</v>
      </c>
      <c r="AF254" s="17">
        <v>54</v>
      </c>
      <c r="AG254" s="17">
        <f t="shared" si="20"/>
        <v>24.545454545454547</v>
      </c>
      <c r="AH254" s="47">
        <f t="shared" si="21"/>
        <v>0.18</v>
      </c>
    </row>
    <row r="255" spans="18:34">
      <c r="R255" s="17" t="s">
        <v>426</v>
      </c>
      <c r="S255" s="17" t="s">
        <v>33</v>
      </c>
      <c r="T255" s="17" t="s">
        <v>33</v>
      </c>
      <c r="U255" s="17" t="s">
        <v>337</v>
      </c>
      <c r="V255" s="17" t="s">
        <v>332</v>
      </c>
      <c r="W255" s="17" t="s">
        <v>333</v>
      </c>
      <c r="X255" s="17" t="s">
        <v>47</v>
      </c>
      <c r="Y255" s="17" t="s">
        <v>33</v>
      </c>
      <c r="Z255" s="17">
        <v>100</v>
      </c>
      <c r="AA255" s="46">
        <f>VLOOKUP($R255,Sheet1!$A$2:$B$405,2,0)</f>
        <v>1</v>
      </c>
      <c r="AB255" s="17">
        <f t="shared" si="17"/>
        <v>100</v>
      </c>
      <c r="AC255" s="17">
        <f t="shared" si="18"/>
        <v>2.2727272727272729</v>
      </c>
      <c r="AD255" s="17">
        <f t="shared" si="19"/>
        <v>136.36363636363637</v>
      </c>
      <c r="AE255" s="17">
        <v>10227</v>
      </c>
      <c r="AF255" s="17">
        <v>54</v>
      </c>
      <c r="AG255" s="17">
        <f t="shared" si="20"/>
        <v>24.545454545454547</v>
      </c>
      <c r="AH255" s="47">
        <f t="shared" si="21"/>
        <v>0.18</v>
      </c>
    </row>
    <row r="256" spans="18:34">
      <c r="R256" s="17" t="s">
        <v>427</v>
      </c>
      <c r="S256" s="17" t="s">
        <v>33</v>
      </c>
      <c r="T256" s="17" t="s">
        <v>33</v>
      </c>
      <c r="U256" s="17" t="s">
        <v>337</v>
      </c>
      <c r="V256" s="17" t="s">
        <v>332</v>
      </c>
      <c r="W256" s="17" t="s">
        <v>333</v>
      </c>
      <c r="X256" s="17" t="s">
        <v>47</v>
      </c>
      <c r="Y256" s="17" t="s">
        <v>33</v>
      </c>
      <c r="Z256" s="17">
        <v>100</v>
      </c>
      <c r="AA256" s="46">
        <f>VLOOKUP($R256,Sheet1!$A$2:$B$405,2,0)</f>
        <v>1</v>
      </c>
      <c r="AB256" s="17">
        <f t="shared" si="17"/>
        <v>100</v>
      </c>
      <c r="AC256" s="17">
        <f t="shared" si="18"/>
        <v>2.2727272727272729</v>
      </c>
      <c r="AD256" s="17">
        <f t="shared" si="19"/>
        <v>136.36363636363637</v>
      </c>
      <c r="AE256" s="17">
        <v>10228</v>
      </c>
      <c r="AF256" s="17">
        <v>54</v>
      </c>
      <c r="AG256" s="17">
        <f t="shared" si="20"/>
        <v>24.545454545454547</v>
      </c>
      <c r="AH256" s="47">
        <f t="shared" si="21"/>
        <v>0.18</v>
      </c>
    </row>
    <row r="257" spans="18:34">
      <c r="R257" s="17" t="s">
        <v>428</v>
      </c>
      <c r="S257" s="17" t="s">
        <v>33</v>
      </c>
      <c r="T257" s="17" t="s">
        <v>33</v>
      </c>
      <c r="U257" s="17" t="s">
        <v>337</v>
      </c>
      <c r="V257" s="17" t="s">
        <v>332</v>
      </c>
      <c r="W257" s="17" t="s">
        <v>333</v>
      </c>
      <c r="X257" s="17" t="s">
        <v>47</v>
      </c>
      <c r="Y257" s="17" t="s">
        <v>33</v>
      </c>
      <c r="Z257" s="17">
        <v>100</v>
      </c>
      <c r="AA257" s="46">
        <f>VLOOKUP($R257,Sheet1!$A$2:$B$405,2,0)</f>
        <v>1</v>
      </c>
      <c r="AB257" s="17">
        <f t="shared" si="17"/>
        <v>100</v>
      </c>
      <c r="AC257" s="17">
        <f t="shared" si="18"/>
        <v>2.2727272727272729</v>
      </c>
      <c r="AD257" s="17">
        <f t="shared" si="19"/>
        <v>136.36363636363637</v>
      </c>
      <c r="AE257" s="17">
        <v>10229</v>
      </c>
      <c r="AF257" s="17">
        <v>54</v>
      </c>
      <c r="AG257" s="17">
        <f t="shared" si="20"/>
        <v>24.545454545454547</v>
      </c>
      <c r="AH257" s="47">
        <f t="shared" si="21"/>
        <v>0.18</v>
      </c>
    </row>
    <row r="258" spans="18:34">
      <c r="R258" s="17" t="s">
        <v>429</v>
      </c>
      <c r="S258" s="17" t="s">
        <v>33</v>
      </c>
      <c r="T258" s="17" t="s">
        <v>33</v>
      </c>
      <c r="U258" s="17" t="s">
        <v>337</v>
      </c>
      <c r="V258" s="17" t="s">
        <v>332</v>
      </c>
      <c r="W258" s="17" t="s">
        <v>333</v>
      </c>
      <c r="X258" s="17" t="s">
        <v>47</v>
      </c>
      <c r="Y258" s="17" t="s">
        <v>33</v>
      </c>
      <c r="Z258" s="17">
        <v>100</v>
      </c>
      <c r="AA258" s="46">
        <f>VLOOKUP($R258,Sheet1!$A$2:$B$405,2,0)</f>
        <v>1</v>
      </c>
      <c r="AB258" s="17">
        <f t="shared" si="17"/>
        <v>100</v>
      </c>
      <c r="AC258" s="17">
        <f t="shared" si="18"/>
        <v>2.2727272727272729</v>
      </c>
      <c r="AD258" s="17">
        <f t="shared" si="19"/>
        <v>136.36363636363637</v>
      </c>
      <c r="AE258" s="17">
        <v>10230</v>
      </c>
      <c r="AF258" s="17">
        <v>54</v>
      </c>
      <c r="AG258" s="17">
        <f t="shared" si="20"/>
        <v>24.545454545454547</v>
      </c>
      <c r="AH258" s="47">
        <f t="shared" si="21"/>
        <v>0.18</v>
      </c>
    </row>
    <row r="259" spans="18:34">
      <c r="R259" s="17" t="s">
        <v>430</v>
      </c>
      <c r="S259" s="17" t="s">
        <v>33</v>
      </c>
      <c r="T259" s="17" t="s">
        <v>33</v>
      </c>
      <c r="U259" s="17" t="s">
        <v>337</v>
      </c>
      <c r="V259" s="17" t="s">
        <v>332</v>
      </c>
      <c r="W259" s="17" t="s">
        <v>333</v>
      </c>
      <c r="X259" s="17" t="s">
        <v>47</v>
      </c>
      <c r="Y259" s="17" t="s">
        <v>33</v>
      </c>
      <c r="Z259" s="17">
        <v>100</v>
      </c>
      <c r="AA259" s="46">
        <f>VLOOKUP($R259,Sheet1!$A$2:$B$405,2,0)</f>
        <v>1</v>
      </c>
      <c r="AB259" s="17">
        <f t="shared" si="17"/>
        <v>100</v>
      </c>
      <c r="AC259" s="17">
        <f t="shared" si="18"/>
        <v>2.2727272727272729</v>
      </c>
      <c r="AD259" s="17">
        <f t="shared" si="19"/>
        <v>136.36363636363637</v>
      </c>
      <c r="AE259" s="17">
        <v>10231</v>
      </c>
      <c r="AF259" s="17">
        <v>54</v>
      </c>
      <c r="AG259" s="17">
        <f t="shared" si="20"/>
        <v>24.545454545454547</v>
      </c>
      <c r="AH259" s="47">
        <f t="shared" si="21"/>
        <v>0.18</v>
      </c>
    </row>
    <row r="260" spans="18:34">
      <c r="R260" s="17" t="s">
        <v>431</v>
      </c>
      <c r="S260" s="17" t="s">
        <v>33</v>
      </c>
      <c r="T260" s="17" t="s">
        <v>33</v>
      </c>
      <c r="U260" s="17" t="s">
        <v>337</v>
      </c>
      <c r="V260" s="17" t="s">
        <v>332</v>
      </c>
      <c r="W260" s="17" t="s">
        <v>333</v>
      </c>
      <c r="X260" s="17" t="s">
        <v>47</v>
      </c>
      <c r="Y260" s="17" t="s">
        <v>33</v>
      </c>
      <c r="Z260" s="17">
        <v>100</v>
      </c>
      <c r="AA260" s="46">
        <f>VLOOKUP($R260,Sheet1!$A$2:$B$405,2,0)</f>
        <v>1</v>
      </c>
      <c r="AB260" s="17">
        <f t="shared" si="17"/>
        <v>100</v>
      </c>
      <c r="AC260" s="17">
        <f t="shared" si="18"/>
        <v>2.2727272727272729</v>
      </c>
      <c r="AD260" s="17">
        <f t="shared" si="19"/>
        <v>136.36363636363637</v>
      </c>
      <c r="AE260" s="17">
        <v>10232</v>
      </c>
      <c r="AF260" s="17">
        <v>54</v>
      </c>
      <c r="AG260" s="17">
        <f t="shared" si="20"/>
        <v>24.545454545454547</v>
      </c>
      <c r="AH260" s="47">
        <f t="shared" si="21"/>
        <v>0.18</v>
      </c>
    </row>
    <row r="261" spans="18:34">
      <c r="R261" s="17" t="s">
        <v>432</v>
      </c>
      <c r="S261" s="17" t="s">
        <v>33</v>
      </c>
      <c r="T261" s="17" t="s">
        <v>33</v>
      </c>
      <c r="U261" s="17" t="s">
        <v>337</v>
      </c>
      <c r="V261" s="17" t="s">
        <v>332</v>
      </c>
      <c r="W261" s="17" t="s">
        <v>333</v>
      </c>
      <c r="X261" s="17" t="s">
        <v>47</v>
      </c>
      <c r="Y261" s="17" t="s">
        <v>33</v>
      </c>
      <c r="Z261" s="17">
        <v>100</v>
      </c>
      <c r="AA261" s="46">
        <f>VLOOKUP($R261,Sheet1!$A$2:$B$405,2,0)</f>
        <v>1</v>
      </c>
      <c r="AB261" s="17">
        <f t="shared" si="17"/>
        <v>100</v>
      </c>
      <c r="AC261" s="17">
        <f t="shared" si="18"/>
        <v>2.2727272727272729</v>
      </c>
      <c r="AD261" s="17">
        <f t="shared" si="19"/>
        <v>136.36363636363637</v>
      </c>
      <c r="AE261" s="17">
        <v>10233</v>
      </c>
      <c r="AF261" s="17">
        <v>54</v>
      </c>
      <c r="AG261" s="17">
        <f t="shared" si="20"/>
        <v>24.545454545454547</v>
      </c>
      <c r="AH261" s="47">
        <f t="shared" si="21"/>
        <v>0.18</v>
      </c>
    </row>
    <row r="262" spans="18:34">
      <c r="R262" s="17" t="s">
        <v>433</v>
      </c>
      <c r="S262" s="17" t="s">
        <v>33</v>
      </c>
      <c r="T262" s="17" t="s">
        <v>33</v>
      </c>
      <c r="U262" s="17" t="s">
        <v>337</v>
      </c>
      <c r="V262" s="17" t="s">
        <v>332</v>
      </c>
      <c r="W262" s="17" t="s">
        <v>333</v>
      </c>
      <c r="X262" s="17" t="s">
        <v>47</v>
      </c>
      <c r="Y262" s="17" t="s">
        <v>33</v>
      </c>
      <c r="Z262" s="17">
        <v>100</v>
      </c>
      <c r="AA262" s="46">
        <f>VLOOKUP($R262,Sheet1!$A$2:$B$405,2,0)</f>
        <v>1</v>
      </c>
      <c r="AB262" s="17">
        <f t="shared" si="17"/>
        <v>100</v>
      </c>
      <c r="AC262" s="17">
        <f t="shared" si="18"/>
        <v>2.2727272727272729</v>
      </c>
      <c r="AD262" s="17">
        <f t="shared" si="19"/>
        <v>136.36363636363637</v>
      </c>
      <c r="AE262" s="17">
        <v>10234</v>
      </c>
      <c r="AF262" s="17">
        <v>54</v>
      </c>
      <c r="AG262" s="17">
        <f t="shared" si="20"/>
        <v>24.545454545454547</v>
      </c>
      <c r="AH262" s="47">
        <f t="shared" si="21"/>
        <v>0.18</v>
      </c>
    </row>
    <row r="263" spans="18:34">
      <c r="R263" s="17" t="s">
        <v>434</v>
      </c>
      <c r="S263" s="17" t="s">
        <v>33</v>
      </c>
      <c r="T263" s="17" t="s">
        <v>33</v>
      </c>
      <c r="U263" s="17" t="s">
        <v>337</v>
      </c>
      <c r="V263" s="17" t="s">
        <v>332</v>
      </c>
      <c r="W263" s="17" t="s">
        <v>333</v>
      </c>
      <c r="X263" s="17" t="s">
        <v>47</v>
      </c>
      <c r="Y263" s="17" t="s">
        <v>33</v>
      </c>
      <c r="Z263" s="17">
        <v>100</v>
      </c>
      <c r="AA263" s="46">
        <f>VLOOKUP($R263,Sheet1!$A$2:$B$405,2,0)</f>
        <v>1</v>
      </c>
      <c r="AB263" s="17">
        <f t="shared" si="17"/>
        <v>100</v>
      </c>
      <c r="AC263" s="17">
        <f t="shared" si="18"/>
        <v>2.2727272727272729</v>
      </c>
      <c r="AD263" s="17">
        <f t="shared" si="19"/>
        <v>136.36363636363637</v>
      </c>
      <c r="AE263" s="17">
        <v>10235</v>
      </c>
      <c r="AF263" s="17">
        <v>54</v>
      </c>
      <c r="AG263" s="17">
        <f t="shared" si="20"/>
        <v>24.545454545454547</v>
      </c>
      <c r="AH263" s="47">
        <f t="shared" si="21"/>
        <v>0.18</v>
      </c>
    </row>
    <row r="264" spans="18:34">
      <c r="R264" s="17" t="s">
        <v>435</v>
      </c>
      <c r="S264" s="17" t="s">
        <v>33</v>
      </c>
      <c r="T264" s="17" t="s">
        <v>33</v>
      </c>
      <c r="U264" s="17" t="s">
        <v>337</v>
      </c>
      <c r="V264" s="17" t="s">
        <v>332</v>
      </c>
      <c r="W264" s="17" t="s">
        <v>333</v>
      </c>
      <c r="X264" s="17" t="s">
        <v>47</v>
      </c>
      <c r="Y264" s="17" t="s">
        <v>33</v>
      </c>
      <c r="Z264" s="17">
        <v>100</v>
      </c>
      <c r="AA264" s="46">
        <f>VLOOKUP($R264,Sheet1!$A$2:$B$405,2,0)</f>
        <v>1</v>
      </c>
      <c r="AB264" s="17">
        <f t="shared" si="17"/>
        <v>100</v>
      </c>
      <c r="AC264" s="17">
        <f t="shared" si="18"/>
        <v>2.2727272727272729</v>
      </c>
      <c r="AD264" s="17">
        <f t="shared" si="19"/>
        <v>136.36363636363637</v>
      </c>
      <c r="AE264" s="17">
        <v>10236</v>
      </c>
      <c r="AF264" s="17">
        <v>54</v>
      </c>
      <c r="AG264" s="17">
        <f t="shared" si="20"/>
        <v>24.545454545454547</v>
      </c>
      <c r="AH264" s="47">
        <f t="shared" si="21"/>
        <v>0.18</v>
      </c>
    </row>
    <row r="265" spans="18:34">
      <c r="R265" s="17" t="s">
        <v>436</v>
      </c>
      <c r="S265" s="17" t="s">
        <v>33</v>
      </c>
      <c r="T265" s="17" t="s">
        <v>33</v>
      </c>
      <c r="U265" s="17" t="s">
        <v>337</v>
      </c>
      <c r="V265" s="17" t="s">
        <v>332</v>
      </c>
      <c r="W265" s="17" t="s">
        <v>333</v>
      </c>
      <c r="X265" s="17" t="s">
        <v>47</v>
      </c>
      <c r="Y265" s="17" t="s">
        <v>33</v>
      </c>
      <c r="Z265" s="17">
        <v>100</v>
      </c>
      <c r="AA265" s="46">
        <f>VLOOKUP($R265,Sheet1!$A$2:$B$405,2,0)</f>
        <v>1</v>
      </c>
      <c r="AB265" s="17">
        <f t="shared" si="17"/>
        <v>100</v>
      </c>
      <c r="AC265" s="17">
        <f t="shared" si="18"/>
        <v>2.2727272727272729</v>
      </c>
      <c r="AD265" s="17">
        <f t="shared" si="19"/>
        <v>136.36363636363637</v>
      </c>
      <c r="AE265" s="17">
        <v>10237</v>
      </c>
      <c r="AF265" s="17">
        <v>54</v>
      </c>
      <c r="AG265" s="17">
        <f t="shared" si="20"/>
        <v>24.545454545454547</v>
      </c>
      <c r="AH265" s="47">
        <f t="shared" si="21"/>
        <v>0.18</v>
      </c>
    </row>
    <row r="266" spans="18:34">
      <c r="R266" s="17" t="s">
        <v>437</v>
      </c>
      <c r="S266" s="17" t="s">
        <v>33</v>
      </c>
      <c r="T266" s="17" t="s">
        <v>33</v>
      </c>
      <c r="U266" s="17" t="s">
        <v>337</v>
      </c>
      <c r="V266" s="17" t="s">
        <v>332</v>
      </c>
      <c r="W266" s="17" t="s">
        <v>333</v>
      </c>
      <c r="X266" s="17" t="s">
        <v>47</v>
      </c>
      <c r="Y266" s="17" t="s">
        <v>33</v>
      </c>
      <c r="Z266" s="17">
        <v>100</v>
      </c>
      <c r="AA266" s="46">
        <f>VLOOKUP($R266,Sheet1!$A$2:$B$405,2,0)</f>
        <v>1</v>
      </c>
      <c r="AB266" s="17">
        <f t="shared" si="17"/>
        <v>100</v>
      </c>
      <c r="AC266" s="17">
        <f t="shared" si="18"/>
        <v>2.2727272727272729</v>
      </c>
      <c r="AD266" s="17">
        <f t="shared" si="19"/>
        <v>136.36363636363637</v>
      </c>
      <c r="AE266" s="17">
        <v>10238</v>
      </c>
      <c r="AF266" s="17">
        <v>54</v>
      </c>
      <c r="AG266" s="17">
        <f t="shared" si="20"/>
        <v>24.545454545454547</v>
      </c>
      <c r="AH266" s="47">
        <f t="shared" si="21"/>
        <v>0.18</v>
      </c>
    </row>
    <row r="267" spans="18:34">
      <c r="R267" s="17" t="s">
        <v>438</v>
      </c>
      <c r="S267" s="17" t="s">
        <v>33</v>
      </c>
      <c r="T267" s="17" t="s">
        <v>33</v>
      </c>
      <c r="U267" s="17" t="s">
        <v>337</v>
      </c>
      <c r="V267" s="17" t="s">
        <v>332</v>
      </c>
      <c r="W267" s="17" t="s">
        <v>333</v>
      </c>
      <c r="X267" s="17" t="s">
        <v>47</v>
      </c>
      <c r="Y267" s="17" t="s">
        <v>33</v>
      </c>
      <c r="Z267" s="17">
        <v>100</v>
      </c>
      <c r="AA267" s="46">
        <f>VLOOKUP($R267,Sheet1!$A$2:$B$405,2,0)</f>
        <v>1</v>
      </c>
      <c r="AB267" s="17">
        <f t="shared" si="17"/>
        <v>100</v>
      </c>
      <c r="AC267" s="17">
        <f t="shared" si="18"/>
        <v>2.2727272727272729</v>
      </c>
      <c r="AD267" s="17">
        <f t="shared" si="19"/>
        <v>136.36363636363637</v>
      </c>
      <c r="AE267" s="17">
        <v>10239</v>
      </c>
      <c r="AF267" s="17">
        <v>54</v>
      </c>
      <c r="AG267" s="17">
        <f t="shared" si="20"/>
        <v>24.545454545454547</v>
      </c>
      <c r="AH267" s="47">
        <f t="shared" si="21"/>
        <v>0.18</v>
      </c>
    </row>
    <row r="268" spans="18:34">
      <c r="R268" s="17" t="s">
        <v>439</v>
      </c>
      <c r="S268" s="17" t="s">
        <v>33</v>
      </c>
      <c r="T268" s="17" t="s">
        <v>33</v>
      </c>
      <c r="U268" s="17" t="s">
        <v>337</v>
      </c>
      <c r="V268" s="17" t="s">
        <v>332</v>
      </c>
      <c r="W268" s="17" t="s">
        <v>333</v>
      </c>
      <c r="X268" s="17" t="s">
        <v>47</v>
      </c>
      <c r="Y268" s="17" t="s">
        <v>33</v>
      </c>
      <c r="Z268" s="17">
        <v>100</v>
      </c>
      <c r="AA268" s="46">
        <f>VLOOKUP($R268,Sheet1!$A$2:$B$405,2,0)</f>
        <v>1</v>
      </c>
      <c r="AB268" s="17">
        <f t="shared" si="17"/>
        <v>100</v>
      </c>
      <c r="AC268" s="17">
        <f t="shared" si="18"/>
        <v>2.2727272727272729</v>
      </c>
      <c r="AD268" s="17">
        <f t="shared" si="19"/>
        <v>136.36363636363637</v>
      </c>
      <c r="AE268" s="17">
        <v>10240</v>
      </c>
      <c r="AF268" s="17">
        <v>54</v>
      </c>
      <c r="AG268" s="17">
        <f t="shared" si="20"/>
        <v>24.545454545454547</v>
      </c>
      <c r="AH268" s="47">
        <f t="shared" si="21"/>
        <v>0.18</v>
      </c>
    </row>
    <row r="269" spans="18:34">
      <c r="R269" s="17" t="s">
        <v>440</v>
      </c>
      <c r="S269" s="17" t="s">
        <v>33</v>
      </c>
      <c r="T269" s="17" t="s">
        <v>33</v>
      </c>
      <c r="U269" s="17" t="s">
        <v>337</v>
      </c>
      <c r="V269" s="17" t="s">
        <v>332</v>
      </c>
      <c r="W269" s="17" t="s">
        <v>333</v>
      </c>
      <c r="X269" s="17" t="s">
        <v>47</v>
      </c>
      <c r="Y269" s="17" t="s">
        <v>33</v>
      </c>
      <c r="Z269" s="17">
        <v>100</v>
      </c>
      <c r="AA269" s="46">
        <f>VLOOKUP($R269,Sheet1!$A$2:$B$405,2,0)</f>
        <v>1</v>
      </c>
      <c r="AB269" s="17">
        <f t="shared" si="17"/>
        <v>100</v>
      </c>
      <c r="AC269" s="17">
        <f t="shared" si="18"/>
        <v>2.2727272727272729</v>
      </c>
      <c r="AD269" s="17">
        <f t="shared" si="19"/>
        <v>136.36363636363637</v>
      </c>
      <c r="AE269" s="17">
        <v>10241</v>
      </c>
      <c r="AF269" s="17">
        <v>54</v>
      </c>
      <c r="AG269" s="17">
        <f t="shared" si="20"/>
        <v>24.545454545454547</v>
      </c>
      <c r="AH269" s="47">
        <f t="shared" si="21"/>
        <v>0.18</v>
      </c>
    </row>
    <row r="270" spans="18:34">
      <c r="R270" s="17" t="s">
        <v>441</v>
      </c>
      <c r="S270" s="17" t="s">
        <v>33</v>
      </c>
      <c r="T270" s="17" t="s">
        <v>33</v>
      </c>
      <c r="U270" s="17" t="s">
        <v>337</v>
      </c>
      <c r="V270" s="17" t="s">
        <v>332</v>
      </c>
      <c r="W270" s="17" t="s">
        <v>333</v>
      </c>
      <c r="X270" s="17" t="s">
        <v>47</v>
      </c>
      <c r="Y270" s="17" t="s">
        <v>33</v>
      </c>
      <c r="Z270" s="17">
        <v>100</v>
      </c>
      <c r="AA270" s="46">
        <f>VLOOKUP($R270,Sheet1!$A$2:$B$405,2,0)</f>
        <v>1</v>
      </c>
      <c r="AB270" s="17">
        <f t="shared" si="17"/>
        <v>100</v>
      </c>
      <c r="AC270" s="17">
        <f t="shared" si="18"/>
        <v>2.2727272727272729</v>
      </c>
      <c r="AD270" s="17">
        <f t="shared" si="19"/>
        <v>136.36363636363637</v>
      </c>
      <c r="AE270" s="17">
        <v>10242</v>
      </c>
      <c r="AF270" s="17">
        <v>54</v>
      </c>
      <c r="AG270" s="17">
        <f t="shared" si="20"/>
        <v>24.545454545454547</v>
      </c>
      <c r="AH270" s="47">
        <f t="shared" si="21"/>
        <v>0.18</v>
      </c>
    </row>
    <row r="271" spans="18:34">
      <c r="R271" s="17" t="s">
        <v>442</v>
      </c>
      <c r="S271" s="17" t="s">
        <v>33</v>
      </c>
      <c r="T271" s="17" t="s">
        <v>33</v>
      </c>
      <c r="U271" s="17" t="s">
        <v>337</v>
      </c>
      <c r="V271" s="17" t="s">
        <v>332</v>
      </c>
      <c r="W271" s="17" t="s">
        <v>333</v>
      </c>
      <c r="X271" s="17" t="s">
        <v>47</v>
      </c>
      <c r="Y271" s="17" t="s">
        <v>33</v>
      </c>
      <c r="Z271" s="17">
        <v>100</v>
      </c>
      <c r="AA271" s="46">
        <f>VLOOKUP($R271,Sheet1!$A$2:$B$405,2,0)</f>
        <v>1</v>
      </c>
      <c r="AB271" s="17">
        <f t="shared" si="17"/>
        <v>100</v>
      </c>
      <c r="AC271" s="17">
        <f t="shared" si="18"/>
        <v>2.2727272727272729</v>
      </c>
      <c r="AD271" s="17">
        <f t="shared" si="19"/>
        <v>136.36363636363637</v>
      </c>
      <c r="AE271" s="17">
        <v>10243</v>
      </c>
      <c r="AF271" s="17">
        <v>54</v>
      </c>
      <c r="AG271" s="17">
        <f t="shared" si="20"/>
        <v>24.545454545454547</v>
      </c>
      <c r="AH271" s="47">
        <f t="shared" si="21"/>
        <v>0.18</v>
      </c>
    </row>
    <row r="272" spans="18:34">
      <c r="R272" s="17" t="s">
        <v>443</v>
      </c>
      <c r="S272" s="17" t="s">
        <v>33</v>
      </c>
      <c r="T272" s="17" t="s">
        <v>33</v>
      </c>
      <c r="U272" s="17" t="s">
        <v>337</v>
      </c>
      <c r="V272" s="17" t="s">
        <v>332</v>
      </c>
      <c r="W272" s="17" t="s">
        <v>333</v>
      </c>
      <c r="X272" s="17" t="s">
        <v>47</v>
      </c>
      <c r="Y272" s="17" t="s">
        <v>33</v>
      </c>
      <c r="Z272" s="17">
        <v>100</v>
      </c>
      <c r="AA272" s="46">
        <f>VLOOKUP($R272,Sheet1!$A$2:$B$405,2,0)</f>
        <v>1</v>
      </c>
      <c r="AB272" s="17">
        <f t="shared" si="17"/>
        <v>100</v>
      </c>
      <c r="AC272" s="17">
        <f t="shared" si="18"/>
        <v>2.2727272727272729</v>
      </c>
      <c r="AD272" s="17">
        <f t="shared" si="19"/>
        <v>136.36363636363637</v>
      </c>
      <c r="AE272" s="17">
        <v>10244</v>
      </c>
      <c r="AF272" s="17">
        <v>54</v>
      </c>
      <c r="AG272" s="17">
        <f t="shared" si="20"/>
        <v>24.545454545454547</v>
      </c>
      <c r="AH272" s="47">
        <f t="shared" si="21"/>
        <v>0.18</v>
      </c>
    </row>
    <row r="273" spans="18:34">
      <c r="R273" s="17" t="s">
        <v>444</v>
      </c>
      <c r="S273" s="17" t="s">
        <v>33</v>
      </c>
      <c r="T273" s="17" t="s">
        <v>33</v>
      </c>
      <c r="U273" s="17" t="s">
        <v>337</v>
      </c>
      <c r="V273" s="17" t="s">
        <v>332</v>
      </c>
      <c r="W273" s="17" t="s">
        <v>333</v>
      </c>
      <c r="X273" s="17" t="s">
        <v>47</v>
      </c>
      <c r="Y273" s="17" t="s">
        <v>33</v>
      </c>
      <c r="Z273" s="17">
        <v>100</v>
      </c>
      <c r="AA273" s="46">
        <f>VLOOKUP($R273,Sheet1!$A$2:$B$405,2,0)</f>
        <v>1</v>
      </c>
      <c r="AB273" s="17">
        <f t="shared" si="17"/>
        <v>100</v>
      </c>
      <c r="AC273" s="17">
        <f t="shared" si="18"/>
        <v>2.2727272727272729</v>
      </c>
      <c r="AD273" s="17">
        <f t="shared" si="19"/>
        <v>136.36363636363637</v>
      </c>
      <c r="AE273" s="17">
        <v>10245</v>
      </c>
      <c r="AF273" s="17">
        <v>54</v>
      </c>
      <c r="AG273" s="17">
        <f t="shared" si="20"/>
        <v>24.545454545454547</v>
      </c>
      <c r="AH273" s="47">
        <f t="shared" si="21"/>
        <v>0.18</v>
      </c>
    </row>
    <row r="274" spans="18:34">
      <c r="R274" s="17" t="s">
        <v>445</v>
      </c>
      <c r="S274" s="17" t="s">
        <v>33</v>
      </c>
      <c r="T274" s="17" t="s">
        <v>33</v>
      </c>
      <c r="U274" s="17" t="s">
        <v>337</v>
      </c>
      <c r="V274" s="17" t="s">
        <v>332</v>
      </c>
      <c r="W274" s="17" t="s">
        <v>333</v>
      </c>
      <c r="X274" s="17" t="s">
        <v>47</v>
      </c>
      <c r="Y274" s="17" t="s">
        <v>33</v>
      </c>
      <c r="Z274" s="17">
        <v>100</v>
      </c>
      <c r="AA274" s="46">
        <f>VLOOKUP($R274,Sheet1!$A$2:$B$405,2,0)</f>
        <v>1</v>
      </c>
      <c r="AB274" s="17">
        <f t="shared" si="17"/>
        <v>100</v>
      </c>
      <c r="AC274" s="17">
        <f t="shared" si="18"/>
        <v>2.2727272727272729</v>
      </c>
      <c r="AD274" s="17">
        <f t="shared" si="19"/>
        <v>136.36363636363637</v>
      </c>
      <c r="AE274" s="17">
        <v>10246</v>
      </c>
      <c r="AF274" s="17">
        <v>54</v>
      </c>
      <c r="AG274" s="17">
        <f t="shared" si="20"/>
        <v>24.545454545454547</v>
      </c>
      <c r="AH274" s="47">
        <f t="shared" si="21"/>
        <v>0.18</v>
      </c>
    </row>
    <row r="275" spans="18:34">
      <c r="R275" s="17" t="s">
        <v>446</v>
      </c>
      <c r="S275" s="17" t="s">
        <v>33</v>
      </c>
      <c r="T275" s="17" t="s">
        <v>33</v>
      </c>
      <c r="U275" s="17" t="s">
        <v>337</v>
      </c>
      <c r="V275" s="17" t="s">
        <v>332</v>
      </c>
      <c r="W275" s="17" t="s">
        <v>333</v>
      </c>
      <c r="X275" s="17" t="s">
        <v>47</v>
      </c>
      <c r="Y275" s="17" t="s">
        <v>33</v>
      </c>
      <c r="Z275" s="17">
        <v>100</v>
      </c>
      <c r="AA275" s="46">
        <f>VLOOKUP($R275,Sheet1!$A$2:$B$405,2,0)</f>
        <v>1</v>
      </c>
      <c r="AB275" s="17">
        <f t="shared" si="17"/>
        <v>100</v>
      </c>
      <c r="AC275" s="17">
        <f t="shared" si="18"/>
        <v>2.2727272727272729</v>
      </c>
      <c r="AD275" s="17">
        <f t="shared" si="19"/>
        <v>136.36363636363637</v>
      </c>
      <c r="AE275" s="17">
        <v>10247</v>
      </c>
      <c r="AF275" s="17">
        <v>54</v>
      </c>
      <c r="AG275" s="17">
        <f t="shared" si="20"/>
        <v>24.545454545454547</v>
      </c>
      <c r="AH275" s="47">
        <f t="shared" si="21"/>
        <v>0.18</v>
      </c>
    </row>
    <row r="276" spans="18:34">
      <c r="R276" s="17" t="s">
        <v>447</v>
      </c>
      <c r="S276" s="17" t="s">
        <v>33</v>
      </c>
      <c r="T276" s="17" t="s">
        <v>33</v>
      </c>
      <c r="U276" s="17" t="s">
        <v>337</v>
      </c>
      <c r="V276" s="17" t="s">
        <v>332</v>
      </c>
      <c r="W276" s="17" t="s">
        <v>333</v>
      </c>
      <c r="X276" s="17" t="s">
        <v>47</v>
      </c>
      <c r="Y276" s="17" t="s">
        <v>33</v>
      </c>
      <c r="Z276" s="17">
        <v>100</v>
      </c>
      <c r="AA276" s="46">
        <f>VLOOKUP($R276,Sheet1!$A$2:$B$405,2,0)</f>
        <v>1</v>
      </c>
      <c r="AB276" s="17">
        <f t="shared" si="17"/>
        <v>100</v>
      </c>
      <c r="AC276" s="17">
        <f t="shared" si="18"/>
        <v>2.2727272727272729</v>
      </c>
      <c r="AD276" s="17">
        <f t="shared" si="19"/>
        <v>136.36363636363637</v>
      </c>
      <c r="AE276" s="17">
        <v>10248</v>
      </c>
      <c r="AF276" s="17">
        <v>54</v>
      </c>
      <c r="AG276" s="17">
        <f t="shared" si="20"/>
        <v>24.545454545454547</v>
      </c>
      <c r="AH276" s="47">
        <f t="shared" si="21"/>
        <v>0.18</v>
      </c>
    </row>
    <row r="277" spans="18:34">
      <c r="R277" s="17" t="s">
        <v>448</v>
      </c>
      <c r="S277" s="17" t="s">
        <v>33</v>
      </c>
      <c r="T277" s="17" t="s">
        <v>33</v>
      </c>
      <c r="U277" s="17" t="s">
        <v>337</v>
      </c>
      <c r="V277" s="17" t="s">
        <v>332</v>
      </c>
      <c r="W277" s="17" t="s">
        <v>333</v>
      </c>
      <c r="X277" s="17" t="s">
        <v>47</v>
      </c>
      <c r="Y277" s="17" t="s">
        <v>33</v>
      </c>
      <c r="Z277" s="17">
        <v>100</v>
      </c>
      <c r="AA277" s="46">
        <f>VLOOKUP($R277,Sheet1!$A$2:$B$405,2,0)</f>
        <v>1</v>
      </c>
      <c r="AB277" s="17">
        <f t="shared" ref="AB277:AB340" si="22">Z277/AA277</f>
        <v>100</v>
      </c>
      <c r="AC277" s="17">
        <f t="shared" si="18"/>
        <v>2.2727272727272729</v>
      </c>
      <c r="AD277" s="17">
        <f t="shared" si="19"/>
        <v>136.36363636363637</v>
      </c>
      <c r="AE277" s="17">
        <v>10249</v>
      </c>
      <c r="AF277" s="17">
        <v>54</v>
      </c>
      <c r="AG277" s="17">
        <f t="shared" si="20"/>
        <v>24.545454545454547</v>
      </c>
      <c r="AH277" s="47">
        <f t="shared" si="21"/>
        <v>0.18</v>
      </c>
    </row>
    <row r="278" spans="18:34">
      <c r="R278" s="17" t="s">
        <v>449</v>
      </c>
      <c r="S278" s="17" t="s">
        <v>33</v>
      </c>
      <c r="T278" s="17" t="s">
        <v>33</v>
      </c>
      <c r="U278" s="17" t="s">
        <v>337</v>
      </c>
      <c r="V278" s="17" t="s">
        <v>332</v>
      </c>
      <c r="W278" s="17" t="s">
        <v>333</v>
      </c>
      <c r="X278" s="17" t="s">
        <v>47</v>
      </c>
      <c r="Y278" s="17" t="s">
        <v>33</v>
      </c>
      <c r="Z278" s="17">
        <v>100</v>
      </c>
      <c r="AA278" s="46">
        <f>VLOOKUP($R278,Sheet1!$A$2:$B$405,2,0)</f>
        <v>1</v>
      </c>
      <c r="AB278" s="17">
        <f t="shared" si="22"/>
        <v>100</v>
      </c>
      <c r="AC278" s="17">
        <f t="shared" ref="AC278:AC341" si="23">AB278/$P$4</f>
        <v>2.2727272727272729</v>
      </c>
      <c r="AD278" s="17">
        <f t="shared" ref="AD278:AD341" si="24">AC278*60</f>
        <v>136.36363636363637</v>
      </c>
      <c r="AE278" s="17">
        <v>10250</v>
      </c>
      <c r="AF278" s="17">
        <v>54</v>
      </c>
      <c r="AG278" s="17">
        <f t="shared" ref="AG278:AG341" si="25">VLOOKUP($AF278,$B$8:$M$18,11,0)</f>
        <v>24.545454545454547</v>
      </c>
      <c r="AH278" s="47">
        <f t="shared" ref="AH278:AH341" si="26">AG278/AD278</f>
        <v>0.18</v>
      </c>
    </row>
    <row r="279" spans="18:34">
      <c r="R279" s="17" t="s">
        <v>450</v>
      </c>
      <c r="S279" s="17" t="s">
        <v>33</v>
      </c>
      <c r="T279" s="17" t="s">
        <v>33</v>
      </c>
      <c r="U279" s="17" t="s">
        <v>337</v>
      </c>
      <c r="V279" s="17" t="s">
        <v>332</v>
      </c>
      <c r="W279" s="17" t="s">
        <v>333</v>
      </c>
      <c r="X279" s="17" t="s">
        <v>47</v>
      </c>
      <c r="Y279" s="17" t="s">
        <v>33</v>
      </c>
      <c r="Z279" s="17">
        <v>100</v>
      </c>
      <c r="AA279" s="46">
        <f>VLOOKUP($R279,Sheet1!$A$2:$B$405,2,0)</f>
        <v>1</v>
      </c>
      <c r="AB279" s="17">
        <f t="shared" si="22"/>
        <v>100</v>
      </c>
      <c r="AC279" s="17">
        <f t="shared" si="23"/>
        <v>2.2727272727272729</v>
      </c>
      <c r="AD279" s="17">
        <f t="shared" si="24"/>
        <v>136.36363636363637</v>
      </c>
      <c r="AE279" s="17">
        <v>10251</v>
      </c>
      <c r="AF279" s="17">
        <v>54</v>
      </c>
      <c r="AG279" s="17">
        <f t="shared" si="25"/>
        <v>24.545454545454547</v>
      </c>
      <c r="AH279" s="47">
        <f t="shared" si="26"/>
        <v>0.18</v>
      </c>
    </row>
    <row r="280" spans="18:34">
      <c r="R280" s="17" t="s">
        <v>451</v>
      </c>
      <c r="S280" s="17" t="s">
        <v>33</v>
      </c>
      <c r="T280" s="17" t="s">
        <v>33</v>
      </c>
      <c r="U280" s="17" t="s">
        <v>337</v>
      </c>
      <c r="V280" s="17" t="s">
        <v>332</v>
      </c>
      <c r="W280" s="17" t="s">
        <v>333</v>
      </c>
      <c r="X280" s="17" t="s">
        <v>47</v>
      </c>
      <c r="Y280" s="17" t="s">
        <v>33</v>
      </c>
      <c r="Z280" s="17">
        <v>100</v>
      </c>
      <c r="AA280" s="46">
        <f>VLOOKUP($R280,Sheet1!$A$2:$B$405,2,0)</f>
        <v>1</v>
      </c>
      <c r="AB280" s="17">
        <f t="shared" si="22"/>
        <v>100</v>
      </c>
      <c r="AC280" s="17">
        <f t="shared" si="23"/>
        <v>2.2727272727272729</v>
      </c>
      <c r="AD280" s="17">
        <f t="shared" si="24"/>
        <v>136.36363636363637</v>
      </c>
      <c r="AE280" s="17">
        <v>10262</v>
      </c>
      <c r="AF280" s="17">
        <v>54</v>
      </c>
      <c r="AG280" s="17">
        <f t="shared" si="25"/>
        <v>24.545454545454547</v>
      </c>
      <c r="AH280" s="47">
        <f t="shared" si="26"/>
        <v>0.18</v>
      </c>
    </row>
    <row r="281" spans="18:34">
      <c r="R281" s="17" t="s">
        <v>452</v>
      </c>
      <c r="S281" s="17" t="s">
        <v>33</v>
      </c>
      <c r="T281" s="17" t="s">
        <v>33</v>
      </c>
      <c r="U281" s="17" t="s">
        <v>337</v>
      </c>
      <c r="V281" s="17" t="s">
        <v>332</v>
      </c>
      <c r="W281" s="17" t="s">
        <v>333</v>
      </c>
      <c r="X281" s="17" t="s">
        <v>47</v>
      </c>
      <c r="Y281" s="17" t="s">
        <v>33</v>
      </c>
      <c r="Z281" s="17">
        <v>100</v>
      </c>
      <c r="AA281" s="46">
        <f>VLOOKUP($R281,Sheet1!$A$2:$B$405,2,0)</f>
        <v>1</v>
      </c>
      <c r="AB281" s="17">
        <f t="shared" si="22"/>
        <v>100</v>
      </c>
      <c r="AC281" s="17">
        <f t="shared" si="23"/>
        <v>2.2727272727272729</v>
      </c>
      <c r="AD281" s="17">
        <f t="shared" si="24"/>
        <v>136.36363636363637</v>
      </c>
      <c r="AE281" s="17">
        <v>10263</v>
      </c>
      <c r="AF281" s="17">
        <v>54</v>
      </c>
      <c r="AG281" s="17">
        <f t="shared" si="25"/>
        <v>24.545454545454547</v>
      </c>
      <c r="AH281" s="47">
        <f t="shared" si="26"/>
        <v>0.18</v>
      </c>
    </row>
    <row r="282" spans="18:34">
      <c r="R282" s="17" t="s">
        <v>453</v>
      </c>
      <c r="S282" s="17" t="s">
        <v>33</v>
      </c>
      <c r="T282" s="17" t="s">
        <v>33</v>
      </c>
      <c r="U282" s="17" t="s">
        <v>337</v>
      </c>
      <c r="V282" s="17" t="s">
        <v>332</v>
      </c>
      <c r="W282" s="17" t="s">
        <v>333</v>
      </c>
      <c r="X282" s="17" t="s">
        <v>47</v>
      </c>
      <c r="Y282" s="17" t="s">
        <v>33</v>
      </c>
      <c r="Z282" s="17">
        <v>100</v>
      </c>
      <c r="AA282" s="46">
        <f>VLOOKUP($R282,Sheet1!$A$2:$B$405,2,0)</f>
        <v>1</v>
      </c>
      <c r="AB282" s="17">
        <f t="shared" si="22"/>
        <v>100</v>
      </c>
      <c r="AC282" s="17">
        <f t="shared" si="23"/>
        <v>2.2727272727272729</v>
      </c>
      <c r="AD282" s="17">
        <f t="shared" si="24"/>
        <v>136.36363636363637</v>
      </c>
      <c r="AE282" s="17">
        <v>10264</v>
      </c>
      <c r="AF282" s="17">
        <v>54</v>
      </c>
      <c r="AG282" s="17">
        <f t="shared" si="25"/>
        <v>24.545454545454547</v>
      </c>
      <c r="AH282" s="47">
        <f t="shared" si="26"/>
        <v>0.18</v>
      </c>
    </row>
    <row r="283" spans="18:34">
      <c r="R283" s="17" t="s">
        <v>454</v>
      </c>
      <c r="S283" s="17" t="s">
        <v>33</v>
      </c>
      <c r="T283" s="17" t="s">
        <v>33</v>
      </c>
      <c r="U283" s="17" t="s">
        <v>337</v>
      </c>
      <c r="V283" s="17" t="s">
        <v>332</v>
      </c>
      <c r="W283" s="17" t="s">
        <v>333</v>
      </c>
      <c r="X283" s="17" t="s">
        <v>47</v>
      </c>
      <c r="Y283" s="17" t="s">
        <v>33</v>
      </c>
      <c r="Z283" s="17">
        <v>100</v>
      </c>
      <c r="AA283" s="46">
        <f>VLOOKUP($R283,Sheet1!$A$2:$B$405,2,0)</f>
        <v>1</v>
      </c>
      <c r="AB283" s="17">
        <f t="shared" si="22"/>
        <v>100</v>
      </c>
      <c r="AC283" s="17">
        <f t="shared" si="23"/>
        <v>2.2727272727272729</v>
      </c>
      <c r="AD283" s="17">
        <f t="shared" si="24"/>
        <v>136.36363636363637</v>
      </c>
      <c r="AE283" s="17">
        <v>10265</v>
      </c>
      <c r="AF283" s="17">
        <v>54</v>
      </c>
      <c r="AG283" s="17">
        <f t="shared" si="25"/>
        <v>24.545454545454547</v>
      </c>
      <c r="AH283" s="47">
        <f t="shared" si="26"/>
        <v>0.18</v>
      </c>
    </row>
    <row r="284" spans="18:34">
      <c r="R284" s="17" t="s">
        <v>455</v>
      </c>
      <c r="S284" s="17" t="s">
        <v>33</v>
      </c>
      <c r="T284" s="17" t="s">
        <v>33</v>
      </c>
      <c r="U284" s="17" t="s">
        <v>337</v>
      </c>
      <c r="V284" s="17" t="s">
        <v>332</v>
      </c>
      <c r="W284" s="17" t="s">
        <v>333</v>
      </c>
      <c r="X284" s="17" t="s">
        <v>47</v>
      </c>
      <c r="Y284" s="17" t="s">
        <v>33</v>
      </c>
      <c r="Z284" s="17">
        <v>100</v>
      </c>
      <c r="AA284" s="46">
        <f>VLOOKUP($R284,Sheet1!$A$2:$B$405,2,0)</f>
        <v>1</v>
      </c>
      <c r="AB284" s="17">
        <f t="shared" si="22"/>
        <v>100</v>
      </c>
      <c r="AC284" s="17">
        <f t="shared" si="23"/>
        <v>2.2727272727272729</v>
      </c>
      <c r="AD284" s="17">
        <f t="shared" si="24"/>
        <v>136.36363636363637</v>
      </c>
      <c r="AE284" s="17">
        <v>10266</v>
      </c>
      <c r="AF284" s="17">
        <v>54</v>
      </c>
      <c r="AG284" s="17">
        <f t="shared" si="25"/>
        <v>24.545454545454547</v>
      </c>
      <c r="AH284" s="47">
        <f t="shared" si="26"/>
        <v>0.18</v>
      </c>
    </row>
    <row r="285" spans="18:34">
      <c r="R285" s="17" t="s">
        <v>456</v>
      </c>
      <c r="S285" s="17" t="s">
        <v>33</v>
      </c>
      <c r="T285" s="17" t="s">
        <v>33</v>
      </c>
      <c r="U285" s="17" t="s">
        <v>337</v>
      </c>
      <c r="V285" s="17" t="s">
        <v>332</v>
      </c>
      <c r="W285" s="17" t="s">
        <v>333</v>
      </c>
      <c r="X285" s="17" t="s">
        <v>47</v>
      </c>
      <c r="Y285" s="17" t="s">
        <v>33</v>
      </c>
      <c r="Z285" s="17">
        <v>100</v>
      </c>
      <c r="AA285" s="46">
        <f>VLOOKUP($R285,Sheet1!$A$2:$B$405,2,0)</f>
        <v>1</v>
      </c>
      <c r="AB285" s="17">
        <f t="shared" si="22"/>
        <v>100</v>
      </c>
      <c r="AC285" s="17">
        <f t="shared" si="23"/>
        <v>2.2727272727272729</v>
      </c>
      <c r="AD285" s="17">
        <f t="shared" si="24"/>
        <v>136.36363636363637</v>
      </c>
      <c r="AE285" s="17">
        <v>10267</v>
      </c>
      <c r="AF285" s="17">
        <v>54</v>
      </c>
      <c r="AG285" s="17">
        <f t="shared" si="25"/>
        <v>24.545454545454547</v>
      </c>
      <c r="AH285" s="47">
        <f t="shared" si="26"/>
        <v>0.18</v>
      </c>
    </row>
    <row r="286" spans="18:34">
      <c r="R286" s="17" t="s">
        <v>457</v>
      </c>
      <c r="S286" s="17" t="s">
        <v>33</v>
      </c>
      <c r="T286" s="17" t="s">
        <v>33</v>
      </c>
      <c r="U286" s="17" t="s">
        <v>337</v>
      </c>
      <c r="V286" s="17" t="s">
        <v>332</v>
      </c>
      <c r="W286" s="17" t="s">
        <v>333</v>
      </c>
      <c r="X286" s="17" t="s">
        <v>47</v>
      </c>
      <c r="Y286" s="17" t="s">
        <v>33</v>
      </c>
      <c r="Z286" s="17">
        <v>100</v>
      </c>
      <c r="AA286" s="46">
        <f>VLOOKUP($R286,Sheet1!$A$2:$B$405,2,0)</f>
        <v>1</v>
      </c>
      <c r="AB286" s="17">
        <f t="shared" si="22"/>
        <v>100</v>
      </c>
      <c r="AC286" s="17">
        <f t="shared" si="23"/>
        <v>2.2727272727272729</v>
      </c>
      <c r="AD286" s="17">
        <f t="shared" si="24"/>
        <v>136.36363636363637</v>
      </c>
      <c r="AE286" s="17">
        <v>10268</v>
      </c>
      <c r="AF286" s="17">
        <v>54</v>
      </c>
      <c r="AG286" s="17">
        <f t="shared" si="25"/>
        <v>24.545454545454547</v>
      </c>
      <c r="AH286" s="47">
        <f t="shared" si="26"/>
        <v>0.18</v>
      </c>
    </row>
    <row r="287" spans="18:34">
      <c r="R287" s="17" t="s">
        <v>458</v>
      </c>
      <c r="S287" s="17" t="s">
        <v>33</v>
      </c>
      <c r="T287" s="17" t="s">
        <v>33</v>
      </c>
      <c r="U287" s="17" t="s">
        <v>337</v>
      </c>
      <c r="V287" s="17" t="s">
        <v>332</v>
      </c>
      <c r="W287" s="17" t="s">
        <v>333</v>
      </c>
      <c r="X287" s="17" t="s">
        <v>47</v>
      </c>
      <c r="Y287" s="17" t="s">
        <v>33</v>
      </c>
      <c r="Z287" s="17">
        <v>100</v>
      </c>
      <c r="AA287" s="46">
        <f>VLOOKUP($R287,Sheet1!$A$2:$B$405,2,0)</f>
        <v>1</v>
      </c>
      <c r="AB287" s="17">
        <f t="shared" si="22"/>
        <v>100</v>
      </c>
      <c r="AC287" s="17">
        <f t="shared" si="23"/>
        <v>2.2727272727272729</v>
      </c>
      <c r="AD287" s="17">
        <f t="shared" si="24"/>
        <v>136.36363636363637</v>
      </c>
      <c r="AE287" s="17">
        <v>10269</v>
      </c>
      <c r="AF287" s="17">
        <v>54</v>
      </c>
      <c r="AG287" s="17">
        <f t="shared" si="25"/>
        <v>24.545454545454547</v>
      </c>
      <c r="AH287" s="47">
        <f t="shared" si="26"/>
        <v>0.18</v>
      </c>
    </row>
    <row r="288" spans="18:34">
      <c r="R288" s="17" t="s">
        <v>459</v>
      </c>
      <c r="S288" s="17" t="s">
        <v>33</v>
      </c>
      <c r="T288" s="17" t="s">
        <v>33</v>
      </c>
      <c r="U288" s="17" t="s">
        <v>337</v>
      </c>
      <c r="V288" s="17" t="s">
        <v>332</v>
      </c>
      <c r="W288" s="17" t="s">
        <v>333</v>
      </c>
      <c r="X288" s="17" t="s">
        <v>47</v>
      </c>
      <c r="Y288" s="17" t="s">
        <v>33</v>
      </c>
      <c r="Z288" s="17">
        <v>100</v>
      </c>
      <c r="AA288" s="46">
        <f>VLOOKUP($R288,Sheet1!$A$2:$B$405,2,0)</f>
        <v>1</v>
      </c>
      <c r="AB288" s="17">
        <f t="shared" si="22"/>
        <v>100</v>
      </c>
      <c r="AC288" s="17">
        <f t="shared" si="23"/>
        <v>2.2727272727272729</v>
      </c>
      <c r="AD288" s="17">
        <f t="shared" si="24"/>
        <v>136.36363636363637</v>
      </c>
      <c r="AE288" s="17">
        <v>10270</v>
      </c>
      <c r="AF288" s="17">
        <v>54</v>
      </c>
      <c r="AG288" s="17">
        <f t="shared" si="25"/>
        <v>24.545454545454547</v>
      </c>
      <c r="AH288" s="47">
        <f t="shared" si="26"/>
        <v>0.18</v>
      </c>
    </row>
    <row r="289" spans="18:34">
      <c r="R289" s="17" t="s">
        <v>460</v>
      </c>
      <c r="S289" s="17" t="s">
        <v>33</v>
      </c>
      <c r="T289" s="17" t="s">
        <v>33</v>
      </c>
      <c r="U289" s="17" t="s">
        <v>337</v>
      </c>
      <c r="V289" s="17" t="s">
        <v>332</v>
      </c>
      <c r="W289" s="17" t="s">
        <v>333</v>
      </c>
      <c r="X289" s="17" t="s">
        <v>47</v>
      </c>
      <c r="Y289" s="17" t="s">
        <v>33</v>
      </c>
      <c r="Z289" s="17">
        <v>100</v>
      </c>
      <c r="AA289" s="46">
        <f>VLOOKUP($R289,Sheet1!$A$2:$B$405,2,0)</f>
        <v>1</v>
      </c>
      <c r="AB289" s="17">
        <f t="shared" si="22"/>
        <v>100</v>
      </c>
      <c r="AC289" s="17">
        <f t="shared" si="23"/>
        <v>2.2727272727272729</v>
      </c>
      <c r="AD289" s="17">
        <f t="shared" si="24"/>
        <v>136.36363636363637</v>
      </c>
      <c r="AE289" s="17">
        <v>10271</v>
      </c>
      <c r="AF289" s="17">
        <v>54</v>
      </c>
      <c r="AG289" s="17">
        <f t="shared" si="25"/>
        <v>24.545454545454547</v>
      </c>
      <c r="AH289" s="47">
        <f t="shared" si="26"/>
        <v>0.18</v>
      </c>
    </row>
    <row r="290" spans="18:34">
      <c r="R290" s="17" t="s">
        <v>461</v>
      </c>
      <c r="S290" s="17" t="s">
        <v>33</v>
      </c>
      <c r="T290" s="17" t="s">
        <v>33</v>
      </c>
      <c r="U290" s="17" t="s">
        <v>337</v>
      </c>
      <c r="V290" s="17" t="s">
        <v>332</v>
      </c>
      <c r="W290" s="17" t="s">
        <v>333</v>
      </c>
      <c r="X290" s="17" t="s">
        <v>47</v>
      </c>
      <c r="Y290" s="17" t="s">
        <v>33</v>
      </c>
      <c r="Z290" s="17">
        <v>100</v>
      </c>
      <c r="AA290" s="46">
        <f>VLOOKUP($R290,Sheet1!$A$2:$B$405,2,0)</f>
        <v>1</v>
      </c>
      <c r="AB290" s="17">
        <f t="shared" si="22"/>
        <v>100</v>
      </c>
      <c r="AC290" s="17">
        <f t="shared" si="23"/>
        <v>2.2727272727272729</v>
      </c>
      <c r="AD290" s="17">
        <f t="shared" si="24"/>
        <v>136.36363636363637</v>
      </c>
      <c r="AE290" s="17">
        <v>10272</v>
      </c>
      <c r="AF290" s="17">
        <v>54</v>
      </c>
      <c r="AG290" s="17">
        <f t="shared" si="25"/>
        <v>24.545454545454547</v>
      </c>
      <c r="AH290" s="47">
        <f t="shared" si="26"/>
        <v>0.18</v>
      </c>
    </row>
    <row r="291" spans="18:34">
      <c r="R291" s="17" t="s">
        <v>462</v>
      </c>
      <c r="S291" s="17" t="s">
        <v>33</v>
      </c>
      <c r="T291" s="17" t="s">
        <v>33</v>
      </c>
      <c r="U291" s="17" t="s">
        <v>337</v>
      </c>
      <c r="V291" s="17" t="s">
        <v>332</v>
      </c>
      <c r="W291" s="17" t="s">
        <v>333</v>
      </c>
      <c r="X291" s="17" t="s">
        <v>47</v>
      </c>
      <c r="Y291" s="17" t="s">
        <v>33</v>
      </c>
      <c r="Z291" s="17">
        <v>100</v>
      </c>
      <c r="AA291" s="46">
        <f>VLOOKUP($R291,Sheet1!$A$2:$B$405,2,0)</f>
        <v>1</v>
      </c>
      <c r="AB291" s="17">
        <f t="shared" si="22"/>
        <v>100</v>
      </c>
      <c r="AC291" s="17">
        <f t="shared" si="23"/>
        <v>2.2727272727272729</v>
      </c>
      <c r="AD291" s="17">
        <f t="shared" si="24"/>
        <v>136.36363636363637</v>
      </c>
      <c r="AE291" s="17">
        <v>10273</v>
      </c>
      <c r="AF291" s="17">
        <v>54</v>
      </c>
      <c r="AG291" s="17">
        <f t="shared" si="25"/>
        <v>24.545454545454547</v>
      </c>
      <c r="AH291" s="47">
        <f t="shared" si="26"/>
        <v>0.18</v>
      </c>
    </row>
    <row r="292" spans="18:34">
      <c r="R292" s="17" t="s">
        <v>463</v>
      </c>
      <c r="S292" s="17" t="s">
        <v>33</v>
      </c>
      <c r="T292" s="17" t="s">
        <v>33</v>
      </c>
      <c r="U292" s="17" t="s">
        <v>337</v>
      </c>
      <c r="V292" s="17" t="s">
        <v>332</v>
      </c>
      <c r="W292" s="17" t="s">
        <v>333</v>
      </c>
      <c r="X292" s="17" t="s">
        <v>47</v>
      </c>
      <c r="Y292" s="17" t="s">
        <v>33</v>
      </c>
      <c r="Z292" s="17">
        <v>100</v>
      </c>
      <c r="AA292" s="46">
        <f>VLOOKUP($R292,Sheet1!$A$2:$B$405,2,0)</f>
        <v>1</v>
      </c>
      <c r="AB292" s="17">
        <f t="shared" si="22"/>
        <v>100</v>
      </c>
      <c r="AC292" s="17">
        <f t="shared" si="23"/>
        <v>2.2727272727272729</v>
      </c>
      <c r="AD292" s="17">
        <f t="shared" si="24"/>
        <v>136.36363636363637</v>
      </c>
      <c r="AE292" s="17">
        <v>10274</v>
      </c>
      <c r="AF292" s="17">
        <v>54</v>
      </c>
      <c r="AG292" s="17">
        <f t="shared" si="25"/>
        <v>24.545454545454547</v>
      </c>
      <c r="AH292" s="47">
        <f t="shared" si="26"/>
        <v>0.18</v>
      </c>
    </row>
    <row r="293" spans="18:34">
      <c r="R293" s="17" t="s">
        <v>464</v>
      </c>
      <c r="S293" s="17" t="s">
        <v>33</v>
      </c>
      <c r="T293" s="17" t="s">
        <v>33</v>
      </c>
      <c r="U293" s="17" t="s">
        <v>337</v>
      </c>
      <c r="V293" s="17" t="s">
        <v>332</v>
      </c>
      <c r="W293" s="17" t="s">
        <v>333</v>
      </c>
      <c r="X293" s="17" t="s">
        <v>47</v>
      </c>
      <c r="Y293" s="17" t="s">
        <v>33</v>
      </c>
      <c r="Z293" s="17">
        <v>100</v>
      </c>
      <c r="AA293" s="46">
        <f>VLOOKUP($R293,Sheet1!$A$2:$B$405,2,0)</f>
        <v>1</v>
      </c>
      <c r="AB293" s="17">
        <f t="shared" si="22"/>
        <v>100</v>
      </c>
      <c r="AC293" s="17">
        <f t="shared" si="23"/>
        <v>2.2727272727272729</v>
      </c>
      <c r="AD293" s="17">
        <f t="shared" si="24"/>
        <v>136.36363636363637</v>
      </c>
      <c r="AE293" s="17">
        <v>10275</v>
      </c>
      <c r="AF293" s="17">
        <v>54</v>
      </c>
      <c r="AG293" s="17">
        <f t="shared" si="25"/>
        <v>24.545454545454547</v>
      </c>
      <c r="AH293" s="47">
        <f t="shared" si="26"/>
        <v>0.18</v>
      </c>
    </row>
    <row r="294" spans="18:34">
      <c r="R294" s="17" t="s">
        <v>465</v>
      </c>
      <c r="S294" s="17" t="s">
        <v>33</v>
      </c>
      <c r="T294" s="17" t="s">
        <v>33</v>
      </c>
      <c r="U294" s="17" t="s">
        <v>337</v>
      </c>
      <c r="V294" s="17" t="s">
        <v>332</v>
      </c>
      <c r="W294" s="17" t="s">
        <v>333</v>
      </c>
      <c r="X294" s="17" t="s">
        <v>47</v>
      </c>
      <c r="Y294" s="17" t="s">
        <v>33</v>
      </c>
      <c r="Z294" s="17">
        <v>100</v>
      </c>
      <c r="AA294" s="46">
        <f>VLOOKUP($R294,Sheet1!$A$2:$B$405,2,0)</f>
        <v>1</v>
      </c>
      <c r="AB294" s="17">
        <f t="shared" si="22"/>
        <v>100</v>
      </c>
      <c r="AC294" s="17">
        <f t="shared" si="23"/>
        <v>2.2727272727272729</v>
      </c>
      <c r="AD294" s="17">
        <f t="shared" si="24"/>
        <v>136.36363636363637</v>
      </c>
      <c r="AE294" s="17">
        <v>10276</v>
      </c>
      <c r="AF294" s="17">
        <v>54</v>
      </c>
      <c r="AG294" s="17">
        <f t="shared" si="25"/>
        <v>24.545454545454547</v>
      </c>
      <c r="AH294" s="47">
        <f t="shared" si="26"/>
        <v>0.18</v>
      </c>
    </row>
    <row r="295" spans="18:34">
      <c r="R295" s="17" t="s">
        <v>466</v>
      </c>
      <c r="S295" s="17" t="s">
        <v>33</v>
      </c>
      <c r="T295" s="17" t="s">
        <v>33</v>
      </c>
      <c r="U295" s="17" t="s">
        <v>337</v>
      </c>
      <c r="V295" s="17" t="s">
        <v>332</v>
      </c>
      <c r="W295" s="17" t="s">
        <v>333</v>
      </c>
      <c r="X295" s="17" t="s">
        <v>47</v>
      </c>
      <c r="Y295" s="17" t="s">
        <v>33</v>
      </c>
      <c r="Z295" s="17">
        <v>100</v>
      </c>
      <c r="AA295" s="46">
        <f>VLOOKUP($R295,Sheet1!$A$2:$B$405,2,0)</f>
        <v>1</v>
      </c>
      <c r="AB295" s="17">
        <f t="shared" si="22"/>
        <v>100</v>
      </c>
      <c r="AC295" s="17">
        <f t="shared" si="23"/>
        <v>2.2727272727272729</v>
      </c>
      <c r="AD295" s="17">
        <f t="shared" si="24"/>
        <v>136.36363636363637</v>
      </c>
      <c r="AE295" s="17">
        <v>10277</v>
      </c>
      <c r="AF295" s="17">
        <v>54</v>
      </c>
      <c r="AG295" s="17">
        <f t="shared" si="25"/>
        <v>24.545454545454547</v>
      </c>
      <c r="AH295" s="47">
        <f t="shared" si="26"/>
        <v>0.18</v>
      </c>
    </row>
    <row r="296" spans="18:34">
      <c r="R296" s="17" t="s">
        <v>467</v>
      </c>
      <c r="S296" s="17" t="s">
        <v>33</v>
      </c>
      <c r="T296" s="17" t="s">
        <v>33</v>
      </c>
      <c r="U296" s="17" t="s">
        <v>337</v>
      </c>
      <c r="V296" s="17" t="s">
        <v>332</v>
      </c>
      <c r="W296" s="17" t="s">
        <v>333</v>
      </c>
      <c r="X296" s="17" t="s">
        <v>47</v>
      </c>
      <c r="Y296" s="17" t="s">
        <v>33</v>
      </c>
      <c r="Z296" s="17">
        <v>100</v>
      </c>
      <c r="AA296" s="46">
        <f>VLOOKUP($R296,Sheet1!$A$2:$B$405,2,0)</f>
        <v>1</v>
      </c>
      <c r="AB296" s="17">
        <f t="shared" si="22"/>
        <v>100</v>
      </c>
      <c r="AC296" s="17">
        <f t="shared" si="23"/>
        <v>2.2727272727272729</v>
      </c>
      <c r="AD296" s="17">
        <f t="shared" si="24"/>
        <v>136.36363636363637</v>
      </c>
      <c r="AE296" s="17">
        <v>10278</v>
      </c>
      <c r="AF296" s="17">
        <v>54</v>
      </c>
      <c r="AG296" s="17">
        <f t="shared" si="25"/>
        <v>24.545454545454547</v>
      </c>
      <c r="AH296" s="47">
        <f t="shared" si="26"/>
        <v>0.18</v>
      </c>
    </row>
    <row r="297" spans="18:34">
      <c r="R297" s="17" t="s">
        <v>468</v>
      </c>
      <c r="S297" s="17" t="s">
        <v>33</v>
      </c>
      <c r="T297" s="17" t="s">
        <v>33</v>
      </c>
      <c r="U297" s="17" t="s">
        <v>337</v>
      </c>
      <c r="V297" s="17" t="s">
        <v>332</v>
      </c>
      <c r="W297" s="17" t="s">
        <v>333</v>
      </c>
      <c r="X297" s="17" t="s">
        <v>47</v>
      </c>
      <c r="Y297" s="17" t="s">
        <v>33</v>
      </c>
      <c r="Z297" s="17">
        <v>100</v>
      </c>
      <c r="AA297" s="46">
        <f>VLOOKUP($R297,Sheet1!$A$2:$B$405,2,0)</f>
        <v>1</v>
      </c>
      <c r="AB297" s="17">
        <f t="shared" si="22"/>
        <v>100</v>
      </c>
      <c r="AC297" s="17">
        <f t="shared" si="23"/>
        <v>2.2727272727272729</v>
      </c>
      <c r="AD297" s="17">
        <f t="shared" si="24"/>
        <v>136.36363636363637</v>
      </c>
      <c r="AE297" s="17">
        <v>10279</v>
      </c>
      <c r="AF297" s="17">
        <v>54</v>
      </c>
      <c r="AG297" s="17">
        <f t="shared" si="25"/>
        <v>24.545454545454547</v>
      </c>
      <c r="AH297" s="47">
        <f t="shared" si="26"/>
        <v>0.18</v>
      </c>
    </row>
    <row r="298" spans="18:34">
      <c r="R298" s="17" t="s">
        <v>469</v>
      </c>
      <c r="S298" s="17" t="s">
        <v>33</v>
      </c>
      <c r="T298" s="17" t="s">
        <v>33</v>
      </c>
      <c r="U298" s="17" t="s">
        <v>337</v>
      </c>
      <c r="V298" s="17" t="s">
        <v>332</v>
      </c>
      <c r="W298" s="17" t="s">
        <v>333</v>
      </c>
      <c r="X298" s="17" t="s">
        <v>47</v>
      </c>
      <c r="Y298" s="17" t="s">
        <v>33</v>
      </c>
      <c r="Z298" s="17">
        <v>100</v>
      </c>
      <c r="AA298" s="46">
        <f>VLOOKUP($R298,Sheet1!$A$2:$B$405,2,0)</f>
        <v>1</v>
      </c>
      <c r="AB298" s="17">
        <f t="shared" si="22"/>
        <v>100</v>
      </c>
      <c r="AC298" s="17">
        <f t="shared" si="23"/>
        <v>2.2727272727272729</v>
      </c>
      <c r="AD298" s="17">
        <f t="shared" si="24"/>
        <v>136.36363636363637</v>
      </c>
      <c r="AE298" s="17">
        <v>10280</v>
      </c>
      <c r="AF298" s="17">
        <v>54</v>
      </c>
      <c r="AG298" s="17">
        <f t="shared" si="25"/>
        <v>24.545454545454547</v>
      </c>
      <c r="AH298" s="47">
        <f t="shared" si="26"/>
        <v>0.18</v>
      </c>
    </row>
    <row r="299" spans="18:34">
      <c r="R299" s="17" t="s">
        <v>470</v>
      </c>
      <c r="S299" s="17" t="s">
        <v>33</v>
      </c>
      <c r="T299" s="17" t="s">
        <v>33</v>
      </c>
      <c r="U299" s="17" t="s">
        <v>337</v>
      </c>
      <c r="V299" s="17" t="s">
        <v>332</v>
      </c>
      <c r="W299" s="17" t="s">
        <v>333</v>
      </c>
      <c r="X299" s="17" t="s">
        <v>47</v>
      </c>
      <c r="Y299" s="17" t="s">
        <v>33</v>
      </c>
      <c r="Z299" s="17">
        <v>100</v>
      </c>
      <c r="AA299" s="46">
        <f>VLOOKUP($R299,Sheet1!$A$2:$B$405,2,0)</f>
        <v>1</v>
      </c>
      <c r="AB299" s="17">
        <f t="shared" si="22"/>
        <v>100</v>
      </c>
      <c r="AC299" s="17">
        <f t="shared" si="23"/>
        <v>2.2727272727272729</v>
      </c>
      <c r="AD299" s="17">
        <f t="shared" si="24"/>
        <v>136.36363636363637</v>
      </c>
      <c r="AE299" s="17">
        <v>10281</v>
      </c>
      <c r="AF299" s="17">
        <v>54</v>
      </c>
      <c r="AG299" s="17">
        <f t="shared" si="25"/>
        <v>24.545454545454547</v>
      </c>
      <c r="AH299" s="47">
        <f t="shared" si="26"/>
        <v>0.18</v>
      </c>
    </row>
    <row r="300" spans="18:34">
      <c r="R300" s="17" t="s">
        <v>471</v>
      </c>
      <c r="S300" s="17" t="s">
        <v>33</v>
      </c>
      <c r="T300" s="17" t="s">
        <v>33</v>
      </c>
      <c r="U300" s="17" t="s">
        <v>337</v>
      </c>
      <c r="V300" s="17" t="s">
        <v>332</v>
      </c>
      <c r="W300" s="17" t="s">
        <v>333</v>
      </c>
      <c r="X300" s="17" t="s">
        <v>47</v>
      </c>
      <c r="Y300" s="17" t="s">
        <v>33</v>
      </c>
      <c r="Z300" s="17">
        <v>100</v>
      </c>
      <c r="AA300" s="46">
        <f>VLOOKUP($R300,Sheet1!$A$2:$B$405,2,0)</f>
        <v>1</v>
      </c>
      <c r="AB300" s="17">
        <f t="shared" si="22"/>
        <v>100</v>
      </c>
      <c r="AC300" s="17">
        <f t="shared" si="23"/>
        <v>2.2727272727272729</v>
      </c>
      <c r="AD300" s="17">
        <f t="shared" si="24"/>
        <v>136.36363636363637</v>
      </c>
      <c r="AE300" s="17">
        <v>10282</v>
      </c>
      <c r="AF300" s="17">
        <v>54</v>
      </c>
      <c r="AG300" s="17">
        <f t="shared" si="25"/>
        <v>24.545454545454547</v>
      </c>
      <c r="AH300" s="47">
        <f t="shared" si="26"/>
        <v>0.18</v>
      </c>
    </row>
    <row r="301" spans="18:34">
      <c r="R301" s="17" t="s">
        <v>472</v>
      </c>
      <c r="S301" s="17" t="s">
        <v>33</v>
      </c>
      <c r="T301" s="17" t="s">
        <v>33</v>
      </c>
      <c r="U301" s="17" t="s">
        <v>337</v>
      </c>
      <c r="V301" s="17" t="s">
        <v>332</v>
      </c>
      <c r="W301" s="17" t="s">
        <v>333</v>
      </c>
      <c r="X301" s="17" t="s">
        <v>47</v>
      </c>
      <c r="Y301" s="17" t="s">
        <v>33</v>
      </c>
      <c r="Z301" s="17">
        <v>100</v>
      </c>
      <c r="AA301" s="46">
        <f>VLOOKUP($R301,Sheet1!$A$2:$B$405,2,0)</f>
        <v>1</v>
      </c>
      <c r="AB301" s="17">
        <f t="shared" si="22"/>
        <v>100</v>
      </c>
      <c r="AC301" s="17">
        <f t="shared" si="23"/>
        <v>2.2727272727272729</v>
      </c>
      <c r="AD301" s="17">
        <f t="shared" si="24"/>
        <v>136.36363636363637</v>
      </c>
      <c r="AE301" s="17">
        <v>10283</v>
      </c>
      <c r="AF301" s="17">
        <v>54</v>
      </c>
      <c r="AG301" s="17">
        <f t="shared" si="25"/>
        <v>24.545454545454547</v>
      </c>
      <c r="AH301" s="47">
        <f t="shared" si="26"/>
        <v>0.18</v>
      </c>
    </row>
    <row r="302" spans="18:34">
      <c r="R302" s="17" t="s">
        <v>473</v>
      </c>
      <c r="S302" s="17" t="s">
        <v>33</v>
      </c>
      <c r="T302" s="17" t="s">
        <v>33</v>
      </c>
      <c r="U302" s="17" t="s">
        <v>337</v>
      </c>
      <c r="V302" s="17" t="s">
        <v>332</v>
      </c>
      <c r="W302" s="17" t="s">
        <v>333</v>
      </c>
      <c r="X302" s="17" t="s">
        <v>47</v>
      </c>
      <c r="Y302" s="17" t="s">
        <v>33</v>
      </c>
      <c r="Z302" s="17">
        <v>100</v>
      </c>
      <c r="AA302" s="46">
        <f>VLOOKUP($R302,Sheet1!$A$2:$B$405,2,0)</f>
        <v>1</v>
      </c>
      <c r="AB302" s="17">
        <f t="shared" si="22"/>
        <v>100</v>
      </c>
      <c r="AC302" s="17">
        <f t="shared" si="23"/>
        <v>2.2727272727272729</v>
      </c>
      <c r="AD302" s="17">
        <f t="shared" si="24"/>
        <v>136.36363636363637</v>
      </c>
      <c r="AE302" s="17">
        <v>10284</v>
      </c>
      <c r="AF302" s="17">
        <v>54</v>
      </c>
      <c r="AG302" s="17">
        <f t="shared" si="25"/>
        <v>24.545454545454547</v>
      </c>
      <c r="AH302" s="47">
        <f t="shared" si="26"/>
        <v>0.18</v>
      </c>
    </row>
    <row r="303" spans="18:34">
      <c r="R303" s="17" t="s">
        <v>474</v>
      </c>
      <c r="S303" s="17" t="s">
        <v>33</v>
      </c>
      <c r="T303" s="17" t="s">
        <v>33</v>
      </c>
      <c r="U303" s="17" t="s">
        <v>337</v>
      </c>
      <c r="V303" s="17" t="s">
        <v>332</v>
      </c>
      <c r="W303" s="17" t="s">
        <v>333</v>
      </c>
      <c r="X303" s="17" t="s">
        <v>47</v>
      </c>
      <c r="Y303" s="17" t="s">
        <v>33</v>
      </c>
      <c r="Z303" s="17">
        <v>100</v>
      </c>
      <c r="AA303" s="46">
        <f>VLOOKUP($R303,Sheet1!$A$2:$B$405,2,0)</f>
        <v>1</v>
      </c>
      <c r="AB303" s="17">
        <f t="shared" si="22"/>
        <v>100</v>
      </c>
      <c r="AC303" s="17">
        <f t="shared" si="23"/>
        <v>2.2727272727272729</v>
      </c>
      <c r="AD303" s="17">
        <f t="shared" si="24"/>
        <v>136.36363636363637</v>
      </c>
      <c r="AE303" s="17">
        <v>10285</v>
      </c>
      <c r="AF303" s="17">
        <v>54</v>
      </c>
      <c r="AG303" s="17">
        <f t="shared" si="25"/>
        <v>24.545454545454547</v>
      </c>
      <c r="AH303" s="47">
        <f t="shared" si="26"/>
        <v>0.18</v>
      </c>
    </row>
    <row r="304" spans="18:34">
      <c r="R304" s="17" t="s">
        <v>475</v>
      </c>
      <c r="S304" s="17" t="s">
        <v>33</v>
      </c>
      <c r="T304" s="17" t="s">
        <v>33</v>
      </c>
      <c r="U304" s="17" t="s">
        <v>337</v>
      </c>
      <c r="V304" s="17" t="s">
        <v>332</v>
      </c>
      <c r="W304" s="17" t="s">
        <v>333</v>
      </c>
      <c r="X304" s="17" t="s">
        <v>47</v>
      </c>
      <c r="Y304" s="17" t="s">
        <v>33</v>
      </c>
      <c r="Z304" s="17">
        <v>100</v>
      </c>
      <c r="AA304" s="46">
        <f>VLOOKUP($R304,Sheet1!$A$2:$B$405,2,0)</f>
        <v>1</v>
      </c>
      <c r="AB304" s="17">
        <f t="shared" si="22"/>
        <v>100</v>
      </c>
      <c r="AC304" s="17">
        <f t="shared" si="23"/>
        <v>2.2727272727272729</v>
      </c>
      <c r="AD304" s="17">
        <f t="shared" si="24"/>
        <v>136.36363636363637</v>
      </c>
      <c r="AE304" s="17">
        <v>10286</v>
      </c>
      <c r="AF304" s="17">
        <v>54</v>
      </c>
      <c r="AG304" s="17">
        <f t="shared" si="25"/>
        <v>24.545454545454547</v>
      </c>
      <c r="AH304" s="47">
        <f t="shared" si="26"/>
        <v>0.18</v>
      </c>
    </row>
    <row r="305" spans="18:34">
      <c r="R305" s="17" t="s">
        <v>476</v>
      </c>
      <c r="S305" s="17" t="s">
        <v>33</v>
      </c>
      <c r="T305" s="17" t="s">
        <v>33</v>
      </c>
      <c r="U305" s="17" t="s">
        <v>337</v>
      </c>
      <c r="V305" s="17" t="s">
        <v>332</v>
      </c>
      <c r="W305" s="17" t="s">
        <v>333</v>
      </c>
      <c r="X305" s="17" t="s">
        <v>47</v>
      </c>
      <c r="Y305" s="17" t="s">
        <v>33</v>
      </c>
      <c r="Z305" s="17">
        <v>100</v>
      </c>
      <c r="AA305" s="46">
        <f>VLOOKUP($R305,Sheet1!$A$2:$B$405,2,0)</f>
        <v>1</v>
      </c>
      <c r="AB305" s="17">
        <f t="shared" si="22"/>
        <v>100</v>
      </c>
      <c r="AC305" s="17">
        <f t="shared" si="23"/>
        <v>2.2727272727272729</v>
      </c>
      <c r="AD305" s="17">
        <f t="shared" si="24"/>
        <v>136.36363636363637</v>
      </c>
      <c r="AE305" s="17">
        <v>10287</v>
      </c>
      <c r="AF305" s="17">
        <v>54</v>
      </c>
      <c r="AG305" s="17">
        <f t="shared" si="25"/>
        <v>24.545454545454547</v>
      </c>
      <c r="AH305" s="47">
        <f t="shared" si="26"/>
        <v>0.18</v>
      </c>
    </row>
    <row r="306" spans="18:34">
      <c r="R306" s="17" t="s">
        <v>477</v>
      </c>
      <c r="S306" s="17" t="s">
        <v>33</v>
      </c>
      <c r="T306" s="17" t="s">
        <v>33</v>
      </c>
      <c r="U306" s="17" t="s">
        <v>337</v>
      </c>
      <c r="V306" s="17" t="s">
        <v>332</v>
      </c>
      <c r="W306" s="17" t="s">
        <v>333</v>
      </c>
      <c r="X306" s="17" t="s">
        <v>47</v>
      </c>
      <c r="Y306" s="17" t="s">
        <v>33</v>
      </c>
      <c r="Z306" s="17">
        <v>100</v>
      </c>
      <c r="AA306" s="46">
        <f>VLOOKUP($R306,Sheet1!$A$2:$B$405,2,0)</f>
        <v>1</v>
      </c>
      <c r="AB306" s="17">
        <f t="shared" si="22"/>
        <v>100</v>
      </c>
      <c r="AC306" s="17">
        <f t="shared" si="23"/>
        <v>2.2727272727272729</v>
      </c>
      <c r="AD306" s="17">
        <f t="shared" si="24"/>
        <v>136.36363636363637</v>
      </c>
      <c r="AE306" s="17">
        <v>10288</v>
      </c>
      <c r="AF306" s="17">
        <v>54</v>
      </c>
      <c r="AG306" s="17">
        <f t="shared" si="25"/>
        <v>24.545454545454547</v>
      </c>
      <c r="AH306" s="47">
        <f t="shared" si="26"/>
        <v>0.18</v>
      </c>
    </row>
    <row r="307" spans="18:34">
      <c r="R307" s="17" t="s">
        <v>478</v>
      </c>
      <c r="S307" s="17" t="s">
        <v>33</v>
      </c>
      <c r="T307" s="17" t="s">
        <v>33</v>
      </c>
      <c r="U307" s="17" t="s">
        <v>337</v>
      </c>
      <c r="V307" s="17" t="s">
        <v>332</v>
      </c>
      <c r="W307" s="17" t="s">
        <v>333</v>
      </c>
      <c r="X307" s="17" t="s">
        <v>47</v>
      </c>
      <c r="Y307" s="17" t="s">
        <v>33</v>
      </c>
      <c r="Z307" s="17">
        <v>100</v>
      </c>
      <c r="AA307" s="46">
        <f>VLOOKUP($R307,Sheet1!$A$2:$B$405,2,0)</f>
        <v>1</v>
      </c>
      <c r="AB307" s="17">
        <f t="shared" si="22"/>
        <v>100</v>
      </c>
      <c r="AC307" s="17">
        <f t="shared" si="23"/>
        <v>2.2727272727272729</v>
      </c>
      <c r="AD307" s="17">
        <f t="shared" si="24"/>
        <v>136.36363636363637</v>
      </c>
      <c r="AE307" s="17">
        <v>10289</v>
      </c>
      <c r="AF307" s="17">
        <v>54</v>
      </c>
      <c r="AG307" s="17">
        <f t="shared" si="25"/>
        <v>24.545454545454547</v>
      </c>
      <c r="AH307" s="47">
        <f t="shared" si="26"/>
        <v>0.18</v>
      </c>
    </row>
    <row r="308" spans="18:34">
      <c r="R308" s="17" t="s">
        <v>479</v>
      </c>
      <c r="S308" s="17" t="s">
        <v>33</v>
      </c>
      <c r="T308" s="17" t="s">
        <v>33</v>
      </c>
      <c r="U308" s="17" t="s">
        <v>337</v>
      </c>
      <c r="V308" s="17" t="s">
        <v>332</v>
      </c>
      <c r="W308" s="17" t="s">
        <v>333</v>
      </c>
      <c r="X308" s="17" t="s">
        <v>47</v>
      </c>
      <c r="Y308" s="17" t="s">
        <v>33</v>
      </c>
      <c r="Z308" s="17">
        <v>100</v>
      </c>
      <c r="AA308" s="46">
        <f>VLOOKUP($R308,Sheet1!$A$2:$B$405,2,0)</f>
        <v>1</v>
      </c>
      <c r="AB308" s="17">
        <f t="shared" si="22"/>
        <v>100</v>
      </c>
      <c r="AC308" s="17">
        <f t="shared" si="23"/>
        <v>2.2727272727272729</v>
      </c>
      <c r="AD308" s="17">
        <f t="shared" si="24"/>
        <v>136.36363636363637</v>
      </c>
      <c r="AE308" s="17">
        <v>10290</v>
      </c>
      <c r="AF308" s="17">
        <v>54</v>
      </c>
      <c r="AG308" s="17">
        <f t="shared" si="25"/>
        <v>24.545454545454547</v>
      </c>
      <c r="AH308" s="47">
        <f t="shared" si="26"/>
        <v>0.18</v>
      </c>
    </row>
    <row r="309" spans="18:34">
      <c r="R309" s="17" t="s">
        <v>480</v>
      </c>
      <c r="S309" s="17" t="s">
        <v>33</v>
      </c>
      <c r="T309" s="17" t="s">
        <v>33</v>
      </c>
      <c r="U309" s="17" t="s">
        <v>337</v>
      </c>
      <c r="V309" s="17" t="s">
        <v>332</v>
      </c>
      <c r="W309" s="17" t="s">
        <v>333</v>
      </c>
      <c r="X309" s="17" t="s">
        <v>47</v>
      </c>
      <c r="Y309" s="17" t="s">
        <v>33</v>
      </c>
      <c r="Z309" s="17">
        <v>100</v>
      </c>
      <c r="AA309" s="46">
        <f>VLOOKUP($R309,Sheet1!$A$2:$B$405,2,0)</f>
        <v>1</v>
      </c>
      <c r="AB309" s="17">
        <f t="shared" si="22"/>
        <v>100</v>
      </c>
      <c r="AC309" s="17">
        <f t="shared" si="23"/>
        <v>2.2727272727272729</v>
      </c>
      <c r="AD309" s="17">
        <f t="shared" si="24"/>
        <v>136.36363636363637</v>
      </c>
      <c r="AE309" s="17">
        <v>10291</v>
      </c>
      <c r="AF309" s="17">
        <v>54</v>
      </c>
      <c r="AG309" s="17">
        <f t="shared" si="25"/>
        <v>24.545454545454547</v>
      </c>
      <c r="AH309" s="47">
        <f t="shared" si="26"/>
        <v>0.18</v>
      </c>
    </row>
    <row r="310" spans="18:34">
      <c r="R310" s="17" t="s">
        <v>481</v>
      </c>
      <c r="S310" s="17" t="s">
        <v>33</v>
      </c>
      <c r="T310" s="17" t="s">
        <v>33</v>
      </c>
      <c r="U310" s="17" t="s">
        <v>337</v>
      </c>
      <c r="V310" s="17" t="s">
        <v>332</v>
      </c>
      <c r="W310" s="17" t="s">
        <v>333</v>
      </c>
      <c r="X310" s="17" t="s">
        <v>47</v>
      </c>
      <c r="Y310" s="17" t="s">
        <v>33</v>
      </c>
      <c r="Z310" s="17">
        <v>100</v>
      </c>
      <c r="AA310" s="46">
        <f>VLOOKUP($R310,Sheet1!$A$2:$B$405,2,0)</f>
        <v>1</v>
      </c>
      <c r="AB310" s="17">
        <f t="shared" si="22"/>
        <v>100</v>
      </c>
      <c r="AC310" s="17">
        <f t="shared" si="23"/>
        <v>2.2727272727272729</v>
      </c>
      <c r="AD310" s="17">
        <f t="shared" si="24"/>
        <v>136.36363636363637</v>
      </c>
      <c r="AE310" s="17">
        <v>10292</v>
      </c>
      <c r="AF310" s="17">
        <v>54</v>
      </c>
      <c r="AG310" s="17">
        <f t="shared" si="25"/>
        <v>24.545454545454547</v>
      </c>
      <c r="AH310" s="47">
        <f t="shared" si="26"/>
        <v>0.18</v>
      </c>
    </row>
    <row r="311" spans="18:34">
      <c r="R311" s="17" t="s">
        <v>482</v>
      </c>
      <c r="S311" s="17" t="s">
        <v>33</v>
      </c>
      <c r="T311" s="17" t="s">
        <v>33</v>
      </c>
      <c r="U311" s="17" t="s">
        <v>337</v>
      </c>
      <c r="V311" s="17" t="s">
        <v>332</v>
      </c>
      <c r="W311" s="17" t="s">
        <v>333</v>
      </c>
      <c r="X311" s="17" t="s">
        <v>47</v>
      </c>
      <c r="Y311" s="17" t="s">
        <v>33</v>
      </c>
      <c r="Z311" s="17">
        <v>100</v>
      </c>
      <c r="AA311" s="46">
        <f>VLOOKUP($R311,Sheet1!$A$2:$B$405,2,0)</f>
        <v>1</v>
      </c>
      <c r="AB311" s="17">
        <f t="shared" si="22"/>
        <v>100</v>
      </c>
      <c r="AC311" s="17">
        <f t="shared" si="23"/>
        <v>2.2727272727272729</v>
      </c>
      <c r="AD311" s="17">
        <f t="shared" si="24"/>
        <v>136.36363636363637</v>
      </c>
      <c r="AE311" s="17">
        <v>10293</v>
      </c>
      <c r="AF311" s="17">
        <v>54</v>
      </c>
      <c r="AG311" s="17">
        <f t="shared" si="25"/>
        <v>24.545454545454547</v>
      </c>
      <c r="AH311" s="47">
        <f t="shared" si="26"/>
        <v>0.18</v>
      </c>
    </row>
    <row r="312" spans="18:34">
      <c r="R312" s="17" t="s">
        <v>483</v>
      </c>
      <c r="S312" s="17" t="s">
        <v>33</v>
      </c>
      <c r="T312" s="17" t="s">
        <v>33</v>
      </c>
      <c r="U312" s="17" t="s">
        <v>337</v>
      </c>
      <c r="V312" s="17" t="s">
        <v>332</v>
      </c>
      <c r="W312" s="17" t="s">
        <v>333</v>
      </c>
      <c r="X312" s="17" t="s">
        <v>47</v>
      </c>
      <c r="Y312" s="17" t="s">
        <v>33</v>
      </c>
      <c r="Z312" s="17">
        <v>100</v>
      </c>
      <c r="AA312" s="46">
        <f>VLOOKUP($R312,Sheet1!$A$2:$B$405,2,0)</f>
        <v>1</v>
      </c>
      <c r="AB312" s="17">
        <f t="shared" si="22"/>
        <v>100</v>
      </c>
      <c r="AC312" s="17">
        <f t="shared" si="23"/>
        <v>2.2727272727272729</v>
      </c>
      <c r="AD312" s="17">
        <f t="shared" si="24"/>
        <v>136.36363636363637</v>
      </c>
      <c r="AE312" s="17">
        <v>10294</v>
      </c>
      <c r="AF312" s="17">
        <v>54</v>
      </c>
      <c r="AG312" s="17">
        <f t="shared" si="25"/>
        <v>24.545454545454547</v>
      </c>
      <c r="AH312" s="47">
        <f t="shared" si="26"/>
        <v>0.18</v>
      </c>
    </row>
    <row r="313" spans="18:34">
      <c r="R313" s="17" t="s">
        <v>484</v>
      </c>
      <c r="S313" s="17" t="s">
        <v>33</v>
      </c>
      <c r="T313" s="17" t="s">
        <v>33</v>
      </c>
      <c r="U313" s="17" t="s">
        <v>337</v>
      </c>
      <c r="V313" s="17" t="s">
        <v>332</v>
      </c>
      <c r="W313" s="17" t="s">
        <v>333</v>
      </c>
      <c r="X313" s="17" t="s">
        <v>47</v>
      </c>
      <c r="Y313" s="17" t="s">
        <v>33</v>
      </c>
      <c r="Z313" s="17">
        <v>100</v>
      </c>
      <c r="AA313" s="46">
        <f>VLOOKUP($R313,Sheet1!$A$2:$B$405,2,0)</f>
        <v>1</v>
      </c>
      <c r="AB313" s="17">
        <f t="shared" si="22"/>
        <v>100</v>
      </c>
      <c r="AC313" s="17">
        <f t="shared" si="23"/>
        <v>2.2727272727272729</v>
      </c>
      <c r="AD313" s="17">
        <f t="shared" si="24"/>
        <v>136.36363636363637</v>
      </c>
      <c r="AE313" s="17">
        <v>10295</v>
      </c>
      <c r="AF313" s="17">
        <v>54</v>
      </c>
      <c r="AG313" s="17">
        <f t="shared" si="25"/>
        <v>24.545454545454547</v>
      </c>
      <c r="AH313" s="47">
        <f t="shared" si="26"/>
        <v>0.18</v>
      </c>
    </row>
    <row r="314" spans="18:34">
      <c r="R314" s="17" t="s">
        <v>485</v>
      </c>
      <c r="S314" s="17" t="s">
        <v>33</v>
      </c>
      <c r="T314" s="17" t="s">
        <v>33</v>
      </c>
      <c r="U314" s="17" t="s">
        <v>337</v>
      </c>
      <c r="V314" s="17" t="s">
        <v>332</v>
      </c>
      <c r="W314" s="17" t="s">
        <v>333</v>
      </c>
      <c r="X314" s="17" t="s">
        <v>47</v>
      </c>
      <c r="Y314" s="17" t="s">
        <v>33</v>
      </c>
      <c r="Z314" s="17">
        <v>100</v>
      </c>
      <c r="AA314" s="46">
        <f>VLOOKUP($R314,Sheet1!$A$2:$B$405,2,0)</f>
        <v>1</v>
      </c>
      <c r="AB314" s="17">
        <f t="shared" si="22"/>
        <v>100</v>
      </c>
      <c r="AC314" s="17">
        <f t="shared" si="23"/>
        <v>2.2727272727272729</v>
      </c>
      <c r="AD314" s="17">
        <f t="shared" si="24"/>
        <v>136.36363636363637</v>
      </c>
      <c r="AE314" s="17">
        <v>10296</v>
      </c>
      <c r="AF314" s="17">
        <v>54</v>
      </c>
      <c r="AG314" s="17">
        <f t="shared" si="25"/>
        <v>24.545454545454547</v>
      </c>
      <c r="AH314" s="47">
        <f t="shared" si="26"/>
        <v>0.18</v>
      </c>
    </row>
    <row r="315" spans="18:34">
      <c r="R315" s="17" t="s">
        <v>486</v>
      </c>
      <c r="S315" s="17" t="s">
        <v>33</v>
      </c>
      <c r="T315" s="17" t="s">
        <v>33</v>
      </c>
      <c r="U315" s="17" t="s">
        <v>337</v>
      </c>
      <c r="V315" s="17" t="s">
        <v>332</v>
      </c>
      <c r="W315" s="17" t="s">
        <v>333</v>
      </c>
      <c r="X315" s="17" t="s">
        <v>47</v>
      </c>
      <c r="Y315" s="17" t="s">
        <v>33</v>
      </c>
      <c r="Z315" s="17">
        <v>100</v>
      </c>
      <c r="AA315" s="46">
        <f>VLOOKUP($R315,Sheet1!$A$2:$B$405,2,0)</f>
        <v>1</v>
      </c>
      <c r="AB315" s="17">
        <f t="shared" si="22"/>
        <v>100</v>
      </c>
      <c r="AC315" s="17">
        <f t="shared" si="23"/>
        <v>2.2727272727272729</v>
      </c>
      <c r="AD315" s="17">
        <f t="shared" si="24"/>
        <v>136.36363636363637</v>
      </c>
      <c r="AE315" s="17">
        <v>10297</v>
      </c>
      <c r="AF315" s="17">
        <v>54</v>
      </c>
      <c r="AG315" s="17">
        <f t="shared" si="25"/>
        <v>24.545454545454547</v>
      </c>
      <c r="AH315" s="47">
        <f t="shared" si="26"/>
        <v>0.18</v>
      </c>
    </row>
    <row r="316" spans="18:34">
      <c r="R316" s="17" t="s">
        <v>487</v>
      </c>
      <c r="S316" s="17" t="s">
        <v>33</v>
      </c>
      <c r="T316" s="17" t="s">
        <v>33</v>
      </c>
      <c r="U316" s="17" t="s">
        <v>337</v>
      </c>
      <c r="V316" s="17" t="s">
        <v>332</v>
      </c>
      <c r="W316" s="17" t="s">
        <v>333</v>
      </c>
      <c r="X316" s="17" t="s">
        <v>47</v>
      </c>
      <c r="Y316" s="17" t="s">
        <v>33</v>
      </c>
      <c r="Z316" s="17">
        <v>100</v>
      </c>
      <c r="AA316" s="46">
        <f>VLOOKUP($R316,Sheet1!$A$2:$B$405,2,0)</f>
        <v>1</v>
      </c>
      <c r="AB316" s="17">
        <f t="shared" si="22"/>
        <v>100</v>
      </c>
      <c r="AC316" s="17">
        <f t="shared" si="23"/>
        <v>2.2727272727272729</v>
      </c>
      <c r="AD316" s="17">
        <f t="shared" si="24"/>
        <v>136.36363636363637</v>
      </c>
      <c r="AE316" s="17">
        <v>10298</v>
      </c>
      <c r="AF316" s="17">
        <v>54</v>
      </c>
      <c r="AG316" s="17">
        <f t="shared" si="25"/>
        <v>24.545454545454547</v>
      </c>
      <c r="AH316" s="47">
        <f t="shared" si="26"/>
        <v>0.18</v>
      </c>
    </row>
    <row r="317" spans="18:34">
      <c r="R317" s="17" t="s">
        <v>488</v>
      </c>
      <c r="S317" s="17" t="s">
        <v>33</v>
      </c>
      <c r="T317" s="17" t="s">
        <v>33</v>
      </c>
      <c r="U317" s="17" t="s">
        <v>337</v>
      </c>
      <c r="V317" s="17" t="s">
        <v>332</v>
      </c>
      <c r="W317" s="17" t="s">
        <v>333</v>
      </c>
      <c r="X317" s="17" t="s">
        <v>47</v>
      </c>
      <c r="Y317" s="17" t="s">
        <v>33</v>
      </c>
      <c r="Z317" s="17">
        <v>100</v>
      </c>
      <c r="AA317" s="46">
        <f>VLOOKUP($R317,Sheet1!$A$2:$B$405,2,0)</f>
        <v>1</v>
      </c>
      <c r="AB317" s="17">
        <f t="shared" si="22"/>
        <v>100</v>
      </c>
      <c r="AC317" s="17">
        <f t="shared" si="23"/>
        <v>2.2727272727272729</v>
      </c>
      <c r="AD317" s="17">
        <f t="shared" si="24"/>
        <v>136.36363636363637</v>
      </c>
      <c r="AE317" s="17">
        <v>10299</v>
      </c>
      <c r="AF317" s="17">
        <v>54</v>
      </c>
      <c r="AG317" s="17">
        <f t="shared" si="25"/>
        <v>24.545454545454547</v>
      </c>
      <c r="AH317" s="47">
        <f t="shared" si="26"/>
        <v>0.18</v>
      </c>
    </row>
    <row r="318" spans="18:34">
      <c r="R318" s="17" t="s">
        <v>489</v>
      </c>
      <c r="S318" s="17" t="s">
        <v>33</v>
      </c>
      <c r="T318" s="17" t="s">
        <v>33</v>
      </c>
      <c r="U318" s="17" t="s">
        <v>337</v>
      </c>
      <c r="V318" s="17" t="s">
        <v>332</v>
      </c>
      <c r="W318" s="17" t="s">
        <v>333</v>
      </c>
      <c r="X318" s="17" t="s">
        <v>47</v>
      </c>
      <c r="Y318" s="17" t="s">
        <v>33</v>
      </c>
      <c r="Z318" s="17">
        <v>100</v>
      </c>
      <c r="AA318" s="46">
        <f>VLOOKUP($R318,Sheet1!$A$2:$B$405,2,0)</f>
        <v>1</v>
      </c>
      <c r="AB318" s="17">
        <f t="shared" si="22"/>
        <v>100</v>
      </c>
      <c r="AC318" s="17">
        <f t="shared" si="23"/>
        <v>2.2727272727272729</v>
      </c>
      <c r="AD318" s="17">
        <f t="shared" si="24"/>
        <v>136.36363636363637</v>
      </c>
      <c r="AE318" s="17">
        <v>10300</v>
      </c>
      <c r="AF318" s="17">
        <v>54</v>
      </c>
      <c r="AG318" s="17">
        <f t="shared" si="25"/>
        <v>24.545454545454547</v>
      </c>
      <c r="AH318" s="47">
        <f t="shared" si="26"/>
        <v>0.18</v>
      </c>
    </row>
    <row r="319" spans="18:34">
      <c r="R319" s="17" t="s">
        <v>490</v>
      </c>
      <c r="S319" s="17" t="s">
        <v>33</v>
      </c>
      <c r="T319" s="17" t="s">
        <v>33</v>
      </c>
      <c r="U319" s="17" t="s">
        <v>337</v>
      </c>
      <c r="V319" s="17" t="s">
        <v>332</v>
      </c>
      <c r="W319" s="17" t="s">
        <v>333</v>
      </c>
      <c r="X319" s="17" t="s">
        <v>47</v>
      </c>
      <c r="Y319" s="17" t="s">
        <v>33</v>
      </c>
      <c r="Z319" s="17">
        <v>100</v>
      </c>
      <c r="AA319" s="46">
        <f>VLOOKUP($R319,Sheet1!$A$2:$B$405,2,0)</f>
        <v>1</v>
      </c>
      <c r="AB319" s="17">
        <f t="shared" si="22"/>
        <v>100</v>
      </c>
      <c r="AC319" s="17">
        <f t="shared" si="23"/>
        <v>2.2727272727272729</v>
      </c>
      <c r="AD319" s="17">
        <f t="shared" si="24"/>
        <v>136.36363636363637</v>
      </c>
      <c r="AE319" s="17">
        <v>10301</v>
      </c>
      <c r="AF319" s="17">
        <v>54</v>
      </c>
      <c r="AG319" s="17">
        <f t="shared" si="25"/>
        <v>24.545454545454547</v>
      </c>
      <c r="AH319" s="47">
        <f t="shared" si="26"/>
        <v>0.18</v>
      </c>
    </row>
    <row r="320" spans="18:34">
      <c r="R320" s="17" t="s">
        <v>491</v>
      </c>
      <c r="S320" s="17" t="s">
        <v>33</v>
      </c>
      <c r="T320" s="17" t="s">
        <v>33</v>
      </c>
      <c r="U320" s="17" t="s">
        <v>337</v>
      </c>
      <c r="V320" s="17" t="s">
        <v>332</v>
      </c>
      <c r="W320" s="17" t="s">
        <v>333</v>
      </c>
      <c r="X320" s="17" t="s">
        <v>47</v>
      </c>
      <c r="Y320" s="17" t="s">
        <v>33</v>
      </c>
      <c r="Z320" s="17">
        <v>100</v>
      </c>
      <c r="AA320" s="46">
        <f>VLOOKUP($R320,Sheet1!$A$2:$B$405,2,0)</f>
        <v>1</v>
      </c>
      <c r="AB320" s="17">
        <f t="shared" si="22"/>
        <v>100</v>
      </c>
      <c r="AC320" s="17">
        <f t="shared" si="23"/>
        <v>2.2727272727272729</v>
      </c>
      <c r="AD320" s="17">
        <f t="shared" si="24"/>
        <v>136.36363636363637</v>
      </c>
      <c r="AE320" s="17">
        <v>10302</v>
      </c>
      <c r="AF320" s="17">
        <v>54</v>
      </c>
      <c r="AG320" s="17">
        <f t="shared" si="25"/>
        <v>24.545454545454547</v>
      </c>
      <c r="AH320" s="47">
        <f t="shared" si="26"/>
        <v>0.18</v>
      </c>
    </row>
    <row r="321" spans="18:34">
      <c r="R321" s="17" t="s">
        <v>492</v>
      </c>
      <c r="S321" s="17" t="s">
        <v>33</v>
      </c>
      <c r="T321" s="17" t="s">
        <v>33</v>
      </c>
      <c r="U321" s="17" t="s">
        <v>337</v>
      </c>
      <c r="V321" s="17" t="s">
        <v>332</v>
      </c>
      <c r="W321" s="17" t="s">
        <v>333</v>
      </c>
      <c r="X321" s="17" t="s">
        <v>47</v>
      </c>
      <c r="Y321" s="17" t="s">
        <v>33</v>
      </c>
      <c r="Z321" s="17">
        <v>100</v>
      </c>
      <c r="AA321" s="46">
        <f>VLOOKUP($R321,Sheet1!$A$2:$B$405,2,0)</f>
        <v>1</v>
      </c>
      <c r="AB321" s="17">
        <f t="shared" si="22"/>
        <v>100</v>
      </c>
      <c r="AC321" s="17">
        <f t="shared" si="23"/>
        <v>2.2727272727272729</v>
      </c>
      <c r="AD321" s="17">
        <f t="shared" si="24"/>
        <v>136.36363636363637</v>
      </c>
      <c r="AE321" s="17">
        <v>10303</v>
      </c>
      <c r="AF321" s="17">
        <v>54</v>
      </c>
      <c r="AG321" s="17">
        <f t="shared" si="25"/>
        <v>24.545454545454547</v>
      </c>
      <c r="AH321" s="47">
        <f t="shared" si="26"/>
        <v>0.18</v>
      </c>
    </row>
    <row r="322" spans="18:34">
      <c r="R322" s="17" t="s">
        <v>493</v>
      </c>
      <c r="S322" s="17" t="s">
        <v>33</v>
      </c>
      <c r="T322" s="17" t="s">
        <v>33</v>
      </c>
      <c r="U322" s="17" t="s">
        <v>337</v>
      </c>
      <c r="V322" s="17" t="s">
        <v>332</v>
      </c>
      <c r="W322" s="17" t="s">
        <v>333</v>
      </c>
      <c r="X322" s="17" t="s">
        <v>47</v>
      </c>
      <c r="Y322" s="17" t="s">
        <v>33</v>
      </c>
      <c r="Z322" s="17">
        <v>100</v>
      </c>
      <c r="AA322" s="46">
        <f>VLOOKUP($R322,Sheet1!$A$2:$B$405,2,0)</f>
        <v>1</v>
      </c>
      <c r="AB322" s="17">
        <f t="shared" si="22"/>
        <v>100</v>
      </c>
      <c r="AC322" s="17">
        <f t="shared" si="23"/>
        <v>2.2727272727272729</v>
      </c>
      <c r="AD322" s="17">
        <f t="shared" si="24"/>
        <v>136.36363636363637</v>
      </c>
      <c r="AE322" s="17">
        <v>10304</v>
      </c>
      <c r="AF322" s="17">
        <v>54</v>
      </c>
      <c r="AG322" s="17">
        <f t="shared" si="25"/>
        <v>24.545454545454547</v>
      </c>
      <c r="AH322" s="47">
        <f t="shared" si="26"/>
        <v>0.18</v>
      </c>
    </row>
    <row r="323" spans="18:34">
      <c r="R323" s="17" t="s">
        <v>494</v>
      </c>
      <c r="S323" s="17" t="s">
        <v>33</v>
      </c>
      <c r="T323" s="17" t="s">
        <v>33</v>
      </c>
      <c r="U323" s="17" t="s">
        <v>337</v>
      </c>
      <c r="V323" s="17" t="s">
        <v>332</v>
      </c>
      <c r="W323" s="17" t="s">
        <v>333</v>
      </c>
      <c r="X323" s="17" t="s">
        <v>47</v>
      </c>
      <c r="Y323" s="17" t="s">
        <v>33</v>
      </c>
      <c r="Z323" s="17">
        <v>100</v>
      </c>
      <c r="AA323" s="46">
        <f>VLOOKUP($R323,Sheet1!$A$2:$B$405,2,0)</f>
        <v>1</v>
      </c>
      <c r="AB323" s="17">
        <f t="shared" si="22"/>
        <v>100</v>
      </c>
      <c r="AC323" s="17">
        <f t="shared" si="23"/>
        <v>2.2727272727272729</v>
      </c>
      <c r="AD323" s="17">
        <f t="shared" si="24"/>
        <v>136.36363636363637</v>
      </c>
      <c r="AE323" s="17">
        <v>10305</v>
      </c>
      <c r="AF323" s="17">
        <v>54</v>
      </c>
      <c r="AG323" s="17">
        <f t="shared" si="25"/>
        <v>24.545454545454547</v>
      </c>
      <c r="AH323" s="47">
        <f t="shared" si="26"/>
        <v>0.18</v>
      </c>
    </row>
    <row r="324" spans="18:34">
      <c r="R324" s="17" t="s">
        <v>495</v>
      </c>
      <c r="S324" s="17" t="s">
        <v>33</v>
      </c>
      <c r="T324" s="17" t="s">
        <v>33</v>
      </c>
      <c r="U324" s="17" t="s">
        <v>337</v>
      </c>
      <c r="V324" s="17" t="s">
        <v>332</v>
      </c>
      <c r="W324" s="17" t="s">
        <v>333</v>
      </c>
      <c r="X324" s="17" t="s">
        <v>47</v>
      </c>
      <c r="Y324" s="17" t="s">
        <v>33</v>
      </c>
      <c r="Z324" s="17">
        <v>100</v>
      </c>
      <c r="AA324" s="46">
        <f>VLOOKUP($R324,Sheet1!$A$2:$B$405,2,0)</f>
        <v>1</v>
      </c>
      <c r="AB324" s="17">
        <f t="shared" si="22"/>
        <v>100</v>
      </c>
      <c r="AC324" s="17">
        <f t="shared" si="23"/>
        <v>2.2727272727272729</v>
      </c>
      <c r="AD324" s="17">
        <f t="shared" si="24"/>
        <v>136.36363636363637</v>
      </c>
      <c r="AE324" s="17">
        <v>10306</v>
      </c>
      <c r="AF324" s="17">
        <v>54</v>
      </c>
      <c r="AG324" s="17">
        <f t="shared" si="25"/>
        <v>24.545454545454547</v>
      </c>
      <c r="AH324" s="47">
        <f t="shared" si="26"/>
        <v>0.18</v>
      </c>
    </row>
    <row r="325" spans="18:34">
      <c r="R325" s="17" t="s">
        <v>496</v>
      </c>
      <c r="S325" s="17" t="s">
        <v>33</v>
      </c>
      <c r="T325" s="17" t="s">
        <v>33</v>
      </c>
      <c r="U325" s="17" t="s">
        <v>337</v>
      </c>
      <c r="V325" s="17" t="s">
        <v>332</v>
      </c>
      <c r="W325" s="17" t="s">
        <v>333</v>
      </c>
      <c r="X325" s="17" t="s">
        <v>47</v>
      </c>
      <c r="Y325" s="17" t="s">
        <v>33</v>
      </c>
      <c r="Z325" s="17">
        <v>100</v>
      </c>
      <c r="AA325" s="46">
        <f>VLOOKUP($R325,Sheet1!$A$2:$B$405,2,0)</f>
        <v>1</v>
      </c>
      <c r="AB325" s="17">
        <f t="shared" si="22"/>
        <v>100</v>
      </c>
      <c r="AC325" s="17">
        <f t="shared" si="23"/>
        <v>2.2727272727272729</v>
      </c>
      <c r="AD325" s="17">
        <f t="shared" si="24"/>
        <v>136.36363636363637</v>
      </c>
      <c r="AE325" s="17">
        <v>10307</v>
      </c>
      <c r="AF325" s="17">
        <v>54</v>
      </c>
      <c r="AG325" s="17">
        <f t="shared" si="25"/>
        <v>24.545454545454547</v>
      </c>
      <c r="AH325" s="47">
        <f t="shared" si="26"/>
        <v>0.18</v>
      </c>
    </row>
    <row r="326" spans="18:34">
      <c r="R326" s="17" t="s">
        <v>497</v>
      </c>
      <c r="S326" s="17" t="s">
        <v>33</v>
      </c>
      <c r="T326" s="17" t="s">
        <v>33</v>
      </c>
      <c r="U326" s="17" t="s">
        <v>337</v>
      </c>
      <c r="V326" s="17" t="s">
        <v>332</v>
      </c>
      <c r="W326" s="17" t="s">
        <v>333</v>
      </c>
      <c r="X326" s="17" t="s">
        <v>47</v>
      </c>
      <c r="Y326" s="17" t="s">
        <v>33</v>
      </c>
      <c r="Z326" s="17">
        <v>100</v>
      </c>
      <c r="AA326" s="46">
        <f>VLOOKUP($R326,Sheet1!$A$2:$B$405,2,0)</f>
        <v>1</v>
      </c>
      <c r="AB326" s="17">
        <f t="shared" si="22"/>
        <v>100</v>
      </c>
      <c r="AC326" s="17">
        <f t="shared" si="23"/>
        <v>2.2727272727272729</v>
      </c>
      <c r="AD326" s="17">
        <f t="shared" si="24"/>
        <v>136.36363636363637</v>
      </c>
      <c r="AE326" s="17">
        <v>10308</v>
      </c>
      <c r="AF326" s="17">
        <v>54</v>
      </c>
      <c r="AG326" s="17">
        <f t="shared" si="25"/>
        <v>24.545454545454547</v>
      </c>
      <c r="AH326" s="47">
        <f t="shared" si="26"/>
        <v>0.18</v>
      </c>
    </row>
    <row r="327" spans="18:34">
      <c r="R327" s="17" t="s">
        <v>498</v>
      </c>
      <c r="S327" s="17" t="s">
        <v>33</v>
      </c>
      <c r="T327" s="17" t="s">
        <v>33</v>
      </c>
      <c r="U327" s="17" t="s">
        <v>337</v>
      </c>
      <c r="V327" s="17" t="s">
        <v>332</v>
      </c>
      <c r="W327" s="17" t="s">
        <v>333</v>
      </c>
      <c r="X327" s="17" t="s">
        <v>47</v>
      </c>
      <c r="Y327" s="17" t="s">
        <v>33</v>
      </c>
      <c r="Z327" s="17">
        <v>100</v>
      </c>
      <c r="AA327" s="46">
        <f>VLOOKUP($R327,Sheet1!$A$2:$B$405,2,0)</f>
        <v>1</v>
      </c>
      <c r="AB327" s="17">
        <f t="shared" si="22"/>
        <v>100</v>
      </c>
      <c r="AC327" s="17">
        <f t="shared" si="23"/>
        <v>2.2727272727272729</v>
      </c>
      <c r="AD327" s="17">
        <f t="shared" si="24"/>
        <v>136.36363636363637</v>
      </c>
      <c r="AE327" s="17">
        <v>10309</v>
      </c>
      <c r="AF327" s="17">
        <v>54</v>
      </c>
      <c r="AG327" s="17">
        <f t="shared" si="25"/>
        <v>24.545454545454547</v>
      </c>
      <c r="AH327" s="47">
        <f t="shared" si="26"/>
        <v>0.18</v>
      </c>
    </row>
    <row r="328" spans="18:34">
      <c r="R328" s="17" t="s">
        <v>499</v>
      </c>
      <c r="S328" s="17" t="s">
        <v>33</v>
      </c>
      <c r="T328" s="17" t="s">
        <v>33</v>
      </c>
      <c r="U328" s="17" t="s">
        <v>337</v>
      </c>
      <c r="V328" s="17" t="s">
        <v>332</v>
      </c>
      <c r="W328" s="17" t="s">
        <v>333</v>
      </c>
      <c r="X328" s="17" t="s">
        <v>47</v>
      </c>
      <c r="Y328" s="17" t="s">
        <v>33</v>
      </c>
      <c r="Z328" s="17">
        <v>100</v>
      </c>
      <c r="AA328" s="46">
        <f>VLOOKUP($R328,Sheet1!$A$2:$B$405,2,0)</f>
        <v>1</v>
      </c>
      <c r="AB328" s="17">
        <f t="shared" si="22"/>
        <v>100</v>
      </c>
      <c r="AC328" s="17">
        <f t="shared" si="23"/>
        <v>2.2727272727272729</v>
      </c>
      <c r="AD328" s="17">
        <f t="shared" si="24"/>
        <v>136.36363636363637</v>
      </c>
      <c r="AE328" s="17">
        <v>10310</v>
      </c>
      <c r="AF328" s="17">
        <v>54</v>
      </c>
      <c r="AG328" s="17">
        <f t="shared" si="25"/>
        <v>24.545454545454547</v>
      </c>
      <c r="AH328" s="47">
        <f t="shared" si="26"/>
        <v>0.18</v>
      </c>
    </row>
    <row r="329" spans="18:34">
      <c r="R329" s="17" t="s">
        <v>500</v>
      </c>
      <c r="S329" s="17" t="s">
        <v>33</v>
      </c>
      <c r="T329" s="17" t="s">
        <v>33</v>
      </c>
      <c r="U329" s="17" t="s">
        <v>337</v>
      </c>
      <c r="V329" s="17" t="s">
        <v>332</v>
      </c>
      <c r="W329" s="17" t="s">
        <v>333</v>
      </c>
      <c r="X329" s="17" t="s">
        <v>47</v>
      </c>
      <c r="Y329" s="17" t="s">
        <v>33</v>
      </c>
      <c r="Z329" s="17">
        <v>100</v>
      </c>
      <c r="AA329" s="46">
        <f>VLOOKUP($R329,Sheet1!$A$2:$B$405,2,0)</f>
        <v>1</v>
      </c>
      <c r="AB329" s="17">
        <f t="shared" si="22"/>
        <v>100</v>
      </c>
      <c r="AC329" s="17">
        <f t="shared" si="23"/>
        <v>2.2727272727272729</v>
      </c>
      <c r="AD329" s="17">
        <f t="shared" si="24"/>
        <v>136.36363636363637</v>
      </c>
      <c r="AE329" s="17">
        <v>10311</v>
      </c>
      <c r="AF329" s="17">
        <v>54</v>
      </c>
      <c r="AG329" s="17">
        <f t="shared" si="25"/>
        <v>24.545454545454547</v>
      </c>
      <c r="AH329" s="47">
        <f t="shared" si="26"/>
        <v>0.18</v>
      </c>
    </row>
    <row r="330" spans="18:34">
      <c r="R330" s="17" t="s">
        <v>501</v>
      </c>
      <c r="S330" s="17" t="s">
        <v>33</v>
      </c>
      <c r="T330" s="17" t="s">
        <v>33</v>
      </c>
      <c r="U330" s="17" t="s">
        <v>337</v>
      </c>
      <c r="V330" s="17" t="s">
        <v>332</v>
      </c>
      <c r="W330" s="17" t="s">
        <v>333</v>
      </c>
      <c r="X330" s="17" t="s">
        <v>47</v>
      </c>
      <c r="Y330" s="17" t="s">
        <v>33</v>
      </c>
      <c r="Z330" s="17">
        <v>100</v>
      </c>
      <c r="AA330" s="46">
        <f>VLOOKUP($R330,Sheet1!$A$2:$B$405,2,0)</f>
        <v>1</v>
      </c>
      <c r="AB330" s="17">
        <f t="shared" si="22"/>
        <v>100</v>
      </c>
      <c r="AC330" s="17">
        <f t="shared" si="23"/>
        <v>2.2727272727272729</v>
      </c>
      <c r="AD330" s="17">
        <f t="shared" si="24"/>
        <v>136.36363636363637</v>
      </c>
      <c r="AE330" s="17">
        <v>10312</v>
      </c>
      <c r="AF330" s="17">
        <v>54</v>
      </c>
      <c r="AG330" s="17">
        <f t="shared" si="25"/>
        <v>24.545454545454547</v>
      </c>
      <c r="AH330" s="47">
        <f t="shared" si="26"/>
        <v>0.18</v>
      </c>
    </row>
    <row r="331" spans="18:34">
      <c r="R331" s="17" t="s">
        <v>502</v>
      </c>
      <c r="S331" s="17" t="s">
        <v>33</v>
      </c>
      <c r="T331" s="17" t="s">
        <v>33</v>
      </c>
      <c r="U331" s="17" t="s">
        <v>337</v>
      </c>
      <c r="V331" s="17" t="s">
        <v>332</v>
      </c>
      <c r="W331" s="17" t="s">
        <v>333</v>
      </c>
      <c r="X331" s="17" t="s">
        <v>47</v>
      </c>
      <c r="Y331" s="17" t="s">
        <v>33</v>
      </c>
      <c r="Z331" s="17">
        <v>100</v>
      </c>
      <c r="AA331" s="46">
        <f>VLOOKUP($R331,Sheet1!$A$2:$B$405,2,0)</f>
        <v>1</v>
      </c>
      <c r="AB331" s="17">
        <f t="shared" si="22"/>
        <v>100</v>
      </c>
      <c r="AC331" s="17">
        <f t="shared" si="23"/>
        <v>2.2727272727272729</v>
      </c>
      <c r="AD331" s="17">
        <f t="shared" si="24"/>
        <v>136.36363636363637</v>
      </c>
      <c r="AE331" s="17">
        <v>10313</v>
      </c>
      <c r="AF331" s="17">
        <v>54</v>
      </c>
      <c r="AG331" s="17">
        <f t="shared" si="25"/>
        <v>24.545454545454547</v>
      </c>
      <c r="AH331" s="47">
        <f t="shared" si="26"/>
        <v>0.18</v>
      </c>
    </row>
    <row r="332" spans="18:34">
      <c r="R332" s="17" t="s">
        <v>503</v>
      </c>
      <c r="S332" s="17" t="s">
        <v>33</v>
      </c>
      <c r="T332" s="17" t="s">
        <v>33</v>
      </c>
      <c r="U332" s="17" t="s">
        <v>337</v>
      </c>
      <c r="V332" s="17" t="s">
        <v>332</v>
      </c>
      <c r="W332" s="17" t="s">
        <v>333</v>
      </c>
      <c r="X332" s="17" t="s">
        <v>47</v>
      </c>
      <c r="Y332" s="17" t="s">
        <v>33</v>
      </c>
      <c r="Z332" s="17">
        <v>100</v>
      </c>
      <c r="AA332" s="46">
        <f>VLOOKUP($R332,Sheet1!$A$2:$B$405,2,0)</f>
        <v>1</v>
      </c>
      <c r="AB332" s="17">
        <f t="shared" si="22"/>
        <v>100</v>
      </c>
      <c r="AC332" s="17">
        <f t="shared" si="23"/>
        <v>2.2727272727272729</v>
      </c>
      <c r="AD332" s="17">
        <f t="shared" si="24"/>
        <v>136.36363636363637</v>
      </c>
      <c r="AE332" s="17">
        <v>10314</v>
      </c>
      <c r="AF332" s="17">
        <v>54</v>
      </c>
      <c r="AG332" s="17">
        <f t="shared" si="25"/>
        <v>24.545454545454547</v>
      </c>
      <c r="AH332" s="47">
        <f t="shared" si="26"/>
        <v>0.18</v>
      </c>
    </row>
    <row r="333" spans="18:34">
      <c r="R333" s="17" t="s">
        <v>504</v>
      </c>
      <c r="S333" s="17" t="s">
        <v>33</v>
      </c>
      <c r="T333" s="17" t="s">
        <v>33</v>
      </c>
      <c r="U333" s="17" t="s">
        <v>337</v>
      </c>
      <c r="V333" s="17" t="s">
        <v>332</v>
      </c>
      <c r="W333" s="17" t="s">
        <v>333</v>
      </c>
      <c r="X333" s="17" t="s">
        <v>47</v>
      </c>
      <c r="Y333" s="17" t="s">
        <v>33</v>
      </c>
      <c r="Z333" s="17">
        <v>100</v>
      </c>
      <c r="AA333" s="46">
        <f>VLOOKUP($R333,Sheet1!$A$2:$B$405,2,0)</f>
        <v>1</v>
      </c>
      <c r="AB333" s="17">
        <f t="shared" si="22"/>
        <v>100</v>
      </c>
      <c r="AC333" s="17">
        <f t="shared" si="23"/>
        <v>2.2727272727272729</v>
      </c>
      <c r="AD333" s="17">
        <f t="shared" si="24"/>
        <v>136.36363636363637</v>
      </c>
      <c r="AE333" s="17">
        <v>10315</v>
      </c>
      <c r="AF333" s="17">
        <v>54</v>
      </c>
      <c r="AG333" s="17">
        <f t="shared" si="25"/>
        <v>24.545454545454547</v>
      </c>
      <c r="AH333" s="47">
        <f t="shared" si="26"/>
        <v>0.18</v>
      </c>
    </row>
    <row r="334" spans="18:34">
      <c r="R334" s="17" t="s">
        <v>505</v>
      </c>
      <c r="S334" s="17" t="s">
        <v>33</v>
      </c>
      <c r="T334" s="17" t="s">
        <v>33</v>
      </c>
      <c r="U334" s="17" t="s">
        <v>337</v>
      </c>
      <c r="V334" s="17" t="s">
        <v>332</v>
      </c>
      <c r="W334" s="17" t="s">
        <v>333</v>
      </c>
      <c r="X334" s="17" t="s">
        <v>47</v>
      </c>
      <c r="Y334" s="17" t="s">
        <v>33</v>
      </c>
      <c r="Z334" s="17">
        <v>100</v>
      </c>
      <c r="AA334" s="46">
        <f>VLOOKUP($R334,Sheet1!$A$2:$B$405,2,0)</f>
        <v>1</v>
      </c>
      <c r="AB334" s="17">
        <f t="shared" si="22"/>
        <v>100</v>
      </c>
      <c r="AC334" s="17">
        <f t="shared" si="23"/>
        <v>2.2727272727272729</v>
      </c>
      <c r="AD334" s="17">
        <f t="shared" si="24"/>
        <v>136.36363636363637</v>
      </c>
      <c r="AE334" s="17">
        <v>10316</v>
      </c>
      <c r="AF334" s="17">
        <v>54</v>
      </c>
      <c r="AG334" s="17">
        <f t="shared" si="25"/>
        <v>24.545454545454547</v>
      </c>
      <c r="AH334" s="47">
        <f t="shared" si="26"/>
        <v>0.18</v>
      </c>
    </row>
    <row r="335" spans="18:34">
      <c r="R335" s="17" t="s">
        <v>506</v>
      </c>
      <c r="S335" s="17" t="s">
        <v>33</v>
      </c>
      <c r="T335" s="17" t="s">
        <v>33</v>
      </c>
      <c r="U335" s="17" t="s">
        <v>337</v>
      </c>
      <c r="V335" s="17" t="s">
        <v>332</v>
      </c>
      <c r="W335" s="17" t="s">
        <v>333</v>
      </c>
      <c r="X335" s="17" t="s">
        <v>47</v>
      </c>
      <c r="Y335" s="17" t="s">
        <v>33</v>
      </c>
      <c r="Z335" s="17">
        <v>100</v>
      </c>
      <c r="AA335" s="46">
        <f>VLOOKUP($R335,Sheet1!$A$2:$B$405,2,0)</f>
        <v>1</v>
      </c>
      <c r="AB335" s="17">
        <f t="shared" si="22"/>
        <v>100</v>
      </c>
      <c r="AC335" s="17">
        <f t="shared" si="23"/>
        <v>2.2727272727272729</v>
      </c>
      <c r="AD335" s="17">
        <f t="shared" si="24"/>
        <v>136.36363636363637</v>
      </c>
      <c r="AE335" s="17">
        <v>10317</v>
      </c>
      <c r="AF335" s="17">
        <v>54</v>
      </c>
      <c r="AG335" s="17">
        <f t="shared" si="25"/>
        <v>24.545454545454547</v>
      </c>
      <c r="AH335" s="47">
        <f t="shared" si="26"/>
        <v>0.18</v>
      </c>
    </row>
    <row r="336" spans="18:34">
      <c r="R336" s="17" t="s">
        <v>507</v>
      </c>
      <c r="S336" s="17" t="s">
        <v>33</v>
      </c>
      <c r="T336" s="17" t="s">
        <v>33</v>
      </c>
      <c r="U336" s="17" t="s">
        <v>337</v>
      </c>
      <c r="V336" s="17" t="s">
        <v>332</v>
      </c>
      <c r="W336" s="17" t="s">
        <v>333</v>
      </c>
      <c r="X336" s="17" t="s">
        <v>47</v>
      </c>
      <c r="Y336" s="17" t="s">
        <v>33</v>
      </c>
      <c r="Z336" s="17">
        <v>100</v>
      </c>
      <c r="AA336" s="46">
        <f>VLOOKUP($R336,Sheet1!$A$2:$B$405,2,0)</f>
        <v>1</v>
      </c>
      <c r="AB336" s="17">
        <f t="shared" si="22"/>
        <v>100</v>
      </c>
      <c r="AC336" s="17">
        <f t="shared" si="23"/>
        <v>2.2727272727272729</v>
      </c>
      <c r="AD336" s="17">
        <f t="shared" si="24"/>
        <v>136.36363636363637</v>
      </c>
      <c r="AE336" s="17">
        <v>10318</v>
      </c>
      <c r="AF336" s="17">
        <v>54</v>
      </c>
      <c r="AG336" s="17">
        <f t="shared" si="25"/>
        <v>24.545454545454547</v>
      </c>
      <c r="AH336" s="47">
        <f t="shared" si="26"/>
        <v>0.18</v>
      </c>
    </row>
    <row r="337" spans="18:34">
      <c r="R337" s="17" t="s">
        <v>508</v>
      </c>
      <c r="S337" s="17" t="s">
        <v>33</v>
      </c>
      <c r="T337" s="17" t="s">
        <v>33</v>
      </c>
      <c r="U337" s="17" t="s">
        <v>337</v>
      </c>
      <c r="V337" s="17" t="s">
        <v>332</v>
      </c>
      <c r="W337" s="17" t="s">
        <v>333</v>
      </c>
      <c r="X337" s="17" t="s">
        <v>47</v>
      </c>
      <c r="Y337" s="17" t="s">
        <v>33</v>
      </c>
      <c r="Z337" s="17">
        <v>100</v>
      </c>
      <c r="AA337" s="46">
        <f>VLOOKUP($R337,Sheet1!$A$2:$B$405,2,0)</f>
        <v>1</v>
      </c>
      <c r="AB337" s="17">
        <f t="shared" si="22"/>
        <v>100</v>
      </c>
      <c r="AC337" s="17">
        <f t="shared" si="23"/>
        <v>2.2727272727272729</v>
      </c>
      <c r="AD337" s="17">
        <f t="shared" si="24"/>
        <v>136.36363636363637</v>
      </c>
      <c r="AE337" s="17">
        <v>10319</v>
      </c>
      <c r="AF337" s="17">
        <v>54</v>
      </c>
      <c r="AG337" s="17">
        <f t="shared" si="25"/>
        <v>24.545454545454547</v>
      </c>
      <c r="AH337" s="47">
        <f t="shared" si="26"/>
        <v>0.18</v>
      </c>
    </row>
    <row r="338" spans="18:34">
      <c r="R338" s="17" t="s">
        <v>509</v>
      </c>
      <c r="S338" s="17" t="s">
        <v>33</v>
      </c>
      <c r="T338" s="17" t="s">
        <v>33</v>
      </c>
      <c r="U338" s="17" t="s">
        <v>337</v>
      </c>
      <c r="V338" s="17" t="s">
        <v>332</v>
      </c>
      <c r="W338" s="17" t="s">
        <v>333</v>
      </c>
      <c r="X338" s="17" t="s">
        <v>47</v>
      </c>
      <c r="Y338" s="17" t="s">
        <v>33</v>
      </c>
      <c r="Z338" s="17">
        <v>100</v>
      </c>
      <c r="AA338" s="46">
        <f>VLOOKUP($R338,Sheet1!$A$2:$B$405,2,0)</f>
        <v>1</v>
      </c>
      <c r="AB338" s="17">
        <f t="shared" si="22"/>
        <v>100</v>
      </c>
      <c r="AC338" s="17">
        <f t="shared" si="23"/>
        <v>2.2727272727272729</v>
      </c>
      <c r="AD338" s="17">
        <f t="shared" si="24"/>
        <v>136.36363636363637</v>
      </c>
      <c r="AE338" s="17">
        <v>10320</v>
      </c>
      <c r="AF338" s="17">
        <v>54</v>
      </c>
      <c r="AG338" s="17">
        <f t="shared" si="25"/>
        <v>24.545454545454547</v>
      </c>
      <c r="AH338" s="47">
        <f t="shared" si="26"/>
        <v>0.18</v>
      </c>
    </row>
    <row r="339" spans="18:34">
      <c r="R339" s="17" t="s">
        <v>510</v>
      </c>
      <c r="S339" s="17" t="s">
        <v>33</v>
      </c>
      <c r="T339" s="17" t="s">
        <v>33</v>
      </c>
      <c r="U339" s="17" t="s">
        <v>337</v>
      </c>
      <c r="V339" s="17" t="s">
        <v>332</v>
      </c>
      <c r="W339" s="17" t="s">
        <v>333</v>
      </c>
      <c r="X339" s="17" t="s">
        <v>47</v>
      </c>
      <c r="Y339" s="17" t="s">
        <v>33</v>
      </c>
      <c r="Z339" s="17">
        <v>100</v>
      </c>
      <c r="AA339" s="46">
        <f>VLOOKUP($R339,Sheet1!$A$2:$B$405,2,0)</f>
        <v>1</v>
      </c>
      <c r="AB339" s="17">
        <f t="shared" si="22"/>
        <v>100</v>
      </c>
      <c r="AC339" s="17">
        <f t="shared" si="23"/>
        <v>2.2727272727272729</v>
      </c>
      <c r="AD339" s="17">
        <f t="shared" si="24"/>
        <v>136.36363636363637</v>
      </c>
      <c r="AE339" s="17">
        <v>10321</v>
      </c>
      <c r="AF339" s="17">
        <v>54</v>
      </c>
      <c r="AG339" s="17">
        <f t="shared" si="25"/>
        <v>24.545454545454547</v>
      </c>
      <c r="AH339" s="47">
        <f t="shared" si="26"/>
        <v>0.18</v>
      </c>
    </row>
    <row r="340" spans="18:34">
      <c r="R340" s="17" t="s">
        <v>511</v>
      </c>
      <c r="S340" s="17" t="s">
        <v>33</v>
      </c>
      <c r="T340" s="17" t="s">
        <v>33</v>
      </c>
      <c r="U340" s="17" t="s">
        <v>337</v>
      </c>
      <c r="V340" s="17" t="s">
        <v>332</v>
      </c>
      <c r="W340" s="17" t="s">
        <v>333</v>
      </c>
      <c r="X340" s="17" t="s">
        <v>47</v>
      </c>
      <c r="Y340" s="17" t="s">
        <v>33</v>
      </c>
      <c r="Z340" s="17">
        <v>100</v>
      </c>
      <c r="AA340" s="46">
        <f>VLOOKUP($R340,Sheet1!$A$2:$B$405,2,0)</f>
        <v>1</v>
      </c>
      <c r="AB340" s="17">
        <f t="shared" si="22"/>
        <v>100</v>
      </c>
      <c r="AC340" s="17">
        <f t="shared" si="23"/>
        <v>2.2727272727272729</v>
      </c>
      <c r="AD340" s="17">
        <f t="shared" si="24"/>
        <v>136.36363636363637</v>
      </c>
      <c r="AE340" s="17">
        <v>10322</v>
      </c>
      <c r="AF340" s="17">
        <v>54</v>
      </c>
      <c r="AG340" s="17">
        <f t="shared" si="25"/>
        <v>24.545454545454547</v>
      </c>
      <c r="AH340" s="47">
        <f t="shared" si="26"/>
        <v>0.18</v>
      </c>
    </row>
    <row r="341" spans="18:34">
      <c r="R341" s="17" t="s">
        <v>512</v>
      </c>
      <c r="S341" s="17" t="s">
        <v>33</v>
      </c>
      <c r="T341" s="17" t="s">
        <v>33</v>
      </c>
      <c r="U341" s="17" t="s">
        <v>337</v>
      </c>
      <c r="V341" s="17" t="s">
        <v>332</v>
      </c>
      <c r="W341" s="17" t="s">
        <v>333</v>
      </c>
      <c r="X341" s="17" t="s">
        <v>47</v>
      </c>
      <c r="Y341" s="17" t="s">
        <v>33</v>
      </c>
      <c r="Z341" s="17">
        <v>100</v>
      </c>
      <c r="AA341" s="46">
        <f>VLOOKUP($R341,Sheet1!$A$2:$B$405,2,0)</f>
        <v>1</v>
      </c>
      <c r="AB341" s="17">
        <f t="shared" ref="AB341:AB384" si="27">Z341/AA341</f>
        <v>100</v>
      </c>
      <c r="AC341" s="17">
        <f t="shared" si="23"/>
        <v>2.2727272727272729</v>
      </c>
      <c r="AD341" s="17">
        <f t="shared" si="24"/>
        <v>136.36363636363637</v>
      </c>
      <c r="AE341" s="17">
        <v>10323</v>
      </c>
      <c r="AF341" s="17">
        <v>54</v>
      </c>
      <c r="AG341" s="17">
        <f t="shared" si="25"/>
        <v>24.545454545454547</v>
      </c>
      <c r="AH341" s="47">
        <f t="shared" si="26"/>
        <v>0.18</v>
      </c>
    </row>
    <row r="342" spans="18:34">
      <c r="R342" s="17" t="s">
        <v>513</v>
      </c>
      <c r="S342" s="17" t="s">
        <v>33</v>
      </c>
      <c r="T342" s="17" t="s">
        <v>33</v>
      </c>
      <c r="U342" s="17" t="s">
        <v>337</v>
      </c>
      <c r="V342" s="17" t="s">
        <v>332</v>
      </c>
      <c r="W342" s="17" t="s">
        <v>333</v>
      </c>
      <c r="X342" s="17" t="s">
        <v>47</v>
      </c>
      <c r="Y342" s="17" t="s">
        <v>33</v>
      </c>
      <c r="Z342" s="17">
        <v>100</v>
      </c>
      <c r="AA342" s="46">
        <f>VLOOKUP($R342,Sheet1!$A$2:$B$405,2,0)</f>
        <v>1</v>
      </c>
      <c r="AB342" s="17">
        <f t="shared" si="27"/>
        <v>100</v>
      </c>
      <c r="AC342" s="17">
        <f t="shared" ref="AC342:AC384" si="28">AB342/$P$4</f>
        <v>2.2727272727272729</v>
      </c>
      <c r="AD342" s="17">
        <f t="shared" ref="AD342:AD384" si="29">AC342*60</f>
        <v>136.36363636363637</v>
      </c>
      <c r="AE342" s="17">
        <v>10324</v>
      </c>
      <c r="AF342" s="17">
        <v>54</v>
      </c>
      <c r="AG342" s="17">
        <f t="shared" ref="AG342:AG384" si="30">VLOOKUP($AF342,$B$8:$M$18,11,0)</f>
        <v>24.545454545454547</v>
      </c>
      <c r="AH342" s="47">
        <f t="shared" ref="AH342:AH384" si="31">AG342/AD342</f>
        <v>0.18</v>
      </c>
    </row>
    <row r="343" spans="18:34">
      <c r="R343" s="17" t="s">
        <v>514</v>
      </c>
      <c r="S343" s="17" t="s">
        <v>33</v>
      </c>
      <c r="T343" s="17" t="s">
        <v>33</v>
      </c>
      <c r="U343" s="17" t="s">
        <v>337</v>
      </c>
      <c r="V343" s="17" t="s">
        <v>332</v>
      </c>
      <c r="W343" s="17" t="s">
        <v>333</v>
      </c>
      <c r="X343" s="17" t="s">
        <v>47</v>
      </c>
      <c r="Y343" s="17" t="s">
        <v>33</v>
      </c>
      <c r="Z343" s="17">
        <v>100</v>
      </c>
      <c r="AA343" s="46">
        <f>VLOOKUP($R343,Sheet1!$A$2:$B$405,2,0)</f>
        <v>1</v>
      </c>
      <c r="AB343" s="17">
        <f t="shared" si="27"/>
        <v>100</v>
      </c>
      <c r="AC343" s="17">
        <f t="shared" si="28"/>
        <v>2.2727272727272729</v>
      </c>
      <c r="AD343" s="17">
        <f t="shared" si="29"/>
        <v>136.36363636363637</v>
      </c>
      <c r="AE343" s="17">
        <v>10325</v>
      </c>
      <c r="AF343" s="17">
        <v>54</v>
      </c>
      <c r="AG343" s="17">
        <f t="shared" si="30"/>
        <v>24.545454545454547</v>
      </c>
      <c r="AH343" s="47">
        <f t="shared" si="31"/>
        <v>0.18</v>
      </c>
    </row>
    <row r="344" spans="18:34">
      <c r="R344" s="17" t="s">
        <v>515</v>
      </c>
      <c r="S344" s="17" t="s">
        <v>33</v>
      </c>
      <c r="T344" s="17" t="s">
        <v>33</v>
      </c>
      <c r="U344" s="17" t="s">
        <v>337</v>
      </c>
      <c r="V344" s="17" t="s">
        <v>332</v>
      </c>
      <c r="W344" s="17" t="s">
        <v>333</v>
      </c>
      <c r="X344" s="17" t="s">
        <v>47</v>
      </c>
      <c r="Y344" s="17" t="s">
        <v>33</v>
      </c>
      <c r="Z344" s="17">
        <v>100</v>
      </c>
      <c r="AA344" s="46">
        <f>VLOOKUP($R344,Sheet1!$A$2:$B$405,2,0)</f>
        <v>1</v>
      </c>
      <c r="AB344" s="17">
        <f t="shared" si="27"/>
        <v>100</v>
      </c>
      <c r="AC344" s="17">
        <f t="shared" si="28"/>
        <v>2.2727272727272729</v>
      </c>
      <c r="AD344" s="17">
        <f t="shared" si="29"/>
        <v>136.36363636363637</v>
      </c>
      <c r="AE344" s="17">
        <v>10326</v>
      </c>
      <c r="AF344" s="17">
        <v>54</v>
      </c>
      <c r="AG344" s="17">
        <f t="shared" si="30"/>
        <v>24.545454545454547</v>
      </c>
      <c r="AH344" s="47">
        <f t="shared" si="31"/>
        <v>0.18</v>
      </c>
    </row>
    <row r="345" spans="18:34">
      <c r="R345" s="17" t="s">
        <v>516</v>
      </c>
      <c r="S345" s="17" t="s">
        <v>33</v>
      </c>
      <c r="T345" s="17" t="s">
        <v>33</v>
      </c>
      <c r="U345" s="17" t="s">
        <v>337</v>
      </c>
      <c r="V345" s="17" t="s">
        <v>332</v>
      </c>
      <c r="W345" s="17" t="s">
        <v>333</v>
      </c>
      <c r="X345" s="17" t="s">
        <v>47</v>
      </c>
      <c r="Y345" s="17" t="s">
        <v>33</v>
      </c>
      <c r="Z345" s="17">
        <v>100</v>
      </c>
      <c r="AA345" s="46">
        <f>VLOOKUP($R345,Sheet1!$A$2:$B$405,2,0)</f>
        <v>1</v>
      </c>
      <c r="AB345" s="17">
        <f t="shared" si="27"/>
        <v>100</v>
      </c>
      <c r="AC345" s="17">
        <f t="shared" si="28"/>
        <v>2.2727272727272729</v>
      </c>
      <c r="AD345" s="17">
        <f t="shared" si="29"/>
        <v>136.36363636363637</v>
      </c>
      <c r="AE345" s="17">
        <v>10327</v>
      </c>
      <c r="AF345" s="17">
        <v>54</v>
      </c>
      <c r="AG345" s="17">
        <f t="shared" si="30"/>
        <v>24.545454545454547</v>
      </c>
      <c r="AH345" s="47">
        <f t="shared" si="31"/>
        <v>0.18</v>
      </c>
    </row>
    <row r="346" spans="18:34">
      <c r="R346" s="17" t="s">
        <v>517</v>
      </c>
      <c r="S346" s="17" t="s">
        <v>33</v>
      </c>
      <c r="T346" s="17" t="s">
        <v>33</v>
      </c>
      <c r="U346" s="17" t="s">
        <v>337</v>
      </c>
      <c r="V346" s="17" t="s">
        <v>332</v>
      </c>
      <c r="W346" s="17" t="s">
        <v>333</v>
      </c>
      <c r="X346" s="17" t="s">
        <v>47</v>
      </c>
      <c r="Y346" s="17" t="s">
        <v>33</v>
      </c>
      <c r="Z346" s="17">
        <v>100</v>
      </c>
      <c r="AA346" s="46">
        <f>VLOOKUP($R346,Sheet1!$A$2:$B$405,2,0)</f>
        <v>1</v>
      </c>
      <c r="AB346" s="17">
        <f t="shared" si="27"/>
        <v>100</v>
      </c>
      <c r="AC346" s="17">
        <f t="shared" si="28"/>
        <v>2.2727272727272729</v>
      </c>
      <c r="AD346" s="17">
        <f t="shared" si="29"/>
        <v>136.36363636363637</v>
      </c>
      <c r="AE346" s="17">
        <v>10328</v>
      </c>
      <c r="AF346" s="17">
        <v>54</v>
      </c>
      <c r="AG346" s="17">
        <f t="shared" si="30"/>
        <v>24.545454545454547</v>
      </c>
      <c r="AH346" s="47">
        <f t="shared" si="31"/>
        <v>0.18</v>
      </c>
    </row>
    <row r="347" spans="18:34">
      <c r="R347" s="17" t="s">
        <v>518</v>
      </c>
      <c r="S347" s="17" t="s">
        <v>33</v>
      </c>
      <c r="T347" s="17" t="s">
        <v>33</v>
      </c>
      <c r="U347" s="17" t="s">
        <v>337</v>
      </c>
      <c r="V347" s="17" t="s">
        <v>332</v>
      </c>
      <c r="W347" s="17" t="s">
        <v>333</v>
      </c>
      <c r="X347" s="17" t="s">
        <v>47</v>
      </c>
      <c r="Y347" s="17" t="s">
        <v>33</v>
      </c>
      <c r="Z347" s="17">
        <v>100</v>
      </c>
      <c r="AA347" s="46">
        <f>VLOOKUP($R347,Sheet1!$A$2:$B$405,2,0)</f>
        <v>1</v>
      </c>
      <c r="AB347" s="17">
        <f t="shared" si="27"/>
        <v>100</v>
      </c>
      <c r="AC347" s="17">
        <f t="shared" si="28"/>
        <v>2.2727272727272729</v>
      </c>
      <c r="AD347" s="17">
        <f t="shared" si="29"/>
        <v>136.36363636363637</v>
      </c>
      <c r="AE347" s="17">
        <v>10329</v>
      </c>
      <c r="AF347" s="17">
        <v>54</v>
      </c>
      <c r="AG347" s="17">
        <f t="shared" si="30"/>
        <v>24.545454545454547</v>
      </c>
      <c r="AH347" s="47">
        <f t="shared" si="31"/>
        <v>0.18</v>
      </c>
    </row>
    <row r="348" spans="18:34">
      <c r="R348" s="17" t="s">
        <v>519</v>
      </c>
      <c r="S348" s="17" t="s">
        <v>33</v>
      </c>
      <c r="T348" s="17" t="s">
        <v>33</v>
      </c>
      <c r="U348" s="17" t="s">
        <v>337</v>
      </c>
      <c r="V348" s="17" t="s">
        <v>332</v>
      </c>
      <c r="W348" s="17" t="s">
        <v>333</v>
      </c>
      <c r="X348" s="17" t="s">
        <v>47</v>
      </c>
      <c r="Y348" s="17" t="s">
        <v>33</v>
      </c>
      <c r="Z348" s="17">
        <v>100</v>
      </c>
      <c r="AA348" s="46">
        <f>VLOOKUP($R348,Sheet1!$A$2:$B$405,2,0)</f>
        <v>1</v>
      </c>
      <c r="AB348" s="17">
        <f t="shared" si="27"/>
        <v>100</v>
      </c>
      <c r="AC348" s="17">
        <f t="shared" si="28"/>
        <v>2.2727272727272729</v>
      </c>
      <c r="AD348" s="17">
        <f t="shared" si="29"/>
        <v>136.36363636363637</v>
      </c>
      <c r="AE348" s="17">
        <v>10330</v>
      </c>
      <c r="AF348" s="17">
        <v>54</v>
      </c>
      <c r="AG348" s="17">
        <f t="shared" si="30"/>
        <v>24.545454545454547</v>
      </c>
      <c r="AH348" s="47">
        <f t="shared" si="31"/>
        <v>0.18</v>
      </c>
    </row>
    <row r="349" spans="18:34">
      <c r="R349" s="17" t="s">
        <v>520</v>
      </c>
      <c r="S349" s="17" t="s">
        <v>33</v>
      </c>
      <c r="T349" s="17" t="s">
        <v>33</v>
      </c>
      <c r="U349" s="17" t="s">
        <v>337</v>
      </c>
      <c r="V349" s="17" t="s">
        <v>332</v>
      </c>
      <c r="W349" s="17" t="s">
        <v>333</v>
      </c>
      <c r="X349" s="17" t="s">
        <v>47</v>
      </c>
      <c r="Y349" s="17" t="s">
        <v>33</v>
      </c>
      <c r="Z349" s="17">
        <v>100</v>
      </c>
      <c r="AA349" s="46">
        <f>VLOOKUP($R349,Sheet1!$A$2:$B$405,2,0)</f>
        <v>1</v>
      </c>
      <c r="AB349" s="17">
        <f t="shared" si="27"/>
        <v>100</v>
      </c>
      <c r="AC349" s="17">
        <f t="shared" si="28"/>
        <v>2.2727272727272729</v>
      </c>
      <c r="AD349" s="17">
        <f t="shared" si="29"/>
        <v>136.36363636363637</v>
      </c>
      <c r="AE349" s="17">
        <v>10331</v>
      </c>
      <c r="AF349" s="17">
        <v>54</v>
      </c>
      <c r="AG349" s="17">
        <f t="shared" si="30"/>
        <v>24.545454545454547</v>
      </c>
      <c r="AH349" s="47">
        <f t="shared" si="31"/>
        <v>0.18</v>
      </c>
    </row>
    <row r="350" spans="18:34">
      <c r="R350" s="17" t="s">
        <v>521</v>
      </c>
      <c r="S350" s="17" t="s">
        <v>33</v>
      </c>
      <c r="T350" s="17" t="s">
        <v>33</v>
      </c>
      <c r="U350" s="17" t="s">
        <v>337</v>
      </c>
      <c r="V350" s="17" t="s">
        <v>332</v>
      </c>
      <c r="W350" s="17" t="s">
        <v>333</v>
      </c>
      <c r="X350" s="17" t="s">
        <v>47</v>
      </c>
      <c r="Y350" s="17" t="s">
        <v>33</v>
      </c>
      <c r="Z350" s="17">
        <v>100</v>
      </c>
      <c r="AA350" s="46">
        <f>VLOOKUP($R350,Sheet1!$A$2:$B$405,2,0)</f>
        <v>1</v>
      </c>
      <c r="AB350" s="17">
        <f t="shared" si="27"/>
        <v>100</v>
      </c>
      <c r="AC350" s="17">
        <f t="shared" si="28"/>
        <v>2.2727272727272729</v>
      </c>
      <c r="AD350" s="17">
        <f t="shared" si="29"/>
        <v>136.36363636363637</v>
      </c>
      <c r="AE350" s="17">
        <v>10332</v>
      </c>
      <c r="AF350" s="17">
        <v>54</v>
      </c>
      <c r="AG350" s="17">
        <f t="shared" si="30"/>
        <v>24.545454545454547</v>
      </c>
      <c r="AH350" s="47">
        <f t="shared" si="31"/>
        <v>0.18</v>
      </c>
    </row>
    <row r="351" spans="18:34">
      <c r="R351" s="17" t="s">
        <v>522</v>
      </c>
      <c r="S351" s="17" t="s">
        <v>33</v>
      </c>
      <c r="T351" s="17" t="s">
        <v>33</v>
      </c>
      <c r="U351" s="17" t="s">
        <v>337</v>
      </c>
      <c r="V351" s="17" t="s">
        <v>332</v>
      </c>
      <c r="W351" s="17" t="s">
        <v>333</v>
      </c>
      <c r="X351" s="17" t="s">
        <v>47</v>
      </c>
      <c r="Y351" s="17" t="s">
        <v>33</v>
      </c>
      <c r="Z351" s="17">
        <v>100</v>
      </c>
      <c r="AA351" s="46">
        <f>VLOOKUP($R351,Sheet1!$A$2:$B$405,2,0)</f>
        <v>1</v>
      </c>
      <c r="AB351" s="17">
        <f t="shared" si="27"/>
        <v>100</v>
      </c>
      <c r="AC351" s="17">
        <f t="shared" si="28"/>
        <v>2.2727272727272729</v>
      </c>
      <c r="AD351" s="17">
        <f t="shared" si="29"/>
        <v>136.36363636363637</v>
      </c>
      <c r="AE351" s="17">
        <v>10333</v>
      </c>
      <c r="AF351" s="17">
        <v>54</v>
      </c>
      <c r="AG351" s="17">
        <f t="shared" si="30"/>
        <v>24.545454545454547</v>
      </c>
      <c r="AH351" s="47">
        <f t="shared" si="31"/>
        <v>0.18</v>
      </c>
    </row>
    <row r="352" spans="18:34">
      <c r="R352" s="17" t="s">
        <v>523</v>
      </c>
      <c r="S352" s="17" t="s">
        <v>33</v>
      </c>
      <c r="T352" s="17" t="s">
        <v>33</v>
      </c>
      <c r="U352" s="17" t="s">
        <v>337</v>
      </c>
      <c r="V352" s="17" t="s">
        <v>332</v>
      </c>
      <c r="W352" s="17" t="s">
        <v>333</v>
      </c>
      <c r="X352" s="17" t="s">
        <v>47</v>
      </c>
      <c r="Y352" s="17" t="s">
        <v>33</v>
      </c>
      <c r="Z352" s="17">
        <v>100</v>
      </c>
      <c r="AA352" s="46">
        <f>VLOOKUP($R352,Sheet1!$A$2:$B$405,2,0)</f>
        <v>1</v>
      </c>
      <c r="AB352" s="17">
        <f t="shared" si="27"/>
        <v>100</v>
      </c>
      <c r="AC352" s="17">
        <f t="shared" si="28"/>
        <v>2.2727272727272729</v>
      </c>
      <c r="AD352" s="17">
        <f t="shared" si="29"/>
        <v>136.36363636363637</v>
      </c>
      <c r="AE352" s="17">
        <v>10334</v>
      </c>
      <c r="AF352" s="17">
        <v>54</v>
      </c>
      <c r="AG352" s="17">
        <f t="shared" si="30"/>
        <v>24.545454545454547</v>
      </c>
      <c r="AH352" s="47">
        <f t="shared" si="31"/>
        <v>0.18</v>
      </c>
    </row>
    <row r="353" spans="18:34">
      <c r="R353" s="17" t="s">
        <v>524</v>
      </c>
      <c r="S353" s="17" t="s">
        <v>33</v>
      </c>
      <c r="T353" s="17" t="s">
        <v>33</v>
      </c>
      <c r="U353" s="17" t="s">
        <v>337</v>
      </c>
      <c r="V353" s="17" t="s">
        <v>332</v>
      </c>
      <c r="W353" s="17" t="s">
        <v>333</v>
      </c>
      <c r="X353" s="17" t="s">
        <v>47</v>
      </c>
      <c r="Y353" s="17" t="s">
        <v>33</v>
      </c>
      <c r="Z353" s="17">
        <v>100</v>
      </c>
      <c r="AA353" s="46">
        <f>VLOOKUP($R353,Sheet1!$A$2:$B$405,2,0)</f>
        <v>1</v>
      </c>
      <c r="AB353" s="17">
        <f t="shared" si="27"/>
        <v>100</v>
      </c>
      <c r="AC353" s="17">
        <f t="shared" si="28"/>
        <v>2.2727272727272729</v>
      </c>
      <c r="AD353" s="17">
        <f t="shared" si="29"/>
        <v>136.36363636363637</v>
      </c>
      <c r="AE353" s="17">
        <v>10335</v>
      </c>
      <c r="AF353" s="17">
        <v>54</v>
      </c>
      <c r="AG353" s="17">
        <f t="shared" si="30"/>
        <v>24.545454545454547</v>
      </c>
      <c r="AH353" s="47">
        <f t="shared" si="31"/>
        <v>0.18</v>
      </c>
    </row>
    <row r="354" spans="18:34">
      <c r="R354" s="17" t="s">
        <v>525</v>
      </c>
      <c r="S354" s="17" t="s">
        <v>33</v>
      </c>
      <c r="T354" s="17" t="s">
        <v>33</v>
      </c>
      <c r="U354" s="17" t="s">
        <v>337</v>
      </c>
      <c r="V354" s="17" t="s">
        <v>332</v>
      </c>
      <c r="W354" s="17" t="s">
        <v>333</v>
      </c>
      <c r="X354" s="17" t="s">
        <v>47</v>
      </c>
      <c r="Y354" s="17" t="s">
        <v>33</v>
      </c>
      <c r="Z354" s="17">
        <v>100</v>
      </c>
      <c r="AA354" s="46">
        <f>VLOOKUP($R354,Sheet1!$A$2:$B$405,2,0)</f>
        <v>1</v>
      </c>
      <c r="AB354" s="17">
        <f t="shared" si="27"/>
        <v>100</v>
      </c>
      <c r="AC354" s="17">
        <f t="shared" si="28"/>
        <v>2.2727272727272729</v>
      </c>
      <c r="AD354" s="17">
        <f t="shared" si="29"/>
        <v>136.36363636363637</v>
      </c>
      <c r="AE354" s="17">
        <v>10336</v>
      </c>
      <c r="AF354" s="17">
        <v>54</v>
      </c>
      <c r="AG354" s="17">
        <f t="shared" si="30"/>
        <v>24.545454545454547</v>
      </c>
      <c r="AH354" s="47">
        <f t="shared" si="31"/>
        <v>0.18</v>
      </c>
    </row>
    <row r="355" spans="18:34">
      <c r="R355" s="17" t="s">
        <v>526</v>
      </c>
      <c r="S355" s="17" t="s">
        <v>33</v>
      </c>
      <c r="T355" s="17" t="s">
        <v>33</v>
      </c>
      <c r="U355" s="17" t="s">
        <v>337</v>
      </c>
      <c r="V355" s="17" t="s">
        <v>332</v>
      </c>
      <c r="W355" s="17" t="s">
        <v>333</v>
      </c>
      <c r="X355" s="17" t="s">
        <v>47</v>
      </c>
      <c r="Y355" s="17" t="s">
        <v>33</v>
      </c>
      <c r="Z355" s="17">
        <v>100</v>
      </c>
      <c r="AA355" s="46">
        <f>VLOOKUP($R355,Sheet1!$A$2:$B$405,2,0)</f>
        <v>1</v>
      </c>
      <c r="AB355" s="17">
        <f t="shared" si="27"/>
        <v>100</v>
      </c>
      <c r="AC355" s="17">
        <f t="shared" si="28"/>
        <v>2.2727272727272729</v>
      </c>
      <c r="AD355" s="17">
        <f t="shared" si="29"/>
        <v>136.36363636363637</v>
      </c>
      <c r="AE355" s="17">
        <v>10337</v>
      </c>
      <c r="AF355" s="17">
        <v>54</v>
      </c>
      <c r="AG355" s="17">
        <f t="shared" si="30"/>
        <v>24.545454545454547</v>
      </c>
      <c r="AH355" s="47">
        <f t="shared" si="31"/>
        <v>0.18</v>
      </c>
    </row>
    <row r="356" spans="18:34">
      <c r="R356" s="17" t="s">
        <v>527</v>
      </c>
      <c r="S356" s="17" t="s">
        <v>33</v>
      </c>
      <c r="T356" s="17" t="s">
        <v>33</v>
      </c>
      <c r="U356" s="17" t="s">
        <v>337</v>
      </c>
      <c r="V356" s="17" t="s">
        <v>332</v>
      </c>
      <c r="W356" s="17" t="s">
        <v>333</v>
      </c>
      <c r="X356" s="17" t="s">
        <v>47</v>
      </c>
      <c r="Y356" s="17" t="s">
        <v>33</v>
      </c>
      <c r="Z356" s="17">
        <v>100</v>
      </c>
      <c r="AA356" s="46">
        <f>VLOOKUP($R356,Sheet1!$A$2:$B$405,2,0)</f>
        <v>1</v>
      </c>
      <c r="AB356" s="17">
        <f t="shared" si="27"/>
        <v>100</v>
      </c>
      <c r="AC356" s="17">
        <f t="shared" si="28"/>
        <v>2.2727272727272729</v>
      </c>
      <c r="AD356" s="17">
        <f t="shared" si="29"/>
        <v>136.36363636363637</v>
      </c>
      <c r="AE356" s="17">
        <v>10338</v>
      </c>
      <c r="AF356" s="17">
        <v>54</v>
      </c>
      <c r="AG356" s="17">
        <f t="shared" si="30"/>
        <v>24.545454545454547</v>
      </c>
      <c r="AH356" s="47">
        <f t="shared" si="31"/>
        <v>0.18</v>
      </c>
    </row>
    <row r="357" spans="18:34">
      <c r="R357" s="17" t="s">
        <v>528</v>
      </c>
      <c r="S357" s="17" t="s">
        <v>33</v>
      </c>
      <c r="T357" s="17" t="s">
        <v>33</v>
      </c>
      <c r="U357" s="17" t="s">
        <v>337</v>
      </c>
      <c r="V357" s="17" t="s">
        <v>332</v>
      </c>
      <c r="W357" s="17" t="s">
        <v>333</v>
      </c>
      <c r="X357" s="17" t="s">
        <v>47</v>
      </c>
      <c r="Y357" s="17" t="s">
        <v>33</v>
      </c>
      <c r="Z357" s="17">
        <v>100</v>
      </c>
      <c r="AA357" s="46">
        <f>VLOOKUP($R357,Sheet1!$A$2:$B$405,2,0)</f>
        <v>1</v>
      </c>
      <c r="AB357" s="17">
        <f t="shared" si="27"/>
        <v>100</v>
      </c>
      <c r="AC357" s="17">
        <f t="shared" si="28"/>
        <v>2.2727272727272729</v>
      </c>
      <c r="AD357" s="17">
        <f t="shared" si="29"/>
        <v>136.36363636363637</v>
      </c>
      <c r="AE357" s="17">
        <v>10339</v>
      </c>
      <c r="AF357" s="17">
        <v>54</v>
      </c>
      <c r="AG357" s="17">
        <f t="shared" si="30"/>
        <v>24.545454545454547</v>
      </c>
      <c r="AH357" s="47">
        <f t="shared" si="31"/>
        <v>0.18</v>
      </c>
    </row>
    <row r="358" spans="18:34">
      <c r="R358" s="17" t="s">
        <v>529</v>
      </c>
      <c r="S358" s="17" t="s">
        <v>33</v>
      </c>
      <c r="T358" s="17" t="s">
        <v>33</v>
      </c>
      <c r="U358" s="17" t="s">
        <v>337</v>
      </c>
      <c r="V358" s="17" t="s">
        <v>332</v>
      </c>
      <c r="W358" s="17" t="s">
        <v>333</v>
      </c>
      <c r="X358" s="17" t="s">
        <v>47</v>
      </c>
      <c r="Y358" s="17" t="s">
        <v>33</v>
      </c>
      <c r="Z358" s="17">
        <v>100</v>
      </c>
      <c r="AA358" s="46">
        <f>VLOOKUP($R358,Sheet1!$A$2:$B$405,2,0)</f>
        <v>1</v>
      </c>
      <c r="AB358" s="17">
        <f t="shared" si="27"/>
        <v>100</v>
      </c>
      <c r="AC358" s="17">
        <f t="shared" si="28"/>
        <v>2.2727272727272729</v>
      </c>
      <c r="AD358" s="17">
        <f t="shared" si="29"/>
        <v>136.36363636363637</v>
      </c>
      <c r="AE358" s="17">
        <v>10340</v>
      </c>
      <c r="AF358" s="17">
        <v>54</v>
      </c>
      <c r="AG358" s="17">
        <f t="shared" si="30"/>
        <v>24.545454545454547</v>
      </c>
      <c r="AH358" s="47">
        <f t="shared" si="31"/>
        <v>0.18</v>
      </c>
    </row>
    <row r="359" spans="18:34">
      <c r="R359" s="17" t="s">
        <v>530</v>
      </c>
      <c r="S359" s="17" t="s">
        <v>33</v>
      </c>
      <c r="T359" s="17" t="s">
        <v>33</v>
      </c>
      <c r="U359" s="17" t="s">
        <v>337</v>
      </c>
      <c r="V359" s="17" t="s">
        <v>332</v>
      </c>
      <c r="W359" s="17" t="s">
        <v>333</v>
      </c>
      <c r="X359" s="17" t="s">
        <v>47</v>
      </c>
      <c r="Y359" s="17" t="s">
        <v>33</v>
      </c>
      <c r="Z359" s="17">
        <v>100</v>
      </c>
      <c r="AA359" s="46">
        <f>VLOOKUP($R359,Sheet1!$A$2:$B$405,2,0)</f>
        <v>1</v>
      </c>
      <c r="AB359" s="17">
        <f t="shared" si="27"/>
        <v>100</v>
      </c>
      <c r="AC359" s="17">
        <f t="shared" si="28"/>
        <v>2.2727272727272729</v>
      </c>
      <c r="AD359" s="17">
        <f t="shared" si="29"/>
        <v>136.36363636363637</v>
      </c>
      <c r="AE359" s="17">
        <v>10341</v>
      </c>
      <c r="AF359" s="17">
        <v>54</v>
      </c>
      <c r="AG359" s="17">
        <f t="shared" si="30"/>
        <v>24.545454545454547</v>
      </c>
      <c r="AH359" s="47">
        <f t="shared" si="31"/>
        <v>0.18</v>
      </c>
    </row>
    <row r="360" spans="18:34">
      <c r="R360" s="17" t="s">
        <v>531</v>
      </c>
      <c r="S360" s="17" t="s">
        <v>33</v>
      </c>
      <c r="T360" s="17" t="s">
        <v>33</v>
      </c>
      <c r="U360" s="17" t="s">
        <v>337</v>
      </c>
      <c r="V360" s="17" t="s">
        <v>332</v>
      </c>
      <c r="W360" s="17" t="s">
        <v>333</v>
      </c>
      <c r="X360" s="17" t="s">
        <v>47</v>
      </c>
      <c r="Y360" s="17" t="s">
        <v>33</v>
      </c>
      <c r="Z360" s="17">
        <v>100</v>
      </c>
      <c r="AA360" s="46">
        <f>VLOOKUP($R360,Sheet1!$A$2:$B$405,2,0)</f>
        <v>1</v>
      </c>
      <c r="AB360" s="17">
        <f t="shared" si="27"/>
        <v>100</v>
      </c>
      <c r="AC360" s="17">
        <f t="shared" si="28"/>
        <v>2.2727272727272729</v>
      </c>
      <c r="AD360" s="17">
        <f t="shared" si="29"/>
        <v>136.36363636363637</v>
      </c>
      <c r="AE360" s="17">
        <v>10342</v>
      </c>
      <c r="AF360" s="17">
        <v>54</v>
      </c>
      <c r="AG360" s="17">
        <f t="shared" si="30"/>
        <v>24.545454545454547</v>
      </c>
      <c r="AH360" s="47">
        <f t="shared" si="31"/>
        <v>0.18</v>
      </c>
    </row>
    <row r="361" spans="18:34">
      <c r="R361" s="17" t="s">
        <v>532</v>
      </c>
      <c r="S361" s="17" t="s">
        <v>33</v>
      </c>
      <c r="T361" s="17" t="s">
        <v>33</v>
      </c>
      <c r="U361" s="17" t="s">
        <v>337</v>
      </c>
      <c r="V361" s="17" t="s">
        <v>332</v>
      </c>
      <c r="W361" s="17" t="s">
        <v>333</v>
      </c>
      <c r="X361" s="17" t="s">
        <v>47</v>
      </c>
      <c r="Y361" s="17" t="s">
        <v>33</v>
      </c>
      <c r="Z361" s="17">
        <v>100</v>
      </c>
      <c r="AA361" s="46">
        <f>VLOOKUP($R361,Sheet1!$A$2:$B$405,2,0)</f>
        <v>1</v>
      </c>
      <c r="AB361" s="17">
        <f t="shared" si="27"/>
        <v>100</v>
      </c>
      <c r="AC361" s="17">
        <f t="shared" si="28"/>
        <v>2.2727272727272729</v>
      </c>
      <c r="AD361" s="17">
        <f t="shared" si="29"/>
        <v>136.36363636363637</v>
      </c>
      <c r="AE361" s="17">
        <v>10343</v>
      </c>
      <c r="AF361" s="17">
        <v>54</v>
      </c>
      <c r="AG361" s="17">
        <f t="shared" si="30"/>
        <v>24.545454545454547</v>
      </c>
      <c r="AH361" s="47">
        <f t="shared" si="31"/>
        <v>0.18</v>
      </c>
    </row>
    <row r="362" spans="18:34">
      <c r="R362" s="17" t="s">
        <v>533</v>
      </c>
      <c r="S362" s="17" t="s">
        <v>33</v>
      </c>
      <c r="T362" s="17" t="s">
        <v>33</v>
      </c>
      <c r="U362" s="17" t="s">
        <v>337</v>
      </c>
      <c r="V362" s="17" t="s">
        <v>332</v>
      </c>
      <c r="W362" s="17" t="s">
        <v>333</v>
      </c>
      <c r="X362" s="17" t="s">
        <v>47</v>
      </c>
      <c r="Y362" s="17" t="s">
        <v>33</v>
      </c>
      <c r="Z362" s="17">
        <v>100</v>
      </c>
      <c r="AA362" s="46">
        <f>VLOOKUP($R362,Sheet1!$A$2:$B$405,2,0)</f>
        <v>1</v>
      </c>
      <c r="AB362" s="17">
        <f t="shared" si="27"/>
        <v>100</v>
      </c>
      <c r="AC362" s="17">
        <f t="shared" si="28"/>
        <v>2.2727272727272729</v>
      </c>
      <c r="AD362" s="17">
        <f t="shared" si="29"/>
        <v>136.36363636363637</v>
      </c>
      <c r="AE362" s="17">
        <v>10344</v>
      </c>
      <c r="AF362" s="17">
        <v>54</v>
      </c>
      <c r="AG362" s="17">
        <f t="shared" si="30"/>
        <v>24.545454545454547</v>
      </c>
      <c r="AH362" s="47">
        <f t="shared" si="31"/>
        <v>0.18</v>
      </c>
    </row>
    <row r="363" spans="18:34">
      <c r="R363" s="17" t="s">
        <v>534</v>
      </c>
      <c r="S363" s="17" t="s">
        <v>33</v>
      </c>
      <c r="T363" s="17" t="s">
        <v>33</v>
      </c>
      <c r="U363" s="17" t="s">
        <v>337</v>
      </c>
      <c r="V363" s="17" t="s">
        <v>332</v>
      </c>
      <c r="W363" s="17" t="s">
        <v>333</v>
      </c>
      <c r="X363" s="17" t="s">
        <v>47</v>
      </c>
      <c r="Y363" s="17" t="s">
        <v>33</v>
      </c>
      <c r="Z363" s="17">
        <v>100</v>
      </c>
      <c r="AA363" s="46">
        <f>VLOOKUP($R363,Sheet1!$A$2:$B$405,2,0)</f>
        <v>1</v>
      </c>
      <c r="AB363" s="17">
        <f t="shared" si="27"/>
        <v>100</v>
      </c>
      <c r="AC363" s="17">
        <f t="shared" si="28"/>
        <v>2.2727272727272729</v>
      </c>
      <c r="AD363" s="17">
        <f t="shared" si="29"/>
        <v>136.36363636363637</v>
      </c>
      <c r="AE363" s="17">
        <v>10345</v>
      </c>
      <c r="AF363" s="17">
        <v>54</v>
      </c>
      <c r="AG363" s="17">
        <f t="shared" si="30"/>
        <v>24.545454545454547</v>
      </c>
      <c r="AH363" s="47">
        <f t="shared" si="31"/>
        <v>0.18</v>
      </c>
    </row>
    <row r="364" spans="18:34">
      <c r="R364" s="17" t="s">
        <v>535</v>
      </c>
      <c r="S364" s="17" t="s">
        <v>33</v>
      </c>
      <c r="T364" s="17" t="s">
        <v>33</v>
      </c>
      <c r="U364" s="17" t="s">
        <v>337</v>
      </c>
      <c r="V364" s="17" t="s">
        <v>332</v>
      </c>
      <c r="W364" s="17" t="s">
        <v>333</v>
      </c>
      <c r="X364" s="17" t="s">
        <v>47</v>
      </c>
      <c r="Y364" s="17" t="s">
        <v>33</v>
      </c>
      <c r="Z364" s="17">
        <v>100</v>
      </c>
      <c r="AA364" s="46">
        <f>VLOOKUP($R364,Sheet1!$A$2:$B$405,2,0)</f>
        <v>1</v>
      </c>
      <c r="AB364" s="17">
        <f t="shared" si="27"/>
        <v>100</v>
      </c>
      <c r="AC364" s="17">
        <f t="shared" si="28"/>
        <v>2.2727272727272729</v>
      </c>
      <c r="AD364" s="17">
        <f t="shared" si="29"/>
        <v>136.36363636363637</v>
      </c>
      <c r="AE364" s="17">
        <v>10346</v>
      </c>
      <c r="AF364" s="17">
        <v>54</v>
      </c>
      <c r="AG364" s="17">
        <f t="shared" si="30"/>
        <v>24.545454545454547</v>
      </c>
      <c r="AH364" s="47">
        <f t="shared" si="31"/>
        <v>0.18</v>
      </c>
    </row>
    <row r="365" spans="18:34">
      <c r="R365" s="17" t="s">
        <v>536</v>
      </c>
      <c r="S365" s="17" t="s">
        <v>33</v>
      </c>
      <c r="T365" s="17" t="s">
        <v>33</v>
      </c>
      <c r="U365" s="17" t="s">
        <v>337</v>
      </c>
      <c r="V365" s="17" t="s">
        <v>332</v>
      </c>
      <c r="W365" s="17" t="s">
        <v>333</v>
      </c>
      <c r="X365" s="17" t="s">
        <v>47</v>
      </c>
      <c r="Y365" s="17" t="s">
        <v>33</v>
      </c>
      <c r="Z365" s="17">
        <v>100</v>
      </c>
      <c r="AA365" s="46">
        <f>VLOOKUP($R365,Sheet1!$A$2:$B$405,2,0)</f>
        <v>1</v>
      </c>
      <c r="AB365" s="17">
        <f t="shared" si="27"/>
        <v>100</v>
      </c>
      <c r="AC365" s="17">
        <f t="shared" si="28"/>
        <v>2.2727272727272729</v>
      </c>
      <c r="AD365" s="17">
        <f t="shared" si="29"/>
        <v>136.36363636363637</v>
      </c>
      <c r="AE365" s="17">
        <v>10347</v>
      </c>
      <c r="AF365" s="17">
        <v>54</v>
      </c>
      <c r="AG365" s="17">
        <f t="shared" si="30"/>
        <v>24.545454545454547</v>
      </c>
      <c r="AH365" s="47">
        <f t="shared" si="31"/>
        <v>0.18</v>
      </c>
    </row>
    <row r="366" spans="18:34">
      <c r="R366" s="17" t="s">
        <v>537</v>
      </c>
      <c r="S366" s="17" t="s">
        <v>33</v>
      </c>
      <c r="T366" s="17" t="s">
        <v>33</v>
      </c>
      <c r="U366" s="17" t="s">
        <v>337</v>
      </c>
      <c r="V366" s="17" t="s">
        <v>332</v>
      </c>
      <c r="W366" s="17" t="s">
        <v>333</v>
      </c>
      <c r="X366" s="17" t="s">
        <v>47</v>
      </c>
      <c r="Y366" s="17" t="s">
        <v>33</v>
      </c>
      <c r="Z366" s="17">
        <v>100</v>
      </c>
      <c r="AA366" s="46">
        <f>VLOOKUP($R366,Sheet1!$A$2:$B$405,2,0)</f>
        <v>1</v>
      </c>
      <c r="AB366" s="17">
        <f t="shared" si="27"/>
        <v>100</v>
      </c>
      <c r="AC366" s="17">
        <f t="shared" si="28"/>
        <v>2.2727272727272729</v>
      </c>
      <c r="AD366" s="17">
        <f t="shared" si="29"/>
        <v>136.36363636363637</v>
      </c>
      <c r="AE366" s="17">
        <v>10348</v>
      </c>
      <c r="AF366" s="17">
        <v>54</v>
      </c>
      <c r="AG366" s="17">
        <f t="shared" si="30"/>
        <v>24.545454545454547</v>
      </c>
      <c r="AH366" s="47">
        <f t="shared" si="31"/>
        <v>0.18</v>
      </c>
    </row>
    <row r="367" spans="18:34">
      <c r="R367" s="17" t="s">
        <v>538</v>
      </c>
      <c r="S367" s="17" t="s">
        <v>33</v>
      </c>
      <c r="T367" s="17" t="s">
        <v>33</v>
      </c>
      <c r="U367" s="17" t="s">
        <v>337</v>
      </c>
      <c r="V367" s="17" t="s">
        <v>332</v>
      </c>
      <c r="W367" s="17" t="s">
        <v>333</v>
      </c>
      <c r="X367" s="17" t="s">
        <v>47</v>
      </c>
      <c r="Y367" s="17" t="s">
        <v>33</v>
      </c>
      <c r="Z367" s="17">
        <v>100</v>
      </c>
      <c r="AA367" s="46">
        <f>VLOOKUP($R367,Sheet1!$A$2:$B$405,2,0)</f>
        <v>1</v>
      </c>
      <c r="AB367" s="17">
        <f t="shared" si="27"/>
        <v>100</v>
      </c>
      <c r="AC367" s="17">
        <f t="shared" si="28"/>
        <v>2.2727272727272729</v>
      </c>
      <c r="AD367" s="17">
        <f t="shared" si="29"/>
        <v>136.36363636363637</v>
      </c>
      <c r="AE367" s="17">
        <v>10349</v>
      </c>
      <c r="AF367" s="17">
        <v>54</v>
      </c>
      <c r="AG367" s="17">
        <f t="shared" si="30"/>
        <v>24.545454545454547</v>
      </c>
      <c r="AH367" s="47">
        <f t="shared" si="31"/>
        <v>0.18</v>
      </c>
    </row>
    <row r="368" spans="18:34">
      <c r="R368" s="17" t="s">
        <v>539</v>
      </c>
      <c r="S368" s="17" t="s">
        <v>33</v>
      </c>
      <c r="T368" s="17" t="s">
        <v>33</v>
      </c>
      <c r="U368" s="17" t="s">
        <v>337</v>
      </c>
      <c r="V368" s="17" t="s">
        <v>332</v>
      </c>
      <c r="W368" s="17" t="s">
        <v>333</v>
      </c>
      <c r="X368" s="17" t="s">
        <v>47</v>
      </c>
      <c r="Y368" s="17" t="s">
        <v>33</v>
      </c>
      <c r="Z368" s="17">
        <v>100</v>
      </c>
      <c r="AA368" s="46">
        <f>VLOOKUP($R368,Sheet1!$A$2:$B$405,2,0)</f>
        <v>1</v>
      </c>
      <c r="AB368" s="17">
        <f t="shared" si="27"/>
        <v>100</v>
      </c>
      <c r="AC368" s="17">
        <f t="shared" si="28"/>
        <v>2.2727272727272729</v>
      </c>
      <c r="AD368" s="17">
        <f t="shared" si="29"/>
        <v>136.36363636363637</v>
      </c>
      <c r="AE368" s="17">
        <v>10350</v>
      </c>
      <c r="AF368" s="17">
        <v>54</v>
      </c>
      <c r="AG368" s="17">
        <f t="shared" si="30"/>
        <v>24.545454545454547</v>
      </c>
      <c r="AH368" s="47">
        <f t="shared" si="31"/>
        <v>0.18</v>
      </c>
    </row>
    <row r="369" spans="18:34">
      <c r="R369" s="17" t="s">
        <v>540</v>
      </c>
      <c r="S369" s="17" t="s">
        <v>33</v>
      </c>
      <c r="T369" s="17" t="s">
        <v>33</v>
      </c>
      <c r="U369" s="17" t="s">
        <v>337</v>
      </c>
      <c r="V369" s="17" t="s">
        <v>332</v>
      </c>
      <c r="W369" s="17" t="s">
        <v>333</v>
      </c>
      <c r="X369" s="17" t="s">
        <v>47</v>
      </c>
      <c r="Y369" s="17" t="s">
        <v>33</v>
      </c>
      <c r="Z369" s="17">
        <v>100</v>
      </c>
      <c r="AA369" s="46">
        <f>VLOOKUP($R369,Sheet1!$A$2:$B$405,2,0)</f>
        <v>1</v>
      </c>
      <c r="AB369" s="17">
        <f t="shared" si="27"/>
        <v>100</v>
      </c>
      <c r="AC369" s="17">
        <f t="shared" si="28"/>
        <v>2.2727272727272729</v>
      </c>
      <c r="AD369" s="17">
        <f t="shared" si="29"/>
        <v>136.36363636363637</v>
      </c>
      <c r="AE369" s="17">
        <v>10351</v>
      </c>
      <c r="AF369" s="17">
        <v>54</v>
      </c>
      <c r="AG369" s="17">
        <f t="shared" si="30"/>
        <v>24.545454545454547</v>
      </c>
      <c r="AH369" s="47">
        <f t="shared" si="31"/>
        <v>0.18</v>
      </c>
    </row>
    <row r="370" spans="18:34">
      <c r="R370" s="17" t="s">
        <v>541</v>
      </c>
      <c r="S370" s="17" t="s">
        <v>33</v>
      </c>
      <c r="T370" s="17" t="s">
        <v>33</v>
      </c>
      <c r="U370" s="17" t="s">
        <v>337</v>
      </c>
      <c r="V370" s="17" t="s">
        <v>332</v>
      </c>
      <c r="W370" s="17" t="s">
        <v>333</v>
      </c>
      <c r="X370" s="17" t="s">
        <v>47</v>
      </c>
      <c r="Y370" s="17" t="s">
        <v>33</v>
      </c>
      <c r="Z370" s="17">
        <v>100</v>
      </c>
      <c r="AA370" s="46">
        <f>VLOOKUP($R370,Sheet1!$A$2:$B$405,2,0)</f>
        <v>1</v>
      </c>
      <c r="AB370" s="17">
        <f t="shared" si="27"/>
        <v>100</v>
      </c>
      <c r="AC370" s="17">
        <f t="shared" si="28"/>
        <v>2.2727272727272729</v>
      </c>
      <c r="AD370" s="17">
        <f t="shared" si="29"/>
        <v>136.36363636363637</v>
      </c>
      <c r="AE370" s="17">
        <v>10352</v>
      </c>
      <c r="AF370" s="17">
        <v>54</v>
      </c>
      <c r="AG370" s="17">
        <f t="shared" si="30"/>
        <v>24.545454545454547</v>
      </c>
      <c r="AH370" s="47">
        <f t="shared" si="31"/>
        <v>0.18</v>
      </c>
    </row>
    <row r="371" spans="18:34">
      <c r="R371" s="17" t="s">
        <v>542</v>
      </c>
      <c r="S371" s="17" t="s">
        <v>33</v>
      </c>
      <c r="T371" s="17" t="s">
        <v>33</v>
      </c>
      <c r="U371" s="17" t="s">
        <v>337</v>
      </c>
      <c r="V371" s="17" t="s">
        <v>332</v>
      </c>
      <c r="W371" s="17" t="s">
        <v>333</v>
      </c>
      <c r="X371" s="17" t="s">
        <v>47</v>
      </c>
      <c r="Y371" s="17" t="s">
        <v>33</v>
      </c>
      <c r="Z371" s="17">
        <v>100</v>
      </c>
      <c r="AA371" s="46">
        <f>VLOOKUP($R371,Sheet1!$A$2:$B$405,2,0)</f>
        <v>1</v>
      </c>
      <c r="AB371" s="17">
        <f t="shared" si="27"/>
        <v>100</v>
      </c>
      <c r="AC371" s="17">
        <f t="shared" si="28"/>
        <v>2.2727272727272729</v>
      </c>
      <c r="AD371" s="17">
        <f t="shared" si="29"/>
        <v>136.36363636363637</v>
      </c>
      <c r="AE371" s="17">
        <v>10353</v>
      </c>
      <c r="AF371" s="17">
        <v>54</v>
      </c>
      <c r="AG371" s="17">
        <f t="shared" si="30"/>
        <v>24.545454545454547</v>
      </c>
      <c r="AH371" s="47">
        <f t="shared" si="31"/>
        <v>0.18</v>
      </c>
    </row>
    <row r="372" spans="18:34">
      <c r="R372" s="17" t="s">
        <v>543</v>
      </c>
      <c r="S372" s="17" t="s">
        <v>33</v>
      </c>
      <c r="T372" s="17" t="s">
        <v>53</v>
      </c>
      <c r="U372" s="17" t="s">
        <v>275</v>
      </c>
      <c r="V372" s="17" t="s">
        <v>544</v>
      </c>
      <c r="W372" s="17" t="s">
        <v>545</v>
      </c>
      <c r="X372" s="17" t="s">
        <v>47</v>
      </c>
      <c r="Y372" s="17" t="s">
        <v>33</v>
      </c>
      <c r="Z372" s="17">
        <v>100</v>
      </c>
      <c r="AA372" s="46">
        <f>VLOOKUP($R372,Sheet1!$A$2:$B$405,2,0)</f>
        <v>1</v>
      </c>
      <c r="AB372" s="17">
        <f t="shared" si="27"/>
        <v>100</v>
      </c>
      <c r="AC372" s="17">
        <f t="shared" si="28"/>
        <v>2.2727272727272729</v>
      </c>
      <c r="AD372" s="17">
        <f t="shared" si="29"/>
        <v>136.36363636363637</v>
      </c>
      <c r="AE372" s="17">
        <v>30487</v>
      </c>
      <c r="AF372" s="17">
        <v>52</v>
      </c>
      <c r="AG372" s="17">
        <f t="shared" si="30"/>
        <v>24.545454545454547</v>
      </c>
      <c r="AH372" s="47">
        <f t="shared" si="31"/>
        <v>0.18</v>
      </c>
    </row>
    <row r="373" spans="18:34">
      <c r="R373" s="17" t="s">
        <v>546</v>
      </c>
      <c r="S373" s="17" t="s">
        <v>33</v>
      </c>
      <c r="T373" s="17" t="s">
        <v>33</v>
      </c>
      <c r="U373" s="17" t="s">
        <v>275</v>
      </c>
      <c r="V373" s="17" t="s">
        <v>544</v>
      </c>
      <c r="W373" s="17" t="s">
        <v>545</v>
      </c>
      <c r="X373" s="17" t="s">
        <v>47</v>
      </c>
      <c r="Y373" s="17" t="s">
        <v>33</v>
      </c>
      <c r="Z373" s="17">
        <v>100</v>
      </c>
      <c r="AA373" s="46">
        <f>VLOOKUP($R373,Sheet1!$A$2:$B$405,2,0)</f>
        <v>1</v>
      </c>
      <c r="AB373" s="17">
        <f t="shared" si="27"/>
        <v>100</v>
      </c>
      <c r="AC373" s="17">
        <f t="shared" si="28"/>
        <v>2.2727272727272729</v>
      </c>
      <c r="AD373" s="17">
        <f t="shared" si="29"/>
        <v>136.36363636363637</v>
      </c>
      <c r="AE373" s="17">
        <v>30489</v>
      </c>
      <c r="AF373" s="17">
        <v>54</v>
      </c>
      <c r="AG373" s="17">
        <f t="shared" si="30"/>
        <v>24.545454545454547</v>
      </c>
      <c r="AH373" s="47">
        <f t="shared" si="31"/>
        <v>0.18</v>
      </c>
    </row>
    <row r="374" spans="18:34">
      <c r="R374" s="17" t="s">
        <v>547</v>
      </c>
      <c r="S374" s="17" t="s">
        <v>33</v>
      </c>
      <c r="T374" s="17" t="s">
        <v>53</v>
      </c>
      <c r="U374" s="17" t="s">
        <v>240</v>
      </c>
      <c r="V374" s="17" t="s">
        <v>544</v>
      </c>
      <c r="W374" s="17" t="s">
        <v>545</v>
      </c>
      <c r="X374" s="17" t="s">
        <v>47</v>
      </c>
      <c r="Y374" s="17" t="s">
        <v>33</v>
      </c>
      <c r="Z374" s="17">
        <v>32</v>
      </c>
      <c r="AA374" s="46">
        <f>VLOOKUP($R374,Sheet1!$A$2:$B$405,2,0)</f>
        <v>1</v>
      </c>
      <c r="AB374" s="17">
        <f t="shared" si="27"/>
        <v>32</v>
      </c>
      <c r="AC374" s="17">
        <f t="shared" si="28"/>
        <v>0.72727272727272729</v>
      </c>
      <c r="AD374" s="17">
        <f t="shared" si="29"/>
        <v>43.63636363636364</v>
      </c>
      <c r="AE374" s="17">
        <v>40486</v>
      </c>
      <c r="AF374" s="17">
        <v>52</v>
      </c>
      <c r="AG374" s="17">
        <f t="shared" si="30"/>
        <v>24.545454545454547</v>
      </c>
      <c r="AH374" s="47">
        <f t="shared" si="31"/>
        <v>0.5625</v>
      </c>
    </row>
    <row r="375" spans="18:34">
      <c r="R375" s="17" t="s">
        <v>548</v>
      </c>
      <c r="S375" s="17" t="s">
        <v>33</v>
      </c>
      <c r="T375" s="17" t="s">
        <v>33</v>
      </c>
      <c r="U375" s="17" t="s">
        <v>240</v>
      </c>
      <c r="V375" s="17" t="s">
        <v>544</v>
      </c>
      <c r="W375" s="17" t="s">
        <v>545</v>
      </c>
      <c r="X375" s="17" t="s">
        <v>47</v>
      </c>
      <c r="Y375" s="17" t="s">
        <v>33</v>
      </c>
      <c r="Z375" s="17">
        <v>40</v>
      </c>
      <c r="AA375" s="46">
        <f>VLOOKUP($R375,Sheet1!$A$2:$B$405,2,0)</f>
        <v>1</v>
      </c>
      <c r="AB375" s="17">
        <f t="shared" si="27"/>
        <v>40</v>
      </c>
      <c r="AC375" s="17">
        <f t="shared" si="28"/>
        <v>0.90909090909090906</v>
      </c>
      <c r="AD375" s="17">
        <f t="shared" si="29"/>
        <v>54.545454545454547</v>
      </c>
      <c r="AE375" s="17">
        <v>40490</v>
      </c>
      <c r="AF375" s="17">
        <v>53</v>
      </c>
      <c r="AG375" s="17">
        <f t="shared" si="30"/>
        <v>24.545454545454547</v>
      </c>
      <c r="AH375" s="47">
        <f t="shared" si="31"/>
        <v>0.45</v>
      </c>
    </row>
    <row r="376" spans="18:34">
      <c r="R376" s="17" t="s">
        <v>549</v>
      </c>
      <c r="S376" s="17" t="s">
        <v>33</v>
      </c>
      <c r="T376" s="17" t="s">
        <v>33</v>
      </c>
      <c r="U376" s="17" t="s">
        <v>244</v>
      </c>
      <c r="V376" s="17" t="s">
        <v>544</v>
      </c>
      <c r="W376" s="17" t="s">
        <v>545</v>
      </c>
      <c r="X376" s="17" t="s">
        <v>47</v>
      </c>
      <c r="Y376" s="17" t="s">
        <v>33</v>
      </c>
      <c r="Z376" s="17">
        <v>8</v>
      </c>
      <c r="AA376" s="46">
        <f>VLOOKUP($R376,Sheet1!$A$2:$B$405,2,0)</f>
        <v>1</v>
      </c>
      <c r="AB376" s="17">
        <f t="shared" si="27"/>
        <v>8</v>
      </c>
      <c r="AC376" s="17">
        <f t="shared" si="28"/>
        <v>0.18181818181818182</v>
      </c>
      <c r="AD376" s="17">
        <f t="shared" si="29"/>
        <v>10.90909090909091</v>
      </c>
      <c r="AE376" s="17">
        <v>40488</v>
      </c>
      <c r="AF376" s="17">
        <v>52</v>
      </c>
      <c r="AG376" s="17">
        <f t="shared" si="30"/>
        <v>24.545454545454547</v>
      </c>
      <c r="AH376" s="47">
        <f t="shared" si="31"/>
        <v>2.25</v>
      </c>
    </row>
    <row r="377" spans="18:34">
      <c r="R377" s="17" t="s">
        <v>550</v>
      </c>
      <c r="S377" s="17" t="s">
        <v>33</v>
      </c>
      <c r="T377" s="17" t="s">
        <v>33</v>
      </c>
      <c r="U377" s="17" t="s">
        <v>551</v>
      </c>
      <c r="V377" s="17" t="s">
        <v>552</v>
      </c>
      <c r="W377" s="17" t="s">
        <v>553</v>
      </c>
      <c r="X377" s="17" t="s">
        <v>47</v>
      </c>
      <c r="Y377" s="17" t="s">
        <v>33</v>
      </c>
      <c r="Z377" s="17">
        <v>80</v>
      </c>
      <c r="AA377" s="46">
        <f>VLOOKUP($R377,Sheet1!$A$2:$B$405,2,0)</f>
        <v>1</v>
      </c>
      <c r="AB377" s="17">
        <f t="shared" si="27"/>
        <v>80</v>
      </c>
      <c r="AC377" s="17">
        <f t="shared" si="28"/>
        <v>1.8181818181818181</v>
      </c>
      <c r="AD377" s="17">
        <f t="shared" si="29"/>
        <v>109.09090909090909</v>
      </c>
      <c r="AE377" s="17">
        <v>30354</v>
      </c>
      <c r="AF377" s="17">
        <v>52</v>
      </c>
      <c r="AG377" s="17">
        <f t="shared" si="30"/>
        <v>24.545454545454547</v>
      </c>
      <c r="AH377" s="47">
        <f t="shared" si="31"/>
        <v>0.22500000000000001</v>
      </c>
    </row>
    <row r="378" spans="18:34">
      <c r="R378" s="17" t="s">
        <v>554</v>
      </c>
      <c r="S378" s="17" t="s">
        <v>33</v>
      </c>
      <c r="T378" s="17" t="s">
        <v>33</v>
      </c>
      <c r="U378" s="17" t="s">
        <v>551</v>
      </c>
      <c r="V378" s="17" t="s">
        <v>552</v>
      </c>
      <c r="W378" s="17" t="s">
        <v>553</v>
      </c>
      <c r="X378" s="17" t="s">
        <v>47</v>
      </c>
      <c r="Y378" s="17" t="s">
        <v>33</v>
      </c>
      <c r="Z378" s="17">
        <v>70</v>
      </c>
      <c r="AA378" s="46">
        <f>VLOOKUP($R378,Sheet1!$A$2:$B$405,2,0)</f>
        <v>1</v>
      </c>
      <c r="AB378" s="17">
        <f t="shared" si="27"/>
        <v>70</v>
      </c>
      <c r="AC378" s="17">
        <f t="shared" si="28"/>
        <v>1.5909090909090908</v>
      </c>
      <c r="AD378" s="17">
        <f t="shared" si="29"/>
        <v>95.454545454545453</v>
      </c>
      <c r="AE378" s="17">
        <v>30355</v>
      </c>
      <c r="AF378" s="17">
        <v>54</v>
      </c>
      <c r="AG378" s="17">
        <f t="shared" si="30"/>
        <v>24.545454545454547</v>
      </c>
      <c r="AH378" s="47">
        <f t="shared" si="31"/>
        <v>0.25714285714285717</v>
      </c>
    </row>
    <row r="379" spans="18:34">
      <c r="R379" s="17" t="s">
        <v>555</v>
      </c>
      <c r="S379" s="17" t="s">
        <v>33</v>
      </c>
      <c r="T379" s="17" t="s">
        <v>53</v>
      </c>
      <c r="U379" s="17" t="s">
        <v>551</v>
      </c>
      <c r="V379" s="17" t="s">
        <v>552</v>
      </c>
      <c r="W379" s="17" t="s">
        <v>553</v>
      </c>
      <c r="X379" s="17" t="s">
        <v>47</v>
      </c>
      <c r="Y379" s="17" t="s">
        <v>33</v>
      </c>
      <c r="Z379" s="17">
        <v>40</v>
      </c>
      <c r="AA379" s="46">
        <f>VLOOKUP($R379,Sheet1!$A$2:$B$405,2,0)</f>
        <v>1</v>
      </c>
      <c r="AB379" s="17">
        <f t="shared" si="27"/>
        <v>40</v>
      </c>
      <c r="AC379" s="17">
        <f t="shared" si="28"/>
        <v>0.90909090909090906</v>
      </c>
      <c r="AD379" s="17">
        <f t="shared" si="29"/>
        <v>54.545454545454547</v>
      </c>
      <c r="AE379" s="17">
        <v>30357</v>
      </c>
      <c r="AF379" s="17">
        <v>52</v>
      </c>
      <c r="AG379" s="17">
        <f t="shared" si="30"/>
        <v>24.545454545454547</v>
      </c>
      <c r="AH379" s="47">
        <f t="shared" si="31"/>
        <v>0.45</v>
      </c>
    </row>
    <row r="380" spans="18:34">
      <c r="R380" s="17" t="s">
        <v>556</v>
      </c>
      <c r="S380" s="17" t="s">
        <v>33</v>
      </c>
      <c r="T380" s="17" t="s">
        <v>33</v>
      </c>
      <c r="U380" s="17" t="s">
        <v>551</v>
      </c>
      <c r="V380" s="17" t="s">
        <v>552</v>
      </c>
      <c r="W380" s="17" t="s">
        <v>553</v>
      </c>
      <c r="X380" s="17" t="s">
        <v>47</v>
      </c>
      <c r="Y380" s="17" t="s">
        <v>33</v>
      </c>
      <c r="Z380" s="17">
        <v>60</v>
      </c>
      <c r="AA380" s="46">
        <f>VLOOKUP($R380,Sheet1!$A$2:$B$405,2,0)</f>
        <v>1</v>
      </c>
      <c r="AB380" s="17">
        <f t="shared" si="27"/>
        <v>60</v>
      </c>
      <c r="AC380" s="17">
        <f t="shared" si="28"/>
        <v>1.3636363636363635</v>
      </c>
      <c r="AD380" s="17">
        <f t="shared" si="29"/>
        <v>81.818181818181813</v>
      </c>
      <c r="AE380" s="17">
        <v>30358</v>
      </c>
      <c r="AF380" s="17">
        <v>54</v>
      </c>
      <c r="AG380" s="17">
        <f t="shared" si="30"/>
        <v>24.545454545454547</v>
      </c>
      <c r="AH380" s="47">
        <f t="shared" si="31"/>
        <v>0.30000000000000004</v>
      </c>
    </row>
    <row r="381" spans="18:34">
      <c r="R381" s="17" t="s">
        <v>557</v>
      </c>
      <c r="S381" s="17" t="s">
        <v>33</v>
      </c>
      <c r="T381" s="17" t="s">
        <v>33</v>
      </c>
      <c r="U381" s="17" t="s">
        <v>558</v>
      </c>
      <c r="V381" s="17" t="s">
        <v>552</v>
      </c>
      <c r="W381" s="17" t="s">
        <v>553</v>
      </c>
      <c r="X381" s="17" t="s">
        <v>47</v>
      </c>
      <c r="Y381" s="17" t="s">
        <v>33</v>
      </c>
      <c r="Z381" s="17">
        <v>50</v>
      </c>
      <c r="AA381" s="46">
        <f>VLOOKUP($R381,Sheet1!$A$2:$B$405,2,0)</f>
        <v>1</v>
      </c>
      <c r="AB381" s="17">
        <f t="shared" si="27"/>
        <v>50</v>
      </c>
      <c r="AC381" s="17">
        <f t="shared" si="28"/>
        <v>1.1363636363636365</v>
      </c>
      <c r="AD381" s="17">
        <f t="shared" si="29"/>
        <v>68.181818181818187</v>
      </c>
      <c r="AE381" s="17">
        <v>30356</v>
      </c>
      <c r="AF381" s="17">
        <v>52</v>
      </c>
      <c r="AG381" s="17">
        <f t="shared" si="30"/>
        <v>24.545454545454547</v>
      </c>
      <c r="AH381" s="47">
        <f t="shared" si="31"/>
        <v>0.36</v>
      </c>
    </row>
    <row r="382" spans="18:34">
      <c r="R382" s="17" t="s">
        <v>559</v>
      </c>
      <c r="S382" s="17" t="s">
        <v>33</v>
      </c>
      <c r="T382" s="17" t="s">
        <v>33</v>
      </c>
      <c r="U382" s="17" t="s">
        <v>560</v>
      </c>
      <c r="V382" s="17" t="s">
        <v>561</v>
      </c>
      <c r="W382" s="17" t="s">
        <v>562</v>
      </c>
      <c r="X382" s="17" t="s">
        <v>47</v>
      </c>
      <c r="Y382" s="17" t="s">
        <v>563</v>
      </c>
      <c r="Z382" s="17">
        <v>48</v>
      </c>
      <c r="AA382" s="46">
        <f>VLOOKUP($R382,Sheet1!$A$2:$B$405,2,0)</f>
        <v>1</v>
      </c>
      <c r="AB382" s="17">
        <f t="shared" si="27"/>
        <v>48</v>
      </c>
      <c r="AC382" s="17">
        <f t="shared" si="28"/>
        <v>1.0909090909090908</v>
      </c>
      <c r="AD382" s="17">
        <f t="shared" si="29"/>
        <v>65.454545454545453</v>
      </c>
      <c r="AE382" s="17">
        <v>20141</v>
      </c>
      <c r="AF382" s="17">
        <v>52</v>
      </c>
      <c r="AG382" s="17">
        <f t="shared" si="30"/>
        <v>24.545454545454547</v>
      </c>
      <c r="AH382" s="47">
        <f t="shared" si="31"/>
        <v>0.375</v>
      </c>
    </row>
    <row r="383" spans="18:34">
      <c r="R383" s="17" t="s">
        <v>564</v>
      </c>
      <c r="S383" s="17" t="s">
        <v>33</v>
      </c>
      <c r="T383" s="17" t="s">
        <v>53</v>
      </c>
      <c r="U383" s="17" t="s">
        <v>560</v>
      </c>
      <c r="V383" s="17" t="s">
        <v>561</v>
      </c>
      <c r="W383" s="17" t="s">
        <v>562</v>
      </c>
      <c r="X383" s="17" t="s">
        <v>47</v>
      </c>
      <c r="Y383" s="17" t="s">
        <v>563</v>
      </c>
      <c r="Z383" s="17">
        <v>100</v>
      </c>
      <c r="AA383" s="46">
        <f>VLOOKUP($R383,Sheet1!$A$2:$B$405,2,0)</f>
        <v>1</v>
      </c>
      <c r="AB383" s="17">
        <f t="shared" si="27"/>
        <v>100</v>
      </c>
      <c r="AC383" s="17">
        <f t="shared" si="28"/>
        <v>2.2727272727272729</v>
      </c>
      <c r="AD383" s="17">
        <f t="shared" si="29"/>
        <v>136.36363636363637</v>
      </c>
      <c r="AE383" s="17">
        <v>20140</v>
      </c>
      <c r="AF383" s="17">
        <v>52</v>
      </c>
      <c r="AG383" s="17">
        <f t="shared" si="30"/>
        <v>24.545454545454547</v>
      </c>
      <c r="AH383" s="47">
        <f t="shared" si="31"/>
        <v>0.18</v>
      </c>
    </row>
    <row r="384" spans="18:34">
      <c r="R384" s="17" t="s">
        <v>565</v>
      </c>
      <c r="S384" s="17" t="s">
        <v>33</v>
      </c>
      <c r="T384" s="17" t="s">
        <v>33</v>
      </c>
      <c r="U384" s="17" t="s">
        <v>566</v>
      </c>
      <c r="V384" s="17" t="s">
        <v>567</v>
      </c>
      <c r="W384" s="17" t="s">
        <v>568</v>
      </c>
      <c r="X384" s="17" t="s">
        <v>47</v>
      </c>
      <c r="Y384" s="17" t="s">
        <v>569</v>
      </c>
      <c r="Z384" s="17">
        <v>200</v>
      </c>
      <c r="AA384" s="46">
        <f>VLOOKUP($R384,Sheet1!$A$2:$B$405,2,0)</f>
        <v>1</v>
      </c>
      <c r="AB384" s="17">
        <f t="shared" si="27"/>
        <v>200</v>
      </c>
      <c r="AC384" s="17">
        <f t="shared" si="28"/>
        <v>4.5454545454545459</v>
      </c>
      <c r="AD384" s="17">
        <f t="shared" si="29"/>
        <v>272.72727272727275</v>
      </c>
      <c r="AE384" s="17">
        <v>10437</v>
      </c>
      <c r="AF384" s="17">
        <v>54</v>
      </c>
      <c r="AG384" s="17">
        <f t="shared" si="30"/>
        <v>24.545454545454547</v>
      </c>
      <c r="AH384" s="47">
        <f t="shared" si="31"/>
        <v>0.09</v>
      </c>
    </row>
  </sheetData>
  <autoFilter ref="R20:AH384" xr:uid="{00000000-0009-0000-0000-000002000000}"/>
  <mergeCells count="1">
    <mergeCell ref="AC19:AD19"/>
  </mergeCells>
  <phoneticPr fontId="6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06"/>
  <sheetViews>
    <sheetView showGridLines="0" zoomScale="70" zoomScaleNormal="70" workbookViewId="0">
      <pane ySplit="7" topLeftCell="A41" activePane="bottomLeft" state="frozen"/>
      <selection pane="bottomLeft" activeCell="A46" sqref="A46:XFD46"/>
    </sheetView>
  </sheetViews>
  <sheetFormatPr defaultColWidth="9" defaultRowHeight="13"/>
  <cols>
    <col min="1" max="1" width="7.08984375" style="2" bestFit="1" customWidth="1"/>
    <col min="2" max="2" width="11.1796875" style="2" bestFit="1" customWidth="1"/>
    <col min="3" max="3" width="9.36328125" style="2" bestFit="1" customWidth="1"/>
    <col min="4" max="4" width="28.1796875" style="2" bestFit="1" customWidth="1"/>
    <col min="5" max="5" width="22.453125" style="2" bestFit="1" customWidth="1"/>
    <col min="6" max="6" width="9.36328125" style="2" bestFit="1" customWidth="1"/>
    <col min="7" max="7" width="17.81640625" style="2" bestFit="1" customWidth="1"/>
    <col min="8" max="8" width="6.90625" style="2" bestFit="1" customWidth="1"/>
    <col min="9" max="17" width="8.36328125" style="2" bestFit="1" customWidth="1"/>
    <col min="18" max="32" width="9.36328125" style="2" bestFit="1" customWidth="1"/>
    <col min="33" max="33" width="20.1796875" style="2" bestFit="1" customWidth="1"/>
    <col min="34" max="34" width="17.90625" style="2" bestFit="1" customWidth="1"/>
    <col min="35" max="35" width="13.1796875" style="2" bestFit="1" customWidth="1"/>
    <col min="36" max="36" width="33.36328125" style="2" bestFit="1" customWidth="1"/>
    <col min="37" max="37" width="18.1796875" style="2" bestFit="1" customWidth="1"/>
    <col min="38" max="38" width="18.453125" style="2" bestFit="1" customWidth="1"/>
    <col min="39" max="39" width="18.81640625" style="2" bestFit="1" customWidth="1"/>
    <col min="40" max="16384" width="9" style="2"/>
  </cols>
  <sheetData>
    <row r="1" spans="1:39">
      <c r="H1" s="20"/>
      <c r="I1" s="20" t="s">
        <v>603</v>
      </c>
      <c r="K1" s="3">
        <v>0.35416666666666669</v>
      </c>
      <c r="L1" s="20"/>
      <c r="M1" s="21" t="s">
        <v>604</v>
      </c>
      <c r="N1" s="20"/>
      <c r="O1" s="26">
        <v>0.91666666666666663</v>
      </c>
      <c r="Q1" s="28"/>
    </row>
    <row r="2" spans="1:39">
      <c r="H2" s="20"/>
      <c r="I2" s="20" t="s">
        <v>605</v>
      </c>
      <c r="K2" s="3">
        <v>0.52083333333333337</v>
      </c>
      <c r="L2" s="20"/>
      <c r="M2" s="21" t="s">
        <v>606</v>
      </c>
      <c r="N2" s="20"/>
      <c r="O2" s="27">
        <v>1.0833333333333333</v>
      </c>
      <c r="P2" s="49">
        <v>1.1076388888888888</v>
      </c>
      <c r="Q2" s="28"/>
      <c r="S2" s="4"/>
      <c r="AJ2" s="22" t="s">
        <v>607</v>
      </c>
    </row>
    <row r="3" spans="1:39">
      <c r="H3" s="20"/>
      <c r="I3" s="20" t="s">
        <v>608</v>
      </c>
      <c r="J3" s="21"/>
      <c r="K3" s="25">
        <v>0.56597222222222221</v>
      </c>
      <c r="L3" s="20"/>
      <c r="M3" s="21" t="s">
        <v>609</v>
      </c>
      <c r="N3" s="20"/>
      <c r="O3" s="26">
        <v>1.125</v>
      </c>
      <c r="P3" s="28"/>
      <c r="S3" s="4"/>
      <c r="AJ3" s="23">
        <v>1150</v>
      </c>
    </row>
    <row r="4" spans="1:39">
      <c r="H4" s="20"/>
      <c r="I4" s="20" t="s">
        <v>610</v>
      </c>
      <c r="J4" s="21"/>
      <c r="K4" s="25">
        <v>0.8125</v>
      </c>
      <c r="L4" s="20"/>
      <c r="M4" s="21" t="s">
        <v>611</v>
      </c>
      <c r="N4" s="20"/>
      <c r="O4" s="26">
        <v>1.3472222222222223</v>
      </c>
      <c r="P4" s="4"/>
      <c r="AJ4" s="23"/>
    </row>
    <row r="5" spans="1:39">
      <c r="H5" s="20"/>
      <c r="I5" s="20">
        <v>7</v>
      </c>
      <c r="J5" s="21">
        <v>8</v>
      </c>
      <c r="K5" s="20">
        <v>9</v>
      </c>
      <c r="L5" s="20">
        <v>10</v>
      </c>
      <c r="M5" s="21">
        <v>11</v>
      </c>
      <c r="N5" s="20">
        <v>12</v>
      </c>
      <c r="O5" s="20">
        <v>13</v>
      </c>
      <c r="P5" s="21">
        <v>14</v>
      </c>
      <c r="Q5" s="20">
        <v>15</v>
      </c>
      <c r="R5" s="20">
        <v>16</v>
      </c>
      <c r="S5" s="21">
        <v>17</v>
      </c>
      <c r="T5" s="20">
        <v>18</v>
      </c>
      <c r="U5" s="20">
        <v>19</v>
      </c>
      <c r="V5" s="21">
        <v>20</v>
      </c>
      <c r="W5" s="20">
        <v>21</v>
      </c>
      <c r="X5" s="20">
        <v>22</v>
      </c>
      <c r="Y5" s="21">
        <v>23</v>
      </c>
      <c r="Z5" s="20">
        <v>24</v>
      </c>
      <c r="AA5" s="20">
        <v>25</v>
      </c>
      <c r="AB5" s="21">
        <v>26</v>
      </c>
      <c r="AC5" s="20">
        <v>27</v>
      </c>
      <c r="AD5" s="20">
        <v>28</v>
      </c>
      <c r="AE5" s="21">
        <v>29</v>
      </c>
      <c r="AF5" s="20">
        <v>30</v>
      </c>
      <c r="AK5" s="22"/>
    </row>
    <row r="6" spans="1:39">
      <c r="I6" s="58" t="s">
        <v>612</v>
      </c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0" t="s">
        <v>613</v>
      </c>
      <c r="AJ6" s="6" t="s">
        <v>614</v>
      </c>
      <c r="AK6" s="7" t="s">
        <v>615</v>
      </c>
    </row>
    <row r="7" spans="1:39" s="8" customFormat="1" ht="39">
      <c r="B7" s="6" t="s">
        <v>616</v>
      </c>
      <c r="C7" s="50" t="s">
        <v>617</v>
      </c>
      <c r="D7" s="50" t="s">
        <v>618</v>
      </c>
      <c r="E7" s="50" t="s">
        <v>11</v>
      </c>
      <c r="F7" s="50" t="s">
        <v>619</v>
      </c>
      <c r="G7" s="50" t="s">
        <v>620</v>
      </c>
      <c r="H7" s="50"/>
      <c r="I7" s="50" t="s">
        <v>621</v>
      </c>
      <c r="J7" s="50" t="s">
        <v>622</v>
      </c>
      <c r="K7" s="50" t="s">
        <v>623</v>
      </c>
      <c r="L7" s="50" t="s">
        <v>624</v>
      </c>
      <c r="M7" s="50" t="s">
        <v>625</v>
      </c>
      <c r="N7" s="50" t="s">
        <v>626</v>
      </c>
      <c r="O7" s="50" t="s">
        <v>627</v>
      </c>
      <c r="P7" s="50" t="s">
        <v>628</v>
      </c>
      <c r="Q7" s="50" t="s">
        <v>629</v>
      </c>
      <c r="R7" s="50" t="s">
        <v>630</v>
      </c>
      <c r="S7" s="50" t="s">
        <v>631</v>
      </c>
      <c r="T7" s="50" t="s">
        <v>632</v>
      </c>
      <c r="U7" s="50" t="s">
        <v>633</v>
      </c>
      <c r="V7" s="50" t="s">
        <v>634</v>
      </c>
      <c r="W7" s="50" t="s">
        <v>635</v>
      </c>
      <c r="X7" s="50" t="s">
        <v>636</v>
      </c>
      <c r="Y7" s="50" t="s">
        <v>637</v>
      </c>
      <c r="Z7" s="50" t="s">
        <v>638</v>
      </c>
      <c r="AA7" s="50" t="s">
        <v>639</v>
      </c>
      <c r="AB7" s="50" t="s">
        <v>640</v>
      </c>
      <c r="AC7" s="50" t="s">
        <v>641</v>
      </c>
      <c r="AD7" s="50" t="s">
        <v>642</v>
      </c>
      <c r="AE7" s="50" t="s">
        <v>643</v>
      </c>
      <c r="AF7" s="50" t="s">
        <v>644</v>
      </c>
      <c r="AG7" s="6" t="s">
        <v>645</v>
      </c>
      <c r="AH7" s="6" t="s">
        <v>646</v>
      </c>
      <c r="AI7" s="6" t="s">
        <v>647</v>
      </c>
      <c r="AJ7" s="6" t="s">
        <v>648</v>
      </c>
      <c r="AK7" s="6" t="s">
        <v>649</v>
      </c>
      <c r="AL7" s="6" t="s">
        <v>650</v>
      </c>
      <c r="AM7" s="9" t="s">
        <v>651</v>
      </c>
    </row>
    <row r="8" spans="1:39">
      <c r="A8" s="2" t="str">
        <f>B8&amp;C8</f>
        <v>000112</v>
      </c>
      <c r="B8" s="17" t="s">
        <v>35</v>
      </c>
      <c r="C8" s="17" t="s">
        <v>37</v>
      </c>
      <c r="D8" s="17" t="s">
        <v>36</v>
      </c>
      <c r="E8" s="17" t="s">
        <v>38</v>
      </c>
      <c r="F8" s="17" t="s">
        <v>652</v>
      </c>
      <c r="G8" s="17" t="s">
        <v>653</v>
      </c>
      <c r="H8" s="10" t="s">
        <v>654</v>
      </c>
      <c r="I8" s="11">
        <v>0.4375</v>
      </c>
      <c r="J8" s="11">
        <v>0.61111111111111105</v>
      </c>
      <c r="K8" s="11">
        <v>0.875</v>
      </c>
      <c r="L8" s="11">
        <v>1.0902777777777779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>
        <f>MAX(I9:AF9)</f>
        <v>0.30555555555555564</v>
      </c>
      <c r="AH8" s="30">
        <f>AG8*24*60</f>
        <v>440.00000000000011</v>
      </c>
      <c r="AI8" s="31">
        <f>COUNTA(I8:AF8)</f>
        <v>4</v>
      </c>
      <c r="AJ8" s="32">
        <f>ROUNDUP($AJ$3/AI8,1)</f>
        <v>287.5</v>
      </c>
      <c r="AK8" s="33">
        <f>AH8-AJ8</f>
        <v>152.50000000000011</v>
      </c>
      <c r="AL8" s="32">
        <f>IF(AI8&gt;1,AK8,AH8)</f>
        <v>152.50000000000011</v>
      </c>
      <c r="AM8" s="34">
        <f>ROUNDUP(AL8/$AJ$3,2)</f>
        <v>0.14000000000000001</v>
      </c>
    </row>
    <row r="9" spans="1:39">
      <c r="B9" s="18" t="s">
        <v>35</v>
      </c>
      <c r="C9" s="18" t="s">
        <v>37</v>
      </c>
      <c r="D9" s="18" t="s">
        <v>36</v>
      </c>
      <c r="E9" s="18" t="s">
        <v>38</v>
      </c>
      <c r="F9" s="18" t="s">
        <v>652</v>
      </c>
      <c r="G9" s="18" t="s">
        <v>653</v>
      </c>
      <c r="H9" s="12" t="s">
        <v>655</v>
      </c>
      <c r="I9" s="13">
        <f>J8-K3+K2-I8</f>
        <v>0.12847222222222221</v>
      </c>
      <c r="J9" s="13">
        <f>K4-J8</f>
        <v>0.20138888888888895</v>
      </c>
      <c r="K9" s="13">
        <f>O2-O1</f>
        <v>0.16666666666666663</v>
      </c>
      <c r="L9" s="13">
        <f>O4-O3+I8-K1</f>
        <v>0.30555555555555564</v>
      </c>
      <c r="M9" s="13"/>
      <c r="N9" s="13"/>
      <c r="O9" s="13"/>
      <c r="P9" s="13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1"/>
      <c r="AH9" s="30"/>
      <c r="AI9" s="31"/>
      <c r="AJ9" s="32"/>
      <c r="AK9" s="35"/>
      <c r="AL9" s="32"/>
      <c r="AM9" s="34"/>
    </row>
    <row r="10" spans="1:39">
      <c r="A10" s="2" t="str">
        <f t="shared" ref="A10:A70" si="0">B10&amp;C10</f>
        <v>002401</v>
      </c>
      <c r="B10" s="17" t="s">
        <v>45</v>
      </c>
      <c r="C10" s="17" t="s">
        <v>47</v>
      </c>
      <c r="D10" s="17" t="s">
        <v>46</v>
      </c>
      <c r="E10" s="17" t="s">
        <v>33</v>
      </c>
      <c r="F10" s="17" t="s">
        <v>652</v>
      </c>
      <c r="G10" s="17" t="s">
        <v>653</v>
      </c>
      <c r="H10" s="10" t="s">
        <v>654</v>
      </c>
      <c r="I10" s="11">
        <v>0.29166666666666669</v>
      </c>
      <c r="J10" s="11">
        <v>0.47222222222222227</v>
      </c>
      <c r="K10" s="11">
        <v>0.62152777777777779</v>
      </c>
      <c r="L10" s="11">
        <v>0.81944444444444453</v>
      </c>
      <c r="M10" s="11">
        <v>0.95833333333333337</v>
      </c>
      <c r="N10" s="11">
        <v>1.125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>
        <f>MAX(I11:AF11)</f>
        <v>0.19097222222222221</v>
      </c>
      <c r="AH10" s="30">
        <f>AG10*24*60</f>
        <v>275</v>
      </c>
      <c r="AI10" s="31">
        <f>COUNTA(I10:AF10)</f>
        <v>6</v>
      </c>
      <c r="AJ10" s="32">
        <f>ROUNDUP($AJ$3/AI10,1)</f>
        <v>191.7</v>
      </c>
      <c r="AK10" s="33">
        <f t="shared" ref="AK10" si="1">AH10-AJ10</f>
        <v>83.300000000000011</v>
      </c>
      <c r="AL10" s="32">
        <f t="shared" ref="AL10" si="2">IF(AI10&gt;1,AK10,AH10)</f>
        <v>83.300000000000011</v>
      </c>
      <c r="AM10" s="34">
        <f>ROUNDUP(AL10/$AJ$3,2)</f>
        <v>0.08</v>
      </c>
    </row>
    <row r="11" spans="1:39">
      <c r="B11" s="18" t="s">
        <v>45</v>
      </c>
      <c r="C11" s="18" t="s">
        <v>47</v>
      </c>
      <c r="D11" s="18" t="s">
        <v>46</v>
      </c>
      <c r="E11" s="18" t="s">
        <v>33</v>
      </c>
      <c r="F11" s="18" t="s">
        <v>652</v>
      </c>
      <c r="G11" s="18" t="s">
        <v>653</v>
      </c>
      <c r="H11" s="12" t="s">
        <v>655</v>
      </c>
      <c r="I11" s="13">
        <v>0.17361111111111113</v>
      </c>
      <c r="J11" s="13">
        <f>K10-K3+K2-J10</f>
        <v>0.10416666666666669</v>
      </c>
      <c r="K11" s="13">
        <f>K4-K10</f>
        <v>0.19097222222222221</v>
      </c>
      <c r="L11" s="13">
        <f>M10-O1</f>
        <v>4.1666666666666741E-2</v>
      </c>
      <c r="M11" s="13">
        <f>O2-M10</f>
        <v>0.12499999999999989</v>
      </c>
      <c r="N11" s="13">
        <v>0.16666666666666674</v>
      </c>
      <c r="O11" s="13"/>
      <c r="P11" s="13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1"/>
      <c r="AH11" s="30"/>
      <c r="AI11" s="31"/>
      <c r="AJ11" s="32"/>
      <c r="AK11" s="35"/>
      <c r="AL11" s="32"/>
      <c r="AM11" s="34"/>
    </row>
    <row r="12" spans="1:39">
      <c r="A12" s="2" t="str">
        <f t="shared" si="0"/>
        <v>003001</v>
      </c>
      <c r="B12" s="17" t="s">
        <v>78</v>
      </c>
      <c r="C12" s="17" t="s">
        <v>47</v>
      </c>
      <c r="D12" s="17" t="s">
        <v>79</v>
      </c>
      <c r="E12" s="17" t="s">
        <v>80</v>
      </c>
      <c r="F12" s="17" t="s">
        <v>652</v>
      </c>
      <c r="G12" s="17" t="s">
        <v>653</v>
      </c>
      <c r="H12" s="10" t="s">
        <v>654</v>
      </c>
      <c r="I12" s="11">
        <v>0.40972222222222227</v>
      </c>
      <c r="J12" s="11">
        <v>0.63194444444444442</v>
      </c>
      <c r="K12" s="11">
        <v>0.89583333333333337</v>
      </c>
      <c r="L12" s="11">
        <v>1.1041666666666667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>
        <f>MAX(I13:AF13)</f>
        <v>0.29861111111111122</v>
      </c>
      <c r="AH12" s="30">
        <f>AG12*24*60</f>
        <v>430.00000000000017</v>
      </c>
      <c r="AI12" s="31">
        <f>COUNTA(I12:AF12)</f>
        <v>4</v>
      </c>
      <c r="AJ12" s="32">
        <f>ROUNDUP($AJ$3/AI12,1)</f>
        <v>287.5</v>
      </c>
      <c r="AK12" s="33">
        <f t="shared" ref="AK12" si="3">AH12-AJ12</f>
        <v>142.50000000000017</v>
      </c>
      <c r="AL12" s="32">
        <f t="shared" ref="AL12" si="4">IF(AI12&gt;1,AK12,AH12)</f>
        <v>142.50000000000017</v>
      </c>
      <c r="AM12" s="34">
        <f>ROUNDUP(AL12/$AJ$3,2)</f>
        <v>0.13</v>
      </c>
    </row>
    <row r="13" spans="1:39">
      <c r="B13" s="18" t="s">
        <v>78</v>
      </c>
      <c r="C13" s="18" t="s">
        <v>47</v>
      </c>
      <c r="D13" s="18" t="s">
        <v>79</v>
      </c>
      <c r="E13" s="18" t="s">
        <v>80</v>
      </c>
      <c r="F13" s="18" t="s">
        <v>652</v>
      </c>
      <c r="G13" s="18" t="s">
        <v>653</v>
      </c>
      <c r="H13" s="12" t="s">
        <v>655</v>
      </c>
      <c r="I13" s="13">
        <f>J12-K3+K2-I12</f>
        <v>0.17708333333333331</v>
      </c>
      <c r="J13" s="13">
        <f>K4-J12</f>
        <v>0.18055555555555558</v>
      </c>
      <c r="K13" s="13">
        <f>O2-O1</f>
        <v>0.16666666666666663</v>
      </c>
      <c r="L13" s="13">
        <f>O4-L12+I12-K1</f>
        <v>0.29861111111111122</v>
      </c>
      <c r="M13" s="13"/>
      <c r="N13" s="13"/>
      <c r="O13" s="13"/>
      <c r="P13" s="13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1"/>
      <c r="AH13" s="30"/>
      <c r="AI13" s="31"/>
      <c r="AJ13" s="32"/>
      <c r="AK13" s="35"/>
      <c r="AL13" s="32"/>
      <c r="AM13" s="34"/>
    </row>
    <row r="14" spans="1:39">
      <c r="A14" s="2" t="str">
        <f t="shared" si="0"/>
        <v>003801</v>
      </c>
      <c r="B14" s="17" t="s">
        <v>87</v>
      </c>
      <c r="C14" s="17" t="s">
        <v>47</v>
      </c>
      <c r="D14" s="17" t="s">
        <v>88</v>
      </c>
      <c r="E14" s="17" t="s">
        <v>89</v>
      </c>
      <c r="F14" s="17" t="s">
        <v>652</v>
      </c>
      <c r="G14" s="17" t="s">
        <v>653</v>
      </c>
      <c r="H14" s="10" t="s">
        <v>654</v>
      </c>
      <c r="I14" s="11">
        <v>0.69444444444444453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>
        <f>MAX(I15:AF15)</f>
        <v>0</v>
      </c>
      <c r="AH14" s="30">
        <f>AG14*24*60</f>
        <v>0</v>
      </c>
      <c r="AI14" s="31">
        <f>COUNTA(I14:AF14)</f>
        <v>1</v>
      </c>
      <c r="AJ14" s="32">
        <f>ROUNDUP($AJ$3/AI14,1)</f>
        <v>1150</v>
      </c>
      <c r="AK14" s="33">
        <f t="shared" ref="AK14" si="5">AH14-AJ14</f>
        <v>-1150</v>
      </c>
      <c r="AL14" s="32">
        <f t="shared" ref="AL14" si="6">IF(AI14&gt;1,AK14,AH14)</f>
        <v>0</v>
      </c>
      <c r="AM14" s="34">
        <f>ROUNDUP(AL14/$AJ$3,2)</f>
        <v>0</v>
      </c>
    </row>
    <row r="15" spans="1:39">
      <c r="B15" s="18" t="s">
        <v>87</v>
      </c>
      <c r="C15" s="18" t="s">
        <v>47</v>
      </c>
      <c r="D15" s="18" t="s">
        <v>88</v>
      </c>
      <c r="E15" s="18" t="s">
        <v>89</v>
      </c>
      <c r="F15" s="18" t="s">
        <v>652</v>
      </c>
      <c r="G15" s="18" t="s">
        <v>653</v>
      </c>
      <c r="H15" s="12" t="s">
        <v>655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1"/>
      <c r="AH15" s="30"/>
      <c r="AI15" s="31"/>
      <c r="AJ15" s="32"/>
      <c r="AK15" s="35"/>
      <c r="AL15" s="32"/>
      <c r="AM15" s="34"/>
    </row>
    <row r="16" spans="1:39">
      <c r="A16" s="24" t="str">
        <f t="shared" si="0"/>
        <v>015501</v>
      </c>
      <c r="B16" s="19" t="s">
        <v>92</v>
      </c>
      <c r="C16" s="19" t="s">
        <v>47</v>
      </c>
      <c r="D16" s="19" t="s">
        <v>93</v>
      </c>
      <c r="E16" s="19" t="s">
        <v>89</v>
      </c>
      <c r="F16" s="19" t="s">
        <v>652</v>
      </c>
      <c r="G16" s="19" t="s">
        <v>656</v>
      </c>
      <c r="H16" s="15" t="s">
        <v>654</v>
      </c>
      <c r="I16" s="16">
        <v>0.625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1">
        <f>MAX(I17:AF17)</f>
        <v>0</v>
      </c>
      <c r="AH16" s="30">
        <f>AG16*24*60</f>
        <v>0</v>
      </c>
      <c r="AI16" s="31">
        <f>COUNTA(I16:AF16)</f>
        <v>1</v>
      </c>
      <c r="AJ16" s="32">
        <f>ROUNDUP($AJ$3/AI16,1)</f>
        <v>1150</v>
      </c>
      <c r="AK16" s="33">
        <f t="shared" ref="AK16" si="7">AH16-AJ16</f>
        <v>-1150</v>
      </c>
      <c r="AL16" s="32">
        <f t="shared" ref="AL16" si="8">IF(AI16&gt;1,AK16,AH16)</f>
        <v>0</v>
      </c>
      <c r="AM16" s="34">
        <f>ROUNDUP(AL16/$AJ$3,2)</f>
        <v>0</v>
      </c>
    </row>
    <row r="17" spans="1:39">
      <c r="B17" s="18" t="s">
        <v>92</v>
      </c>
      <c r="C17" s="18" t="s">
        <v>47</v>
      </c>
      <c r="D17" s="18" t="s">
        <v>93</v>
      </c>
      <c r="E17" s="18" t="s">
        <v>89</v>
      </c>
      <c r="F17" s="18" t="s">
        <v>652</v>
      </c>
      <c r="G17" s="18" t="s">
        <v>656</v>
      </c>
      <c r="H17" s="12" t="s">
        <v>655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1"/>
      <c r="AH17" s="30"/>
      <c r="AI17" s="31"/>
      <c r="AJ17" s="32"/>
      <c r="AK17" s="35"/>
      <c r="AL17" s="32"/>
      <c r="AM17" s="34"/>
    </row>
    <row r="18" spans="1:39">
      <c r="A18" s="2" t="str">
        <f t="shared" si="0"/>
        <v>020801</v>
      </c>
      <c r="B18" s="17" t="s">
        <v>95</v>
      </c>
      <c r="C18" s="17" t="s">
        <v>47</v>
      </c>
      <c r="D18" s="17" t="s">
        <v>96</v>
      </c>
      <c r="E18" s="17" t="s">
        <v>33</v>
      </c>
      <c r="F18" s="17" t="s">
        <v>652</v>
      </c>
      <c r="G18" s="17" t="s">
        <v>653</v>
      </c>
      <c r="H18" s="10" t="s">
        <v>654</v>
      </c>
      <c r="I18" s="11">
        <v>0.36458333333333331</v>
      </c>
      <c r="J18" s="11">
        <v>0.58333333333333337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f>MAX(I19:AF19)</f>
        <v>0.62847222222222232</v>
      </c>
      <c r="AH18" s="30">
        <f>AG18*24*60</f>
        <v>905.00000000000011</v>
      </c>
      <c r="AI18" s="31">
        <f>COUNTA(I18:AF18)</f>
        <v>2</v>
      </c>
      <c r="AJ18" s="32">
        <f>ROUNDUP($AJ$3/AI18,1)</f>
        <v>575</v>
      </c>
      <c r="AK18" s="33">
        <f t="shared" ref="AK18" si="9">AH18-AJ18</f>
        <v>330.00000000000011</v>
      </c>
      <c r="AL18" s="32">
        <f t="shared" ref="AL18" si="10">IF(AI18&gt;1,AK18,AH18)</f>
        <v>330.00000000000011</v>
      </c>
      <c r="AM18" s="34">
        <f>ROUNDUP(AL18/$AJ$3,2)</f>
        <v>0.29000000000000004</v>
      </c>
    </row>
    <row r="19" spans="1:39">
      <c r="B19" s="18" t="s">
        <v>95</v>
      </c>
      <c r="C19" s="18" t="s">
        <v>47</v>
      </c>
      <c r="D19" s="18" t="s">
        <v>96</v>
      </c>
      <c r="E19" s="18" t="s">
        <v>33</v>
      </c>
      <c r="F19" s="18" t="s">
        <v>652</v>
      </c>
      <c r="G19" s="18" t="s">
        <v>653</v>
      </c>
      <c r="H19" s="12" t="s">
        <v>655</v>
      </c>
      <c r="I19" s="13">
        <f>J18-K3+K2-I18</f>
        <v>0.17361111111111122</v>
      </c>
      <c r="J19" s="13">
        <f>K4-J18+O2-O1+O4-O3+I18-K1</f>
        <v>0.62847222222222232</v>
      </c>
      <c r="K19" s="13"/>
      <c r="L19" s="13"/>
      <c r="M19" s="13"/>
      <c r="N19" s="13"/>
      <c r="O19" s="13"/>
      <c r="P19" s="13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1"/>
      <c r="AH19" s="30"/>
      <c r="AI19" s="31"/>
      <c r="AJ19" s="32"/>
      <c r="AK19" s="35"/>
      <c r="AL19" s="32"/>
      <c r="AM19" s="34"/>
    </row>
    <row r="20" spans="1:39">
      <c r="A20" s="2" t="str">
        <f t="shared" si="0"/>
        <v>022601</v>
      </c>
      <c r="B20" s="17" t="s">
        <v>109</v>
      </c>
      <c r="C20" s="17" t="s">
        <v>47</v>
      </c>
      <c r="D20" s="17" t="s">
        <v>110</v>
      </c>
      <c r="E20" s="17" t="s">
        <v>33</v>
      </c>
      <c r="F20" s="17" t="s">
        <v>652</v>
      </c>
      <c r="G20" s="17" t="s">
        <v>653</v>
      </c>
      <c r="H20" s="10" t="s">
        <v>654</v>
      </c>
      <c r="I20" s="11">
        <v>0.54166666666666663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>
        <f>MAX(I21:AF21)</f>
        <v>0</v>
      </c>
      <c r="AH20" s="30">
        <f>AG20*24*60</f>
        <v>0</v>
      </c>
      <c r="AI20" s="31">
        <f>COUNTA(I20:AF20)</f>
        <v>1</v>
      </c>
      <c r="AJ20" s="32">
        <f>ROUNDUP($AJ$3/AI20,1)</f>
        <v>1150</v>
      </c>
      <c r="AK20" s="33">
        <f t="shared" ref="AK20" si="11">AH20-AJ20</f>
        <v>-1150</v>
      </c>
      <c r="AL20" s="32">
        <f t="shared" ref="AL20" si="12">IF(AI20&gt;1,AK20,AH20)</f>
        <v>0</v>
      </c>
      <c r="AM20" s="34">
        <f>ROUNDUP(AL20/$AJ$3,2)</f>
        <v>0</v>
      </c>
    </row>
    <row r="21" spans="1:39">
      <c r="B21" s="18" t="s">
        <v>109</v>
      </c>
      <c r="C21" s="18" t="s">
        <v>47</v>
      </c>
      <c r="D21" s="18" t="s">
        <v>110</v>
      </c>
      <c r="E21" s="18" t="s">
        <v>33</v>
      </c>
      <c r="F21" s="18" t="s">
        <v>652</v>
      </c>
      <c r="G21" s="18" t="s">
        <v>653</v>
      </c>
      <c r="H21" s="12" t="s">
        <v>655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1"/>
      <c r="AH21" s="30"/>
      <c r="AI21" s="31"/>
      <c r="AJ21" s="32"/>
      <c r="AK21" s="35"/>
      <c r="AL21" s="32"/>
      <c r="AM21" s="34"/>
    </row>
    <row r="22" spans="1:39">
      <c r="A22" s="2" t="str">
        <f t="shared" si="0"/>
        <v>081001</v>
      </c>
      <c r="B22" s="17" t="s">
        <v>113</v>
      </c>
      <c r="C22" s="17" t="s">
        <v>47</v>
      </c>
      <c r="D22" s="17" t="s">
        <v>114</v>
      </c>
      <c r="E22" s="17" t="s">
        <v>33</v>
      </c>
      <c r="F22" s="17" t="s">
        <v>652</v>
      </c>
      <c r="G22" s="17" t="s">
        <v>653</v>
      </c>
      <c r="H22" s="10" t="s">
        <v>654</v>
      </c>
      <c r="I22" s="11">
        <v>0.63888888888888895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>
        <f>MAX(I23:AF23)</f>
        <v>0</v>
      </c>
      <c r="AH22" s="30">
        <f>AG22*24*60</f>
        <v>0</v>
      </c>
      <c r="AI22" s="31">
        <f>COUNTA(I22:AF22)</f>
        <v>1</v>
      </c>
      <c r="AJ22" s="32">
        <f>ROUNDUP($AJ$3/AI22,1)</f>
        <v>1150</v>
      </c>
      <c r="AK22" s="33">
        <f t="shared" ref="AK22" si="13">AH22-AJ22</f>
        <v>-1150</v>
      </c>
      <c r="AL22" s="32">
        <f t="shared" ref="AL22" si="14">IF(AI22&gt;1,AK22,AH22)</f>
        <v>0</v>
      </c>
      <c r="AM22" s="34">
        <f>ROUNDUP(AL22/$AJ$3,2)</f>
        <v>0</v>
      </c>
    </row>
    <row r="23" spans="1:39">
      <c r="B23" s="18" t="s">
        <v>113</v>
      </c>
      <c r="C23" s="18" t="s">
        <v>47</v>
      </c>
      <c r="D23" s="18" t="s">
        <v>114</v>
      </c>
      <c r="E23" s="18" t="s">
        <v>33</v>
      </c>
      <c r="F23" s="18" t="s">
        <v>652</v>
      </c>
      <c r="G23" s="18" t="s">
        <v>653</v>
      </c>
      <c r="H23" s="12" t="s">
        <v>655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1"/>
      <c r="AH23" s="30"/>
      <c r="AI23" s="31"/>
      <c r="AJ23" s="32"/>
      <c r="AK23" s="35"/>
      <c r="AL23" s="32"/>
      <c r="AM23" s="34"/>
    </row>
    <row r="24" spans="1:39">
      <c r="A24" s="2" t="str">
        <f t="shared" si="0"/>
        <v>081601</v>
      </c>
      <c r="B24" s="17" t="s">
        <v>117</v>
      </c>
      <c r="C24" s="17" t="s">
        <v>47</v>
      </c>
      <c r="D24" s="17" t="s">
        <v>118</v>
      </c>
      <c r="E24" s="17" t="s">
        <v>33</v>
      </c>
      <c r="F24" s="17" t="s">
        <v>652</v>
      </c>
      <c r="G24" s="17" t="s">
        <v>653</v>
      </c>
      <c r="H24" s="10" t="s">
        <v>654</v>
      </c>
      <c r="I24" s="11">
        <v>0.68055555555555547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>
        <f>MAX(I25:AF25)</f>
        <v>0</v>
      </c>
      <c r="AH24" s="30">
        <f>AG24*24*60</f>
        <v>0</v>
      </c>
      <c r="AI24" s="31">
        <f>COUNTA(I24:AF24)</f>
        <v>1</v>
      </c>
      <c r="AJ24" s="32">
        <f>ROUNDUP($AJ$3/AI24,1)</f>
        <v>1150</v>
      </c>
      <c r="AK24" s="33">
        <f t="shared" ref="AK24" si="15">AH24-AJ24</f>
        <v>-1150</v>
      </c>
      <c r="AL24" s="32">
        <f t="shared" ref="AL24" si="16">IF(AI24&gt;1,AK24,AH24)</f>
        <v>0</v>
      </c>
      <c r="AM24" s="34">
        <f>ROUNDUP(AL24/$AJ$3,2)</f>
        <v>0</v>
      </c>
    </row>
    <row r="25" spans="1:39">
      <c r="B25" s="18" t="s">
        <v>117</v>
      </c>
      <c r="C25" s="18" t="s">
        <v>47</v>
      </c>
      <c r="D25" s="18" t="s">
        <v>118</v>
      </c>
      <c r="E25" s="18" t="s">
        <v>33</v>
      </c>
      <c r="F25" s="18" t="s">
        <v>652</v>
      </c>
      <c r="G25" s="18" t="s">
        <v>653</v>
      </c>
      <c r="H25" s="12" t="s">
        <v>655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1"/>
      <c r="AH25" s="30"/>
      <c r="AI25" s="31"/>
      <c r="AJ25" s="32"/>
      <c r="AK25" s="35"/>
      <c r="AL25" s="32"/>
      <c r="AM25" s="34"/>
    </row>
    <row r="26" spans="1:39">
      <c r="A26" s="2" t="str">
        <f t="shared" si="0"/>
        <v>083101</v>
      </c>
      <c r="B26" s="17" t="s">
        <v>121</v>
      </c>
      <c r="C26" s="17" t="s">
        <v>47</v>
      </c>
      <c r="D26" s="17" t="s">
        <v>122</v>
      </c>
      <c r="E26" s="17" t="s">
        <v>123</v>
      </c>
      <c r="F26" s="17" t="s">
        <v>652</v>
      </c>
      <c r="G26" s="17" t="s">
        <v>653</v>
      </c>
      <c r="H26" s="10" t="s">
        <v>654</v>
      </c>
      <c r="I26" s="11">
        <v>0.90972222222222221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>
        <f>MAX(I27:AF27)</f>
        <v>0</v>
      </c>
      <c r="AH26" s="30">
        <f>AG26*24*60</f>
        <v>0</v>
      </c>
      <c r="AI26" s="31">
        <f>COUNTA(I26:AF26)</f>
        <v>1</v>
      </c>
      <c r="AJ26" s="32">
        <f>ROUNDUP($AJ$3/AI26,1)</f>
        <v>1150</v>
      </c>
      <c r="AK26" s="33">
        <f t="shared" ref="AK26" si="17">AH26-AJ26</f>
        <v>-1150</v>
      </c>
      <c r="AL26" s="32">
        <f t="shared" ref="AL26" si="18">IF(AI26&gt;1,AK26,AH26)</f>
        <v>0</v>
      </c>
      <c r="AM26" s="34">
        <f>ROUNDUP(AL26/$AJ$3,2)</f>
        <v>0</v>
      </c>
    </row>
    <row r="27" spans="1:39">
      <c r="B27" s="18" t="s">
        <v>121</v>
      </c>
      <c r="C27" s="18" t="s">
        <v>47</v>
      </c>
      <c r="D27" s="18" t="s">
        <v>122</v>
      </c>
      <c r="E27" s="18" t="s">
        <v>123</v>
      </c>
      <c r="F27" s="18" t="s">
        <v>652</v>
      </c>
      <c r="G27" s="18" t="s">
        <v>653</v>
      </c>
      <c r="H27" s="12" t="s">
        <v>655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1"/>
      <c r="AH27" s="30"/>
      <c r="AI27" s="31"/>
      <c r="AJ27" s="32"/>
      <c r="AK27" s="35"/>
      <c r="AL27" s="32"/>
      <c r="AM27" s="34"/>
    </row>
    <row r="28" spans="1:39">
      <c r="A28" s="2" t="str">
        <f t="shared" si="0"/>
        <v>083401</v>
      </c>
      <c r="B28" s="17" t="s">
        <v>126</v>
      </c>
      <c r="C28" s="17" t="s">
        <v>47</v>
      </c>
      <c r="D28" s="17" t="s">
        <v>127</v>
      </c>
      <c r="E28" s="17" t="s">
        <v>33</v>
      </c>
      <c r="F28" s="17" t="s">
        <v>652</v>
      </c>
      <c r="G28" s="17" t="s">
        <v>653</v>
      </c>
      <c r="H28" s="10" t="s">
        <v>654</v>
      </c>
      <c r="I28" s="11">
        <v>0.58680555555555558</v>
      </c>
      <c r="J28" s="11">
        <v>1.0555555555555556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>
        <f>MAX(I29:AF29)</f>
        <v>0.43750000000000011</v>
      </c>
      <c r="AH28" s="30">
        <f>AG28*24*60</f>
        <v>630.00000000000023</v>
      </c>
      <c r="AI28" s="31">
        <f>COUNTA(I28:AF28)</f>
        <v>2</v>
      </c>
      <c r="AJ28" s="32">
        <f>ROUNDUP($AJ$3/AI28,1)</f>
        <v>575</v>
      </c>
      <c r="AK28" s="33">
        <f t="shared" ref="AK28" si="19">AH28-AJ28</f>
        <v>55.000000000000227</v>
      </c>
      <c r="AL28" s="32">
        <f t="shared" ref="AL28" si="20">IF(AI28&gt;1,AK28,AH28)</f>
        <v>55.000000000000227</v>
      </c>
      <c r="AM28" s="34">
        <f>ROUNDUP(AL28/$AJ$3,2)</f>
        <v>0.05</v>
      </c>
    </row>
    <row r="29" spans="1:39">
      <c r="B29" s="18" t="s">
        <v>126</v>
      </c>
      <c r="C29" s="18" t="s">
        <v>47</v>
      </c>
      <c r="D29" s="18" t="s">
        <v>127</v>
      </c>
      <c r="E29" s="18" t="s">
        <v>33</v>
      </c>
      <c r="F29" s="18" t="s">
        <v>652</v>
      </c>
      <c r="G29" s="18" t="s">
        <v>653</v>
      </c>
      <c r="H29" s="12" t="s">
        <v>655</v>
      </c>
      <c r="I29" s="13">
        <f>K4-I28+J28-O1</f>
        <v>0.36458333333333337</v>
      </c>
      <c r="J29" s="13">
        <f>O2-J28+O4-O3+K2-K1+I28-K3</f>
        <v>0.43750000000000011</v>
      </c>
      <c r="K29" s="13"/>
      <c r="L29" s="13"/>
      <c r="M29" s="13"/>
      <c r="N29" s="13"/>
      <c r="O29" s="13"/>
      <c r="P29" s="13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1"/>
      <c r="AH29" s="30"/>
      <c r="AI29" s="31"/>
      <c r="AJ29" s="32"/>
      <c r="AK29" s="35"/>
      <c r="AL29" s="32"/>
      <c r="AM29" s="34"/>
    </row>
    <row r="30" spans="1:39">
      <c r="A30" s="2" t="str">
        <f t="shared" si="0"/>
        <v>093001</v>
      </c>
      <c r="B30" s="17" t="s">
        <v>130</v>
      </c>
      <c r="C30" s="17" t="s">
        <v>47</v>
      </c>
      <c r="D30" s="17" t="s">
        <v>131</v>
      </c>
      <c r="E30" s="17" t="s">
        <v>89</v>
      </c>
      <c r="F30" s="17" t="s">
        <v>652</v>
      </c>
      <c r="G30" s="17" t="s">
        <v>653</v>
      </c>
      <c r="H30" s="10" t="s">
        <v>654</v>
      </c>
      <c r="I30" s="11">
        <v>0.39583333333333331</v>
      </c>
      <c r="J30" s="11">
        <v>0.5</v>
      </c>
      <c r="K30" s="11">
        <v>0.58333333333333337</v>
      </c>
      <c r="L30" s="11">
        <v>0.6875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>
        <f>MAX(I31:AF31)</f>
        <v>0.55555555555555536</v>
      </c>
      <c r="AH30" s="30">
        <f>AG30*24*60</f>
        <v>799.99999999999977</v>
      </c>
      <c r="AI30" s="31">
        <f>COUNTA(I30:AF30)</f>
        <v>4</v>
      </c>
      <c r="AJ30" s="32">
        <f>ROUNDUP($AJ$3/AI30,1)</f>
        <v>287.5</v>
      </c>
      <c r="AK30" s="33">
        <f t="shared" ref="AK30" si="21">AH30-AJ30</f>
        <v>512.49999999999977</v>
      </c>
      <c r="AL30" s="32">
        <f t="shared" ref="AL30" si="22">IF(AI30&gt;1,AK30,AH30)</f>
        <v>512.49999999999977</v>
      </c>
      <c r="AM30" s="34">
        <f>ROUNDUP(AL30/$AJ$3,2)</f>
        <v>0.45</v>
      </c>
    </row>
    <row r="31" spans="1:39">
      <c r="B31" s="18" t="s">
        <v>130</v>
      </c>
      <c r="C31" s="18" t="s">
        <v>47</v>
      </c>
      <c r="D31" s="18" t="s">
        <v>131</v>
      </c>
      <c r="E31" s="18" t="s">
        <v>89</v>
      </c>
      <c r="F31" s="18" t="s">
        <v>652</v>
      </c>
      <c r="G31" s="18" t="s">
        <v>653</v>
      </c>
      <c r="H31" s="12" t="s">
        <v>655</v>
      </c>
      <c r="I31" s="13">
        <f>J30-I30</f>
        <v>0.10416666666666669</v>
      </c>
      <c r="J31" s="13">
        <f>K30-K3+K2-J30</f>
        <v>3.8194444444444531E-2</v>
      </c>
      <c r="K31" s="13">
        <f>L30-K30</f>
        <v>0.10416666666666663</v>
      </c>
      <c r="L31" s="13">
        <f>K4-L30+O2-O1+O4-O3+I30-K1</f>
        <v>0.55555555555555536</v>
      </c>
      <c r="M31" s="13"/>
      <c r="N31" s="13"/>
      <c r="O31" s="13"/>
      <c r="P31" s="13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1"/>
      <c r="AH31" s="30"/>
      <c r="AI31" s="31"/>
      <c r="AJ31" s="32"/>
      <c r="AK31" s="35"/>
      <c r="AL31" s="32"/>
      <c r="AM31" s="34"/>
    </row>
    <row r="32" spans="1:39">
      <c r="A32" s="2" t="str">
        <f t="shared" si="0"/>
        <v>101401</v>
      </c>
      <c r="B32" s="17" t="s">
        <v>135</v>
      </c>
      <c r="C32" s="17" t="s">
        <v>47</v>
      </c>
      <c r="D32" s="17" t="s">
        <v>136</v>
      </c>
      <c r="E32" s="17" t="s">
        <v>137</v>
      </c>
      <c r="F32" s="17" t="s">
        <v>652</v>
      </c>
      <c r="G32" s="17" t="s">
        <v>653</v>
      </c>
      <c r="H32" s="10" t="s">
        <v>654</v>
      </c>
      <c r="I32" s="11">
        <v>0.52083333333333337</v>
      </c>
      <c r="J32" s="11">
        <v>0.98263888888888884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>
        <f>MAX(I33:AF33)</f>
        <v>0.48958333333333343</v>
      </c>
      <c r="AH32" s="30">
        <f>AG32*24*60</f>
        <v>705.00000000000011</v>
      </c>
      <c r="AI32" s="31">
        <f>COUNTA(I32:AF32)</f>
        <v>2</v>
      </c>
      <c r="AJ32" s="32">
        <f>ROUNDUP($AJ$3/AI32,1)</f>
        <v>575</v>
      </c>
      <c r="AK32" s="33">
        <f t="shared" ref="AK32" si="23">AH32-AJ32</f>
        <v>130.00000000000011</v>
      </c>
      <c r="AL32" s="32">
        <f t="shared" ref="AL32" si="24">IF(AI32&gt;1,AK32,AH32)</f>
        <v>130.00000000000011</v>
      </c>
      <c r="AM32" s="34">
        <f>ROUNDUP(AL32/$AJ$3,2)</f>
        <v>0.12</v>
      </c>
    </row>
    <row r="33" spans="1:39">
      <c r="B33" s="18" t="s">
        <v>135</v>
      </c>
      <c r="C33" s="18" t="s">
        <v>47</v>
      </c>
      <c r="D33" s="18" t="s">
        <v>136</v>
      </c>
      <c r="E33" s="18" t="s">
        <v>137</v>
      </c>
      <c r="F33" s="18" t="s">
        <v>652</v>
      </c>
      <c r="G33" s="18" t="s">
        <v>653</v>
      </c>
      <c r="H33" s="12" t="s">
        <v>655</v>
      </c>
      <c r="I33" s="13">
        <f>J32-O1+K4-K3</f>
        <v>0.3125</v>
      </c>
      <c r="J33" s="13">
        <f>O2-J32+O4-O3+I32-K1</f>
        <v>0.48958333333333343</v>
      </c>
      <c r="K33" s="13"/>
      <c r="L33" s="13"/>
      <c r="M33" s="13"/>
      <c r="N33" s="13"/>
      <c r="O33" s="13"/>
      <c r="P33" s="13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1"/>
      <c r="AH33" s="30"/>
      <c r="AI33" s="31"/>
      <c r="AJ33" s="32"/>
      <c r="AK33" s="35"/>
      <c r="AL33" s="32"/>
      <c r="AM33" s="34"/>
    </row>
    <row r="34" spans="1:39">
      <c r="A34" s="2" t="str">
        <f t="shared" si="0"/>
        <v>104204</v>
      </c>
      <c r="B34" s="17" t="s">
        <v>143</v>
      </c>
      <c r="C34" s="17" t="s">
        <v>145</v>
      </c>
      <c r="D34" s="17" t="s">
        <v>144</v>
      </c>
      <c r="E34" s="17" t="s">
        <v>146</v>
      </c>
      <c r="F34" s="17" t="s">
        <v>652</v>
      </c>
      <c r="G34" s="17" t="s">
        <v>653</v>
      </c>
      <c r="H34" s="10" t="s">
        <v>654</v>
      </c>
      <c r="I34" s="11">
        <v>0.29166666666666669</v>
      </c>
      <c r="J34" s="11">
        <v>0.54166666666666663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>
        <f>MAX(I35:AF35)</f>
        <v>0.57986111111111116</v>
      </c>
      <c r="AH34" s="30">
        <f>AG34*24*60</f>
        <v>835.00000000000011</v>
      </c>
      <c r="AI34" s="31">
        <f>COUNTA(I34:AF34)</f>
        <v>2</v>
      </c>
      <c r="AJ34" s="32">
        <f>ROUNDUP($AJ$3/AI34,1)</f>
        <v>575</v>
      </c>
      <c r="AK34" s="33">
        <f t="shared" ref="AK34" si="25">AH34-AJ34</f>
        <v>260.00000000000011</v>
      </c>
      <c r="AL34" s="32">
        <f t="shared" ref="AL34" si="26">IF(AI34&gt;1,AK34,AH34)</f>
        <v>260.00000000000011</v>
      </c>
      <c r="AM34" s="34">
        <f>ROUNDUP(AL34/$AJ$3,2)</f>
        <v>0.23</v>
      </c>
    </row>
    <row r="35" spans="1:39">
      <c r="B35" s="18" t="s">
        <v>143</v>
      </c>
      <c r="C35" s="18" t="s">
        <v>145</v>
      </c>
      <c r="D35" s="18" t="s">
        <v>144</v>
      </c>
      <c r="E35" s="18" t="s">
        <v>146</v>
      </c>
      <c r="F35" s="18" t="s">
        <v>652</v>
      </c>
      <c r="G35" s="18" t="s">
        <v>653</v>
      </c>
      <c r="H35" s="12" t="s">
        <v>655</v>
      </c>
      <c r="I35" s="13">
        <v>0.22222222222222221</v>
      </c>
      <c r="J35" s="13">
        <v>0.57986111111111116</v>
      </c>
      <c r="K35" s="13"/>
      <c r="L35" s="13"/>
      <c r="M35" s="13"/>
      <c r="N35" s="13"/>
      <c r="O35" s="13"/>
      <c r="P35" s="13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1"/>
      <c r="AH35" s="30"/>
      <c r="AI35" s="31"/>
      <c r="AJ35" s="32"/>
      <c r="AK35" s="35"/>
      <c r="AL35" s="32"/>
      <c r="AM35" s="34"/>
    </row>
    <row r="36" spans="1:39">
      <c r="A36" s="2" t="str">
        <f t="shared" si="0"/>
        <v>181402</v>
      </c>
      <c r="B36" s="17" t="s">
        <v>150</v>
      </c>
      <c r="C36" s="17" t="s">
        <v>152</v>
      </c>
      <c r="D36" s="17" t="s">
        <v>151</v>
      </c>
      <c r="E36" s="17" t="s">
        <v>153</v>
      </c>
      <c r="F36" s="17" t="s">
        <v>652</v>
      </c>
      <c r="G36" s="17" t="s">
        <v>653</v>
      </c>
      <c r="H36" s="10" t="s">
        <v>654</v>
      </c>
      <c r="I36" s="11">
        <v>0.35416666666666669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>
        <f>MAX(I37:AF37)</f>
        <v>0</v>
      </c>
      <c r="AH36" s="30">
        <f>AG36*24*60</f>
        <v>0</v>
      </c>
      <c r="AI36" s="31">
        <f>COUNTA(I36:AF36)</f>
        <v>1</v>
      </c>
      <c r="AJ36" s="32">
        <f>ROUNDUP($AJ$3/AI36,1)</f>
        <v>1150</v>
      </c>
      <c r="AK36" s="33">
        <f t="shared" ref="AK36" si="27">AH36-AJ36</f>
        <v>-1150</v>
      </c>
      <c r="AL36" s="32">
        <f t="shared" ref="AL36" si="28">IF(AI36&gt;1,AK36,AH36)</f>
        <v>0</v>
      </c>
      <c r="AM36" s="34">
        <f>ROUNDUP(AL36/$AJ$3,2)</f>
        <v>0</v>
      </c>
    </row>
    <row r="37" spans="1:39">
      <c r="B37" s="18" t="s">
        <v>150</v>
      </c>
      <c r="C37" s="18" t="s">
        <v>152</v>
      </c>
      <c r="D37" s="18" t="s">
        <v>151</v>
      </c>
      <c r="E37" s="18" t="s">
        <v>153</v>
      </c>
      <c r="F37" s="18" t="s">
        <v>652</v>
      </c>
      <c r="G37" s="18" t="s">
        <v>653</v>
      </c>
      <c r="H37" s="12" t="s">
        <v>655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1"/>
      <c r="AH37" s="30"/>
      <c r="AI37" s="31"/>
      <c r="AJ37" s="32"/>
      <c r="AK37" s="35"/>
      <c r="AL37" s="32"/>
      <c r="AM37" s="34"/>
    </row>
    <row r="38" spans="1:39">
      <c r="A38" s="2" t="str">
        <f t="shared" si="0"/>
        <v>182101</v>
      </c>
      <c r="B38" s="17" t="s">
        <v>168</v>
      </c>
      <c r="C38" s="17" t="s">
        <v>47</v>
      </c>
      <c r="D38" s="17" t="s">
        <v>169</v>
      </c>
      <c r="E38" s="17" t="s">
        <v>33</v>
      </c>
      <c r="F38" s="17" t="s">
        <v>652</v>
      </c>
      <c r="G38" s="17" t="s">
        <v>653</v>
      </c>
      <c r="H38" s="10" t="s">
        <v>654</v>
      </c>
      <c r="I38" s="11">
        <v>0.34722222222222227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>
        <f>MAX(I39:AF39)</f>
        <v>0</v>
      </c>
      <c r="AH38" s="30">
        <f>AG38*24*60</f>
        <v>0</v>
      </c>
      <c r="AI38" s="31">
        <f>COUNTA(I38:AF38)</f>
        <v>1</v>
      </c>
      <c r="AJ38" s="32">
        <f>ROUNDUP($AJ$3/AI38,1)</f>
        <v>1150</v>
      </c>
      <c r="AK38" s="33">
        <f t="shared" ref="AK38" si="29">AH38-AJ38</f>
        <v>-1150</v>
      </c>
      <c r="AL38" s="32">
        <f t="shared" ref="AL38" si="30">IF(AI38&gt;1,AK38,AH38)</f>
        <v>0</v>
      </c>
      <c r="AM38" s="34">
        <f>ROUNDUP(AL38/$AJ$3,2)</f>
        <v>0</v>
      </c>
    </row>
    <row r="39" spans="1:39">
      <c r="B39" s="18" t="s">
        <v>168</v>
      </c>
      <c r="C39" s="18" t="s">
        <v>47</v>
      </c>
      <c r="D39" s="18" t="s">
        <v>169</v>
      </c>
      <c r="E39" s="18" t="s">
        <v>33</v>
      </c>
      <c r="F39" s="18" t="s">
        <v>652</v>
      </c>
      <c r="G39" s="18" t="s">
        <v>653</v>
      </c>
      <c r="H39" s="12" t="s">
        <v>655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1"/>
      <c r="AH39" s="30"/>
      <c r="AI39" s="31"/>
      <c r="AJ39" s="32"/>
      <c r="AK39" s="35"/>
      <c r="AL39" s="32"/>
      <c r="AM39" s="34"/>
    </row>
    <row r="40" spans="1:39">
      <c r="A40" s="2" t="str">
        <f t="shared" si="0"/>
        <v>201703</v>
      </c>
      <c r="B40" s="17" t="s">
        <v>172</v>
      </c>
      <c r="C40" s="17" t="s">
        <v>174</v>
      </c>
      <c r="D40" s="17" t="s">
        <v>173</v>
      </c>
      <c r="E40" s="17" t="s">
        <v>175</v>
      </c>
      <c r="F40" s="17" t="s">
        <v>652</v>
      </c>
      <c r="G40" s="17" t="s">
        <v>653</v>
      </c>
      <c r="H40" s="10" t="s">
        <v>654</v>
      </c>
      <c r="I40" s="11">
        <v>0.28125</v>
      </c>
      <c r="J40" s="11">
        <v>0.77083333333333337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>
        <f>MAX(I41:AF41)</f>
        <v>0.43750000000000011</v>
      </c>
      <c r="AH40" s="30">
        <f>AG40*24*60</f>
        <v>630.00000000000023</v>
      </c>
      <c r="AI40" s="31">
        <f>COUNTA(I40:AF40)</f>
        <v>2</v>
      </c>
      <c r="AJ40" s="32">
        <f>ROUNDUP($AJ$3/AI40,1)</f>
        <v>575</v>
      </c>
      <c r="AK40" s="33">
        <f t="shared" ref="AK40" si="31">AH40-AJ40</f>
        <v>55.000000000000227</v>
      </c>
      <c r="AL40" s="32">
        <f t="shared" ref="AL40" si="32">IF(AI40&gt;1,AK40,AH40)</f>
        <v>55.000000000000227</v>
      </c>
      <c r="AM40" s="34">
        <f>ROUNDUP(AL40/$AJ$3,2)</f>
        <v>0.05</v>
      </c>
    </row>
    <row r="41" spans="1:39">
      <c r="B41" s="18" t="s">
        <v>172</v>
      </c>
      <c r="C41" s="18" t="s">
        <v>174</v>
      </c>
      <c r="D41" s="18" t="s">
        <v>173</v>
      </c>
      <c r="E41" s="18" t="s">
        <v>175</v>
      </c>
      <c r="F41" s="18" t="s">
        <v>652</v>
      </c>
      <c r="G41" s="18" t="s">
        <v>653</v>
      </c>
      <c r="H41" s="12" t="s">
        <v>655</v>
      </c>
      <c r="I41" s="13">
        <v>0.43750000000000011</v>
      </c>
      <c r="J41" s="13">
        <v>0.36458333333333348</v>
      </c>
      <c r="K41" s="13"/>
      <c r="L41" s="13"/>
      <c r="M41" s="13"/>
      <c r="N41" s="13"/>
      <c r="O41" s="13"/>
      <c r="P41" s="13"/>
      <c r="Q41" s="13"/>
      <c r="R41" s="13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1"/>
      <c r="AH41" s="30"/>
      <c r="AI41" s="31"/>
      <c r="AJ41" s="32"/>
      <c r="AK41" s="35"/>
      <c r="AL41" s="32"/>
      <c r="AM41" s="34"/>
    </row>
    <row r="42" spans="1:39">
      <c r="A42" s="2" t="str">
        <f t="shared" si="0"/>
        <v>202001</v>
      </c>
      <c r="B42" s="17" t="s">
        <v>179</v>
      </c>
      <c r="C42" s="17" t="s">
        <v>47</v>
      </c>
      <c r="D42" s="17" t="s">
        <v>180</v>
      </c>
      <c r="E42" s="17" t="s">
        <v>89</v>
      </c>
      <c r="F42" s="17" t="s">
        <v>652</v>
      </c>
      <c r="G42" s="17" t="s">
        <v>653</v>
      </c>
      <c r="H42" s="10" t="s">
        <v>654</v>
      </c>
      <c r="I42" s="11">
        <v>0.3888888888888889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>
        <f>MAX(I43:AF43)</f>
        <v>0</v>
      </c>
      <c r="AH42" s="30">
        <f>AG42*24*60</f>
        <v>0</v>
      </c>
      <c r="AI42" s="31">
        <f>COUNTA(I42:AF42)</f>
        <v>1</v>
      </c>
      <c r="AJ42" s="32">
        <f>ROUNDUP($AJ$3/AI42,1)</f>
        <v>1150</v>
      </c>
      <c r="AK42" s="33">
        <f t="shared" ref="AK42" si="33">AH42-AJ42</f>
        <v>-1150</v>
      </c>
      <c r="AL42" s="32">
        <f t="shared" ref="AL42" si="34">IF(AI42&gt;1,AK42,AH42)</f>
        <v>0</v>
      </c>
      <c r="AM42" s="34">
        <f>ROUNDUP(AL42/$AJ$3,2)</f>
        <v>0</v>
      </c>
    </row>
    <row r="43" spans="1:39">
      <c r="B43" s="18" t="s">
        <v>179</v>
      </c>
      <c r="C43" s="18" t="s">
        <v>47</v>
      </c>
      <c r="D43" s="18" t="s">
        <v>180</v>
      </c>
      <c r="E43" s="18" t="s">
        <v>89</v>
      </c>
      <c r="F43" s="18" t="s">
        <v>652</v>
      </c>
      <c r="G43" s="18" t="s">
        <v>653</v>
      </c>
      <c r="H43" s="12" t="s">
        <v>655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1"/>
      <c r="AH43" s="30"/>
      <c r="AI43" s="31"/>
      <c r="AJ43" s="32"/>
      <c r="AK43" s="35"/>
      <c r="AL43" s="32"/>
      <c r="AM43" s="34"/>
    </row>
    <row r="44" spans="1:39">
      <c r="A44" s="2" t="str">
        <f t="shared" si="0"/>
        <v>203601</v>
      </c>
      <c r="B44" s="17" t="s">
        <v>194</v>
      </c>
      <c r="C44" s="17" t="s">
        <v>47</v>
      </c>
      <c r="D44" s="17" t="s">
        <v>195</v>
      </c>
      <c r="E44" s="17" t="s">
        <v>196</v>
      </c>
      <c r="F44" s="17" t="s">
        <v>652</v>
      </c>
      <c r="G44" s="17" t="s">
        <v>653</v>
      </c>
      <c r="H44" s="10" t="s">
        <v>654</v>
      </c>
      <c r="I44" s="11">
        <v>0.28472222222222221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>
        <f>MAX(I45:AF45)</f>
        <v>0</v>
      </c>
      <c r="AH44" s="30">
        <f>AG44*24*60</f>
        <v>0</v>
      </c>
      <c r="AI44" s="31">
        <f>COUNTA(I44:AF44)</f>
        <v>1</v>
      </c>
      <c r="AJ44" s="32">
        <f>ROUNDUP($AJ$3/AI44,1)</f>
        <v>1150</v>
      </c>
      <c r="AK44" s="33">
        <f t="shared" ref="AK44" si="35">AH44-AJ44</f>
        <v>-1150</v>
      </c>
      <c r="AL44" s="32">
        <f t="shared" ref="AL44" si="36">IF(AI44&gt;1,AK44,AH44)</f>
        <v>0</v>
      </c>
      <c r="AM44" s="34">
        <f>ROUNDUP(AL44/$AJ$3,2)</f>
        <v>0</v>
      </c>
    </row>
    <row r="45" spans="1:39">
      <c r="B45" s="18" t="s">
        <v>194</v>
      </c>
      <c r="C45" s="18" t="s">
        <v>47</v>
      </c>
      <c r="D45" s="18" t="s">
        <v>195</v>
      </c>
      <c r="E45" s="18" t="s">
        <v>196</v>
      </c>
      <c r="F45" s="18" t="s">
        <v>652</v>
      </c>
      <c r="G45" s="18" t="s">
        <v>653</v>
      </c>
      <c r="H45" s="12" t="s">
        <v>655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1"/>
      <c r="AH45" s="30"/>
      <c r="AI45" s="31"/>
      <c r="AJ45" s="32"/>
      <c r="AK45" s="35"/>
      <c r="AL45" s="32"/>
      <c r="AM45" s="34"/>
    </row>
    <row r="46" spans="1:39">
      <c r="A46" s="2" t="str">
        <f t="shared" si="0"/>
        <v>203806</v>
      </c>
      <c r="B46" s="17" t="s">
        <v>203</v>
      </c>
      <c r="C46" s="17" t="s">
        <v>205</v>
      </c>
      <c r="D46" s="17" t="s">
        <v>204</v>
      </c>
      <c r="E46" s="17" t="s">
        <v>206</v>
      </c>
      <c r="F46" s="17" t="s">
        <v>652</v>
      </c>
      <c r="G46" s="17" t="s">
        <v>653</v>
      </c>
      <c r="H46" s="10" t="s">
        <v>654</v>
      </c>
      <c r="I46" s="11">
        <v>0.39583333333333331</v>
      </c>
      <c r="J46" s="11">
        <v>0.65277777777777779</v>
      </c>
      <c r="K46" s="11">
        <v>0.91666666666666663</v>
      </c>
      <c r="L46" s="11">
        <v>1.1666666666666667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>
        <f>MAX(I47:AF47)</f>
        <v>0.22222222222222215</v>
      </c>
      <c r="AH46" s="30">
        <f>AG46*24*60</f>
        <v>319.99999999999994</v>
      </c>
      <c r="AI46" s="31">
        <f>COUNTA(I46:AF46)</f>
        <v>4</v>
      </c>
      <c r="AJ46" s="32">
        <f>ROUNDUP($AJ$3/AI46,1)</f>
        <v>287.5</v>
      </c>
      <c r="AK46" s="33">
        <f t="shared" ref="AK46" si="37">AH46-AJ46</f>
        <v>32.499999999999943</v>
      </c>
      <c r="AL46" s="32">
        <f t="shared" ref="AL46" si="38">IF(AI46&gt;1,AK46,AH46)</f>
        <v>32.499999999999943</v>
      </c>
      <c r="AM46" s="34">
        <f>ROUNDUP(AL46/$AJ$3,2)</f>
        <v>0.03</v>
      </c>
    </row>
    <row r="47" spans="1:39">
      <c r="B47" s="18" t="s">
        <v>203</v>
      </c>
      <c r="C47" s="18" t="s">
        <v>205</v>
      </c>
      <c r="D47" s="18" t="s">
        <v>204</v>
      </c>
      <c r="E47" s="18" t="s">
        <v>206</v>
      </c>
      <c r="F47" s="18" t="s">
        <v>652</v>
      </c>
      <c r="G47" s="18" t="s">
        <v>653</v>
      </c>
      <c r="H47" s="12" t="s">
        <v>655</v>
      </c>
      <c r="I47" s="13">
        <f>J46-K3+K2-I46</f>
        <v>0.21180555555555564</v>
      </c>
      <c r="J47" s="13">
        <f>K4-J46</f>
        <v>0.15972222222222221</v>
      </c>
      <c r="K47" s="13">
        <f>L46-O3+O2-O1</f>
        <v>0.20833333333333337</v>
      </c>
      <c r="L47" s="13">
        <f>O4-L46+I46-K1</f>
        <v>0.22222222222222215</v>
      </c>
      <c r="M47" s="13"/>
      <c r="N47" s="13"/>
      <c r="O47" s="13"/>
      <c r="P47" s="13"/>
      <c r="Q47" s="13"/>
      <c r="R47" s="13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1"/>
      <c r="AH47" s="30"/>
      <c r="AI47" s="31"/>
      <c r="AJ47" s="32"/>
      <c r="AK47" s="35"/>
      <c r="AL47" s="32"/>
      <c r="AM47" s="34"/>
    </row>
    <row r="48" spans="1:39">
      <c r="A48" s="24" t="str">
        <f t="shared" si="0"/>
        <v>204101</v>
      </c>
      <c r="B48" s="19" t="s">
        <v>210</v>
      </c>
      <c r="C48" s="19" t="s">
        <v>47</v>
      </c>
      <c r="D48" s="19" t="s">
        <v>211</v>
      </c>
      <c r="E48" s="19" t="s">
        <v>89</v>
      </c>
      <c r="F48" s="19" t="s">
        <v>652</v>
      </c>
      <c r="G48" s="19" t="s">
        <v>656</v>
      </c>
      <c r="H48" s="15" t="s">
        <v>654</v>
      </c>
      <c r="I48" s="16">
        <v>0.47222222222222227</v>
      </c>
      <c r="J48" s="16">
        <v>0.63888888888888895</v>
      </c>
      <c r="K48" s="16">
        <v>0.93055555555555547</v>
      </c>
      <c r="L48" s="16">
        <v>1.1388888888888888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1">
        <f>MAX(I49:AF49)</f>
        <v>0.32638888888888912</v>
      </c>
      <c r="AH48" s="30">
        <f>AG48*24*60</f>
        <v>470.00000000000034</v>
      </c>
      <c r="AI48" s="31">
        <f>COUNTA(I48:AF48)</f>
        <v>4</v>
      </c>
      <c r="AJ48" s="32">
        <f>ROUNDUP($AJ$3/AI48,1)</f>
        <v>287.5</v>
      </c>
      <c r="AK48" s="33">
        <f t="shared" ref="AK48" si="39">AH48-AJ48</f>
        <v>182.50000000000034</v>
      </c>
      <c r="AL48" s="32">
        <f t="shared" ref="AL48" si="40">IF(AI48&gt;1,AK48,AH48)</f>
        <v>182.50000000000034</v>
      </c>
      <c r="AM48" s="34">
        <f>ROUNDUP(AL48/$AJ$3,2)</f>
        <v>0.16</v>
      </c>
    </row>
    <row r="49" spans="1:39">
      <c r="B49" s="18" t="s">
        <v>210</v>
      </c>
      <c r="C49" s="18" t="s">
        <v>47</v>
      </c>
      <c r="D49" s="18" t="s">
        <v>211</v>
      </c>
      <c r="E49" s="18" t="s">
        <v>89</v>
      </c>
      <c r="F49" s="18" t="s">
        <v>652</v>
      </c>
      <c r="G49" s="18" t="s">
        <v>656</v>
      </c>
      <c r="H49" s="12" t="s">
        <v>655</v>
      </c>
      <c r="I49" s="13">
        <f>J48-K3+K2-I48</f>
        <v>0.12152777777777785</v>
      </c>
      <c r="J49" s="13">
        <f>K4-J48+K48-O1</f>
        <v>0.18749999999999989</v>
      </c>
      <c r="K49" s="13">
        <f>O2-K48+L48-O3</f>
        <v>0.16666666666666652</v>
      </c>
      <c r="L49" s="13">
        <f>O4-L48+I48-K1</f>
        <v>0.32638888888888912</v>
      </c>
      <c r="M49" s="13"/>
      <c r="N49" s="13"/>
      <c r="O49" s="13"/>
      <c r="P49" s="13"/>
      <c r="Q49" s="13"/>
      <c r="R49" s="13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1"/>
      <c r="AH49" s="30"/>
      <c r="AI49" s="31"/>
      <c r="AJ49" s="32"/>
      <c r="AK49" s="35"/>
      <c r="AL49" s="32"/>
      <c r="AM49" s="34"/>
    </row>
    <row r="50" spans="1:39">
      <c r="A50" s="24" t="str">
        <f t="shared" si="0"/>
        <v>224201</v>
      </c>
      <c r="B50" s="19" t="s">
        <v>217</v>
      </c>
      <c r="C50" s="19" t="s">
        <v>47</v>
      </c>
      <c r="D50" s="19" t="s">
        <v>218</v>
      </c>
      <c r="E50" s="19" t="s">
        <v>219</v>
      </c>
      <c r="F50" s="19" t="s">
        <v>652</v>
      </c>
      <c r="G50" s="19" t="s">
        <v>656</v>
      </c>
      <c r="H50" s="15" t="s">
        <v>654</v>
      </c>
      <c r="I50" s="16">
        <v>0.625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1">
        <f>MAX(I51:AF51)</f>
        <v>0</v>
      </c>
      <c r="AH50" s="30">
        <f>AG50*24*60</f>
        <v>0</v>
      </c>
      <c r="AI50" s="31">
        <f>COUNTA(I50:AF50)</f>
        <v>1</v>
      </c>
      <c r="AJ50" s="32">
        <f>ROUNDUP($AJ$3/AI50,1)</f>
        <v>1150</v>
      </c>
      <c r="AK50" s="33">
        <f t="shared" ref="AK50" si="41">AH50-AJ50</f>
        <v>-1150</v>
      </c>
      <c r="AL50" s="32">
        <f t="shared" ref="AL50" si="42">IF(AI50&gt;1,AK50,AH50)</f>
        <v>0</v>
      </c>
      <c r="AM50" s="34">
        <f>ROUNDUP(AL50/$AJ$3,2)</f>
        <v>0</v>
      </c>
    </row>
    <row r="51" spans="1:39">
      <c r="B51" s="18" t="s">
        <v>217</v>
      </c>
      <c r="C51" s="18" t="s">
        <v>47</v>
      </c>
      <c r="D51" s="18" t="s">
        <v>218</v>
      </c>
      <c r="E51" s="18" t="s">
        <v>219</v>
      </c>
      <c r="F51" s="18" t="s">
        <v>652</v>
      </c>
      <c r="G51" s="18" t="s">
        <v>656</v>
      </c>
      <c r="H51" s="12" t="s">
        <v>655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1"/>
      <c r="AH51" s="30"/>
      <c r="AI51" s="31"/>
      <c r="AJ51" s="32"/>
      <c r="AK51" s="35"/>
      <c r="AL51" s="32"/>
      <c r="AM51" s="34"/>
    </row>
    <row r="52" spans="1:39">
      <c r="A52" s="2" t="str">
        <f t="shared" si="0"/>
        <v>240801</v>
      </c>
      <c r="B52" s="17" t="s">
        <v>221</v>
      </c>
      <c r="C52" s="17" t="s">
        <v>47</v>
      </c>
      <c r="D52" s="17" t="s">
        <v>222</v>
      </c>
      <c r="E52" s="17" t="s">
        <v>33</v>
      </c>
      <c r="F52" s="17" t="s">
        <v>652</v>
      </c>
      <c r="G52" s="17" t="s">
        <v>653</v>
      </c>
      <c r="H52" s="10" t="s">
        <v>654</v>
      </c>
      <c r="I52" s="11">
        <v>0.3888888888888889</v>
      </c>
      <c r="J52" s="11">
        <v>0.74305555555555547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>
        <f>MAX(I53:AF53)</f>
        <v>0.49305555555555564</v>
      </c>
      <c r="AH52" s="30">
        <f>AG52*24*60</f>
        <v>710.00000000000011</v>
      </c>
      <c r="AI52" s="31">
        <f>COUNTA(I52:AF52)</f>
        <v>2</v>
      </c>
      <c r="AJ52" s="32">
        <f>ROUNDUP($AJ$3/AI52,1)</f>
        <v>575</v>
      </c>
      <c r="AK52" s="33">
        <f t="shared" ref="AK52" si="43">AH52-AJ52</f>
        <v>135.00000000000011</v>
      </c>
      <c r="AL52" s="32">
        <f t="shared" ref="AL52" si="44">IF(AI52&gt;1,AK52,AH52)</f>
        <v>135.00000000000011</v>
      </c>
      <c r="AM52" s="34">
        <f>ROUNDUP(AL52/$AJ$3,2)</f>
        <v>0.12</v>
      </c>
    </row>
    <row r="53" spans="1:39">
      <c r="B53" s="18" t="s">
        <v>221</v>
      </c>
      <c r="C53" s="18" t="s">
        <v>47</v>
      </c>
      <c r="D53" s="18" t="s">
        <v>222</v>
      </c>
      <c r="E53" s="18" t="s">
        <v>33</v>
      </c>
      <c r="F53" s="18" t="s">
        <v>652</v>
      </c>
      <c r="G53" s="18" t="s">
        <v>653</v>
      </c>
      <c r="H53" s="12" t="s">
        <v>655</v>
      </c>
      <c r="I53" s="13">
        <f>J52-K3+K2-I52</f>
        <v>0.30902777777777773</v>
      </c>
      <c r="J53" s="13">
        <f>K4-J52+O2-O1+O4-O3+I52-K1</f>
        <v>0.49305555555555564</v>
      </c>
      <c r="K53" s="13"/>
      <c r="L53" s="13"/>
      <c r="M53" s="13"/>
      <c r="N53" s="13"/>
      <c r="O53" s="13"/>
      <c r="P53" s="13"/>
      <c r="Q53" s="13"/>
      <c r="R53" s="13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1"/>
      <c r="AH53" s="30"/>
      <c r="AI53" s="31"/>
      <c r="AJ53" s="32"/>
      <c r="AK53" s="35"/>
      <c r="AL53" s="32"/>
      <c r="AM53" s="34"/>
    </row>
    <row r="54" spans="1:39">
      <c r="A54" s="2" t="str">
        <f t="shared" si="0"/>
        <v>241101</v>
      </c>
      <c r="B54" s="17" t="s">
        <v>229</v>
      </c>
      <c r="C54" s="17" t="s">
        <v>47</v>
      </c>
      <c r="D54" s="17" t="s">
        <v>230</v>
      </c>
      <c r="E54" s="17" t="s">
        <v>33</v>
      </c>
      <c r="F54" s="17" t="s">
        <v>652</v>
      </c>
      <c r="G54" s="17" t="s">
        <v>653</v>
      </c>
      <c r="H54" s="10" t="s">
        <v>654</v>
      </c>
      <c r="I54" s="11">
        <v>0.3888888888888889</v>
      </c>
      <c r="J54" s="11">
        <v>0.58680555555555558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>
        <f>MAX(I55:AF55)</f>
        <v>0.64930555555555558</v>
      </c>
      <c r="AH54" s="30">
        <f>AG54*24*60</f>
        <v>935</v>
      </c>
      <c r="AI54" s="31">
        <f>COUNTA(I54:AF54)</f>
        <v>2</v>
      </c>
      <c r="AJ54" s="32">
        <f>ROUNDUP($AJ$3/AI54,1)</f>
        <v>575</v>
      </c>
      <c r="AK54" s="33">
        <f t="shared" ref="AK54" si="45">AH54-AJ54</f>
        <v>360</v>
      </c>
      <c r="AL54" s="32">
        <f t="shared" ref="AL54" si="46">IF(AI54&gt;1,AK54,AH54)</f>
        <v>360</v>
      </c>
      <c r="AM54" s="34">
        <f>ROUNDUP(AL54/$AJ$3,2)</f>
        <v>0.32</v>
      </c>
    </row>
    <row r="55" spans="1:39">
      <c r="B55" s="18" t="s">
        <v>229</v>
      </c>
      <c r="C55" s="18" t="s">
        <v>47</v>
      </c>
      <c r="D55" s="18" t="s">
        <v>230</v>
      </c>
      <c r="E55" s="18" t="s">
        <v>33</v>
      </c>
      <c r="F55" s="18" t="s">
        <v>652</v>
      </c>
      <c r="G55" s="18" t="s">
        <v>653</v>
      </c>
      <c r="H55" s="12" t="s">
        <v>655</v>
      </c>
      <c r="I55" s="13">
        <f>J54-K3+K2-I54</f>
        <v>0.15277777777777785</v>
      </c>
      <c r="J55" s="13">
        <f>K4-J54+O2-O1+O4-O3+I54-K1</f>
        <v>0.64930555555555558</v>
      </c>
      <c r="K55" s="13"/>
      <c r="L55" s="13"/>
      <c r="M55" s="13"/>
      <c r="N55" s="13"/>
      <c r="O55" s="13"/>
      <c r="P55" s="13"/>
      <c r="Q55" s="13"/>
      <c r="R55" s="13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1"/>
      <c r="AH55" s="30"/>
      <c r="AI55" s="31"/>
      <c r="AJ55" s="32"/>
      <c r="AK55" s="35"/>
      <c r="AL55" s="32"/>
      <c r="AM55" s="34"/>
    </row>
    <row r="56" spans="1:39">
      <c r="A56" s="2" t="str">
        <f t="shared" si="0"/>
        <v>250201</v>
      </c>
      <c r="B56" s="17" t="s">
        <v>231</v>
      </c>
      <c r="C56" s="17" t="s">
        <v>47</v>
      </c>
      <c r="D56" s="17" t="s">
        <v>232</v>
      </c>
      <c r="E56" s="17" t="s">
        <v>233</v>
      </c>
      <c r="F56" s="17" t="s">
        <v>652</v>
      </c>
      <c r="G56" s="17" t="s">
        <v>653</v>
      </c>
      <c r="H56" s="10" t="s">
        <v>654</v>
      </c>
      <c r="I56" s="11">
        <v>0.98611111111111116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>
        <f>MAX(I57:AF57)</f>
        <v>0</v>
      </c>
      <c r="AH56" s="30">
        <f>AG56*24*60</f>
        <v>0</v>
      </c>
      <c r="AI56" s="31">
        <f>COUNTA(I56:AF56)</f>
        <v>1</v>
      </c>
      <c r="AJ56" s="32">
        <f>ROUNDUP($AJ$3/AI56,1)</f>
        <v>1150</v>
      </c>
      <c r="AK56" s="33">
        <f t="shared" ref="AK56" si="47">AH56-AJ56</f>
        <v>-1150</v>
      </c>
      <c r="AL56" s="32">
        <f t="shared" ref="AL56" si="48">IF(AI56&gt;1,AK56,AH56)</f>
        <v>0</v>
      </c>
      <c r="AM56" s="34">
        <f>ROUNDUP(AL56/$AJ$3,2)</f>
        <v>0</v>
      </c>
    </row>
    <row r="57" spans="1:39">
      <c r="B57" s="18" t="s">
        <v>231</v>
      </c>
      <c r="C57" s="18" t="s">
        <v>47</v>
      </c>
      <c r="D57" s="18" t="s">
        <v>232</v>
      </c>
      <c r="E57" s="18" t="s">
        <v>233</v>
      </c>
      <c r="F57" s="18" t="s">
        <v>652</v>
      </c>
      <c r="G57" s="18" t="s">
        <v>653</v>
      </c>
      <c r="H57" s="12" t="s">
        <v>655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1"/>
      <c r="AH57" s="30"/>
      <c r="AI57" s="31"/>
      <c r="AJ57" s="32"/>
      <c r="AK57" s="35"/>
      <c r="AL57" s="32"/>
      <c r="AM57" s="34"/>
    </row>
    <row r="58" spans="1:39">
      <c r="A58" s="2" t="str">
        <f t="shared" si="0"/>
        <v>250601</v>
      </c>
      <c r="B58" s="17" t="s">
        <v>236</v>
      </c>
      <c r="C58" s="17" t="s">
        <v>47</v>
      </c>
      <c r="D58" s="17" t="s">
        <v>237</v>
      </c>
      <c r="E58" s="17" t="s">
        <v>33</v>
      </c>
      <c r="F58" s="17" t="s">
        <v>652</v>
      </c>
      <c r="G58" s="17" t="s">
        <v>653</v>
      </c>
      <c r="H58" s="10" t="s">
        <v>654</v>
      </c>
      <c r="I58" s="11">
        <v>0.52777777777777779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>
        <f>MAX(I59:AF59)</f>
        <v>0</v>
      </c>
      <c r="AH58" s="30">
        <f>AG58*24*60</f>
        <v>0</v>
      </c>
      <c r="AI58" s="31">
        <f>COUNTA(I58:AF58)</f>
        <v>1</v>
      </c>
      <c r="AJ58" s="32">
        <f>ROUNDUP($AJ$3/AI58,1)</f>
        <v>1150</v>
      </c>
      <c r="AK58" s="33">
        <f t="shared" ref="AK58" si="49">AH58-AJ58</f>
        <v>-1150</v>
      </c>
      <c r="AL58" s="32">
        <f t="shared" ref="AL58" si="50">IF(AI58&gt;1,AK58,AH58)</f>
        <v>0</v>
      </c>
      <c r="AM58" s="34">
        <f>ROUNDUP(AL58/$AJ$3,2)</f>
        <v>0</v>
      </c>
    </row>
    <row r="59" spans="1:39">
      <c r="B59" s="18" t="s">
        <v>236</v>
      </c>
      <c r="C59" s="18" t="s">
        <v>47</v>
      </c>
      <c r="D59" s="18" t="s">
        <v>237</v>
      </c>
      <c r="E59" s="18" t="s">
        <v>33</v>
      </c>
      <c r="F59" s="18" t="s">
        <v>652</v>
      </c>
      <c r="G59" s="18" t="s">
        <v>653</v>
      </c>
      <c r="H59" s="12" t="s">
        <v>655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1"/>
      <c r="AH59" s="30"/>
      <c r="AI59" s="31"/>
      <c r="AJ59" s="32"/>
      <c r="AK59" s="35"/>
      <c r="AL59" s="32"/>
      <c r="AM59" s="34"/>
    </row>
    <row r="60" spans="1:39">
      <c r="A60" s="24" t="str">
        <f t="shared" si="0"/>
        <v>250604</v>
      </c>
      <c r="B60" s="19" t="s">
        <v>236</v>
      </c>
      <c r="C60" s="19" t="s">
        <v>145</v>
      </c>
      <c r="D60" s="19" t="s">
        <v>237</v>
      </c>
      <c r="E60" s="19" t="s">
        <v>241</v>
      </c>
      <c r="F60" s="19" t="s">
        <v>652</v>
      </c>
      <c r="G60" s="19" t="s">
        <v>656</v>
      </c>
      <c r="H60" s="15" t="s">
        <v>654</v>
      </c>
      <c r="I60" s="16">
        <v>0.625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1">
        <f>MAX(I61:AF61)</f>
        <v>0</v>
      </c>
      <c r="AH60" s="30">
        <f>AG60*24*60</f>
        <v>0</v>
      </c>
      <c r="AI60" s="31">
        <f>COUNTA(I60:AF60)</f>
        <v>1</v>
      </c>
      <c r="AJ60" s="32">
        <f>ROUNDUP($AJ$3/AI60,1)</f>
        <v>1150</v>
      </c>
      <c r="AK60" s="33">
        <f t="shared" ref="AK60" si="51">AH60-AJ60</f>
        <v>-1150</v>
      </c>
      <c r="AL60" s="32">
        <f t="shared" ref="AL60" si="52">IF(AI60&gt;1,AK60,AH60)</f>
        <v>0</v>
      </c>
      <c r="AM60" s="34">
        <f>ROUNDUP(AL60/$AJ$3,2)</f>
        <v>0</v>
      </c>
    </row>
    <row r="61" spans="1:39">
      <c r="B61" s="18" t="s">
        <v>236</v>
      </c>
      <c r="C61" s="18" t="s">
        <v>145</v>
      </c>
      <c r="D61" s="18" t="s">
        <v>237</v>
      </c>
      <c r="E61" s="18" t="s">
        <v>241</v>
      </c>
      <c r="F61" s="18" t="s">
        <v>652</v>
      </c>
      <c r="G61" s="18" t="s">
        <v>656</v>
      </c>
      <c r="H61" s="12" t="s">
        <v>655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1"/>
      <c r="AH61" s="30"/>
      <c r="AI61" s="31"/>
      <c r="AJ61" s="32"/>
      <c r="AK61" s="35"/>
      <c r="AL61" s="32"/>
      <c r="AM61" s="34"/>
    </row>
    <row r="62" spans="1:39">
      <c r="A62" s="2" t="str">
        <f t="shared" si="0"/>
        <v>250801</v>
      </c>
      <c r="B62" s="17" t="s">
        <v>245</v>
      </c>
      <c r="C62" s="17" t="s">
        <v>47</v>
      </c>
      <c r="D62" s="17" t="s">
        <v>246</v>
      </c>
      <c r="E62" s="17" t="s">
        <v>33</v>
      </c>
      <c r="F62" s="17" t="s">
        <v>652</v>
      </c>
      <c r="G62" s="17" t="s">
        <v>653</v>
      </c>
      <c r="H62" s="10" t="s">
        <v>654</v>
      </c>
      <c r="I62" s="11">
        <v>0.52777777777777779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>
        <f>MAX(I63:AF63)</f>
        <v>0</v>
      </c>
      <c r="AH62" s="30">
        <f>AG62*24*60</f>
        <v>0</v>
      </c>
      <c r="AI62" s="31">
        <f>COUNTA(I62:AF62)</f>
        <v>1</v>
      </c>
      <c r="AJ62" s="32">
        <f>ROUNDUP($AJ$3/AI62,1)</f>
        <v>1150</v>
      </c>
      <c r="AK62" s="33">
        <f t="shared" ref="AK62" si="53">AH62-AJ62</f>
        <v>-1150</v>
      </c>
      <c r="AL62" s="32">
        <f t="shared" ref="AL62" si="54">IF(AI62&gt;1,AK62,AH62)</f>
        <v>0</v>
      </c>
      <c r="AM62" s="34">
        <f>ROUNDUP(AL62/$AJ$3,2)</f>
        <v>0</v>
      </c>
    </row>
    <row r="63" spans="1:39">
      <c r="B63" s="18" t="s">
        <v>245</v>
      </c>
      <c r="C63" s="18" t="s">
        <v>47</v>
      </c>
      <c r="D63" s="18" t="s">
        <v>246</v>
      </c>
      <c r="E63" s="18" t="s">
        <v>33</v>
      </c>
      <c r="F63" s="18" t="s">
        <v>652</v>
      </c>
      <c r="G63" s="18" t="s">
        <v>653</v>
      </c>
      <c r="H63" s="12" t="s">
        <v>655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1"/>
      <c r="AH63" s="30"/>
      <c r="AI63" s="31"/>
      <c r="AJ63" s="32"/>
      <c r="AK63" s="35"/>
      <c r="AL63" s="32"/>
      <c r="AM63" s="34"/>
    </row>
    <row r="64" spans="1:39">
      <c r="A64" s="2" t="str">
        <f t="shared" si="0"/>
        <v>310201</v>
      </c>
      <c r="B64" s="17" t="s">
        <v>249</v>
      </c>
      <c r="C64" s="17" t="s">
        <v>47</v>
      </c>
      <c r="D64" s="17" t="s">
        <v>250</v>
      </c>
      <c r="E64" s="17" t="s">
        <v>33</v>
      </c>
      <c r="F64" s="17" t="s">
        <v>652</v>
      </c>
      <c r="G64" s="17" t="s">
        <v>653</v>
      </c>
      <c r="H64" s="10" t="s">
        <v>654</v>
      </c>
      <c r="I64" s="11">
        <v>0.59027777777777779</v>
      </c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>
        <f>MAX(I65:AF65)</f>
        <v>0</v>
      </c>
      <c r="AH64" s="30">
        <f>AG64*24*60</f>
        <v>0</v>
      </c>
      <c r="AI64" s="31">
        <f>COUNTA(I64:AF64)</f>
        <v>1</v>
      </c>
      <c r="AJ64" s="32">
        <f>ROUNDUP($AJ$3/AI64,1)</f>
        <v>1150</v>
      </c>
      <c r="AK64" s="33">
        <f t="shared" ref="AK64" si="55">AH64-AJ64</f>
        <v>-1150</v>
      </c>
      <c r="AL64" s="32">
        <f t="shared" ref="AL64" si="56">IF(AI64&gt;1,AK64,AH64)</f>
        <v>0</v>
      </c>
      <c r="AM64" s="34">
        <f>ROUNDUP(AL64/$AJ$3,2)</f>
        <v>0</v>
      </c>
    </row>
    <row r="65" spans="1:39">
      <c r="B65" s="18" t="s">
        <v>249</v>
      </c>
      <c r="C65" s="18" t="s">
        <v>47</v>
      </c>
      <c r="D65" s="18" t="s">
        <v>250</v>
      </c>
      <c r="E65" s="18" t="s">
        <v>33</v>
      </c>
      <c r="F65" s="18" t="s">
        <v>652</v>
      </c>
      <c r="G65" s="18" t="s">
        <v>653</v>
      </c>
      <c r="H65" s="12" t="s">
        <v>655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1"/>
      <c r="AH65" s="30"/>
      <c r="AI65" s="31"/>
      <c r="AJ65" s="32"/>
      <c r="AK65" s="35"/>
      <c r="AL65" s="32"/>
      <c r="AM65" s="34"/>
    </row>
    <row r="66" spans="1:39">
      <c r="A66" s="2" t="str">
        <f t="shared" si="0"/>
        <v>323601</v>
      </c>
      <c r="B66" s="17" t="s">
        <v>252</v>
      </c>
      <c r="C66" s="17" t="s">
        <v>47</v>
      </c>
      <c r="D66" s="17" t="s">
        <v>253</v>
      </c>
      <c r="E66" s="17" t="s">
        <v>33</v>
      </c>
      <c r="F66" s="17" t="s">
        <v>652</v>
      </c>
      <c r="G66" s="17" t="s">
        <v>653</v>
      </c>
      <c r="H66" s="10" t="s">
        <v>654</v>
      </c>
      <c r="I66" s="11">
        <v>0.28125</v>
      </c>
      <c r="J66" s="11">
        <v>0.84027777777777779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>
        <f>MAX(I67:AF67)</f>
        <v>0.47916666666666669</v>
      </c>
      <c r="AH66" s="30">
        <f>AG66*24*60</f>
        <v>690</v>
      </c>
      <c r="AI66" s="31">
        <f>COUNTA(I66:AF66)</f>
        <v>2</v>
      </c>
      <c r="AJ66" s="32">
        <f>ROUNDUP($AJ$3/AI66,1)</f>
        <v>575</v>
      </c>
      <c r="AK66" s="33">
        <f t="shared" ref="AK66" si="57">AH66-AJ66</f>
        <v>115</v>
      </c>
      <c r="AL66" s="32">
        <f t="shared" ref="AL66" si="58">IF(AI66&gt;1,AK66,AH66)</f>
        <v>115</v>
      </c>
      <c r="AM66" s="34">
        <f>ROUNDUP(AL66/$AJ$3,2)</f>
        <v>0.1</v>
      </c>
    </row>
    <row r="67" spans="1:39">
      <c r="B67" s="18" t="s">
        <v>252</v>
      </c>
      <c r="C67" s="18" t="s">
        <v>47</v>
      </c>
      <c r="D67" s="18" t="s">
        <v>253</v>
      </c>
      <c r="E67" s="18" t="s">
        <v>33</v>
      </c>
      <c r="F67" s="18" t="s">
        <v>652</v>
      </c>
      <c r="G67" s="18" t="s">
        <v>653</v>
      </c>
      <c r="H67" s="12" t="s">
        <v>655</v>
      </c>
      <c r="I67" s="13">
        <v>0.47916666666666669</v>
      </c>
      <c r="J67" s="13">
        <v>0.32291666666666652</v>
      </c>
      <c r="K67" s="13"/>
      <c r="L67" s="13"/>
      <c r="M67" s="13"/>
      <c r="N67" s="13"/>
      <c r="O67" s="13"/>
      <c r="P67" s="13"/>
      <c r="Q67" s="13"/>
      <c r="R67" s="13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1"/>
      <c r="AH67" s="30"/>
      <c r="AI67" s="31"/>
      <c r="AJ67" s="32"/>
      <c r="AK67" s="35"/>
      <c r="AL67" s="32"/>
      <c r="AM67" s="34"/>
    </row>
    <row r="68" spans="1:39">
      <c r="A68" s="2" t="str">
        <f t="shared" si="0"/>
        <v>340701</v>
      </c>
      <c r="B68" s="17" t="s">
        <v>260</v>
      </c>
      <c r="C68" s="17" t="s">
        <v>47</v>
      </c>
      <c r="D68" s="17" t="s">
        <v>261</v>
      </c>
      <c r="E68" s="17" t="s">
        <v>262</v>
      </c>
      <c r="F68" s="17" t="s">
        <v>652</v>
      </c>
      <c r="G68" s="17" t="s">
        <v>653</v>
      </c>
      <c r="H68" s="10" t="s">
        <v>654</v>
      </c>
      <c r="I68" s="11">
        <v>0.70138888888888884</v>
      </c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>
        <f>MAX(I69:AF69)</f>
        <v>0</v>
      </c>
      <c r="AH68" s="30">
        <f>AG68*24*60</f>
        <v>0</v>
      </c>
      <c r="AI68" s="31">
        <f>COUNTA(I68:AF68)</f>
        <v>1</v>
      </c>
      <c r="AJ68" s="32">
        <f>ROUNDUP($AJ$3/AI68,1)</f>
        <v>1150</v>
      </c>
      <c r="AK68" s="33">
        <f t="shared" ref="AK68" si="59">AH68-AJ68</f>
        <v>-1150</v>
      </c>
      <c r="AL68" s="32">
        <f t="shared" ref="AL68" si="60">IF(AI68&gt;1,AK68,AH68)</f>
        <v>0</v>
      </c>
      <c r="AM68" s="34">
        <f>ROUNDUP(AL68/$AJ$3,2)</f>
        <v>0</v>
      </c>
    </row>
    <row r="69" spans="1:39">
      <c r="B69" s="18" t="s">
        <v>260</v>
      </c>
      <c r="C69" s="18" t="s">
        <v>47</v>
      </c>
      <c r="D69" s="18" t="s">
        <v>261</v>
      </c>
      <c r="E69" s="18" t="s">
        <v>262</v>
      </c>
      <c r="F69" s="18" t="s">
        <v>652</v>
      </c>
      <c r="G69" s="18" t="s">
        <v>653</v>
      </c>
      <c r="H69" s="12" t="s">
        <v>655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1"/>
      <c r="AH69" s="30"/>
      <c r="AI69" s="31"/>
      <c r="AJ69" s="32"/>
      <c r="AK69" s="35"/>
      <c r="AL69" s="32"/>
      <c r="AM69" s="34"/>
    </row>
    <row r="70" spans="1:39">
      <c r="A70" s="2" t="str">
        <f t="shared" si="0"/>
        <v>383601</v>
      </c>
      <c r="B70" s="17" t="s">
        <v>270</v>
      </c>
      <c r="C70" s="17" t="s">
        <v>47</v>
      </c>
      <c r="D70" s="17" t="s">
        <v>271</v>
      </c>
      <c r="E70" s="17" t="s">
        <v>33</v>
      </c>
      <c r="F70" s="17" t="s">
        <v>652</v>
      </c>
      <c r="G70" s="17" t="s">
        <v>653</v>
      </c>
      <c r="H70" s="10" t="s">
        <v>654</v>
      </c>
      <c r="I70" s="11">
        <v>0.39583333333333331</v>
      </c>
      <c r="J70" s="11">
        <v>0.47222222222222227</v>
      </c>
      <c r="K70" s="11">
        <v>0.625</v>
      </c>
      <c r="L70" s="11">
        <v>0.72916666666666663</v>
      </c>
      <c r="M70" s="11">
        <v>0.875</v>
      </c>
      <c r="N70" s="11">
        <v>0.97222222222222221</v>
      </c>
      <c r="O70" s="11">
        <v>1.125</v>
      </c>
      <c r="P70" s="11">
        <v>1.2291666666666667</v>
      </c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>
        <f>MAX(I71:AF71)</f>
        <v>0.15972222222222215</v>
      </c>
      <c r="AH70" s="30">
        <f>AG70*24*60</f>
        <v>229.99999999999991</v>
      </c>
      <c r="AI70" s="31">
        <f>COUNTA(I70:AF70)</f>
        <v>8</v>
      </c>
      <c r="AJ70" s="32">
        <f>ROUNDUP($AJ$3/AI70,1)</f>
        <v>143.79999999999998</v>
      </c>
      <c r="AK70" s="33">
        <f t="shared" ref="AK70" si="61">AH70-AJ70</f>
        <v>86.199999999999932</v>
      </c>
      <c r="AL70" s="32">
        <f t="shared" ref="AL70" si="62">IF(AI70&gt;1,AK70,AH70)</f>
        <v>86.199999999999932</v>
      </c>
      <c r="AM70" s="34">
        <f>ROUNDUP(AL70/$AJ$3,2)</f>
        <v>0.08</v>
      </c>
    </row>
    <row r="71" spans="1:39">
      <c r="B71" s="18" t="s">
        <v>270</v>
      </c>
      <c r="C71" s="18" t="s">
        <v>47</v>
      </c>
      <c r="D71" s="18" t="s">
        <v>271</v>
      </c>
      <c r="E71" s="18" t="s">
        <v>33</v>
      </c>
      <c r="F71" s="18" t="s">
        <v>652</v>
      </c>
      <c r="G71" s="18" t="s">
        <v>653</v>
      </c>
      <c r="H71" s="12" t="s">
        <v>655</v>
      </c>
      <c r="I71" s="13">
        <f>J70-I70</f>
        <v>7.6388888888888951E-2</v>
      </c>
      <c r="J71" s="13">
        <f>K70-K3+K2-J70</f>
        <v>0.1076388888888889</v>
      </c>
      <c r="K71" s="13">
        <f>L70-K70</f>
        <v>0.10416666666666663</v>
      </c>
      <c r="L71" s="13">
        <f>K4-L70</f>
        <v>8.333333333333337E-2</v>
      </c>
      <c r="M71" s="13">
        <f>N70-O1</f>
        <v>5.555555555555558E-2</v>
      </c>
      <c r="N71" s="13">
        <f>O2-N70</f>
        <v>0.11111111111111105</v>
      </c>
      <c r="O71" s="13">
        <f>P70-O70</f>
        <v>0.10416666666666674</v>
      </c>
      <c r="P71" s="13">
        <f>O4-P70+I70-K1</f>
        <v>0.15972222222222215</v>
      </c>
      <c r="Q71" s="13"/>
      <c r="R71" s="13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1"/>
      <c r="AH71" s="30"/>
      <c r="AI71" s="31"/>
      <c r="AJ71" s="32"/>
      <c r="AK71" s="35"/>
      <c r="AL71" s="32"/>
      <c r="AM71" s="34"/>
    </row>
    <row r="72" spans="1:39">
      <c r="A72" s="2" t="str">
        <f t="shared" ref="A72:A96" si="63">B72&amp;C72</f>
        <v>388001</v>
      </c>
      <c r="B72" s="17" t="s">
        <v>276</v>
      </c>
      <c r="C72" s="17" t="s">
        <v>47</v>
      </c>
      <c r="D72" s="17" t="s">
        <v>277</v>
      </c>
      <c r="E72" s="17" t="s">
        <v>278</v>
      </c>
      <c r="F72" s="17" t="s">
        <v>652</v>
      </c>
      <c r="G72" s="17" t="s">
        <v>653</v>
      </c>
      <c r="H72" s="10" t="s">
        <v>654</v>
      </c>
      <c r="I72" s="11">
        <v>0.34375</v>
      </c>
      <c r="J72" s="11">
        <v>0.59722222222222221</v>
      </c>
      <c r="K72" s="11">
        <v>0.87152777777777779</v>
      </c>
      <c r="L72" s="11">
        <v>0.1076388888888889</v>
      </c>
      <c r="M72" s="11">
        <v>0.15972222222222224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>
        <f>MAX(I73:AF73)</f>
        <v>1.1875</v>
      </c>
      <c r="AH72" s="30">
        <f>AG72*24*60</f>
        <v>1710</v>
      </c>
      <c r="AI72" s="31">
        <f>COUNTA(I72:AF72)</f>
        <v>5</v>
      </c>
      <c r="AJ72" s="32">
        <f>ROUNDUP($AJ$3/AI72,1)</f>
        <v>230</v>
      </c>
      <c r="AK72" s="33">
        <f t="shared" ref="AK72" si="64">AH72-AJ72</f>
        <v>1480</v>
      </c>
      <c r="AL72" s="32">
        <f t="shared" ref="AL72" si="65">IF(AI72&gt;1,AK72,AH72)</f>
        <v>1480</v>
      </c>
      <c r="AM72" s="34">
        <f>ROUNDUP(AL72/$AJ$3,2)</f>
        <v>1.29</v>
      </c>
    </row>
    <row r="73" spans="1:39">
      <c r="B73" s="18" t="s">
        <v>276</v>
      </c>
      <c r="C73" s="18" t="s">
        <v>47</v>
      </c>
      <c r="D73" s="18" t="s">
        <v>277</v>
      </c>
      <c r="E73" s="18" t="s">
        <v>278</v>
      </c>
      <c r="F73" s="18" t="s">
        <v>652</v>
      </c>
      <c r="G73" s="18" t="s">
        <v>653</v>
      </c>
      <c r="H73" s="12" t="s">
        <v>655</v>
      </c>
      <c r="I73" s="13">
        <f>J72-K3+K2-I72</f>
        <v>0.20833333333333337</v>
      </c>
      <c r="J73" s="13">
        <f>K4-J72</f>
        <v>0.21527777777777779</v>
      </c>
      <c r="K73" s="13">
        <f>P2-O1</f>
        <v>0.19097222222222221</v>
      </c>
      <c r="L73" s="13">
        <v>5.2083333333333336E-2</v>
      </c>
      <c r="M73" s="13">
        <f>O4-M72</f>
        <v>1.1875</v>
      </c>
      <c r="N73" s="13"/>
      <c r="O73" s="13"/>
      <c r="P73" s="13"/>
      <c r="Q73" s="13"/>
      <c r="R73" s="13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1"/>
      <c r="AH73" s="30"/>
      <c r="AI73" s="31"/>
      <c r="AJ73" s="32"/>
      <c r="AK73" s="35"/>
      <c r="AL73" s="32"/>
      <c r="AM73" s="34"/>
    </row>
    <row r="74" spans="1:39">
      <c r="A74" s="2" t="str">
        <f t="shared" si="63"/>
        <v>412501</v>
      </c>
      <c r="B74" s="17" t="s">
        <v>290</v>
      </c>
      <c r="C74" s="17" t="s">
        <v>47</v>
      </c>
      <c r="D74" s="17" t="s">
        <v>291</v>
      </c>
      <c r="E74" s="17" t="s">
        <v>33</v>
      </c>
      <c r="F74" s="17" t="s">
        <v>652</v>
      </c>
      <c r="G74" s="17" t="s">
        <v>653</v>
      </c>
      <c r="H74" s="10" t="s">
        <v>654</v>
      </c>
      <c r="I74" s="11">
        <v>0.5625</v>
      </c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>
        <f>MAX(I75:AF75)</f>
        <v>0</v>
      </c>
      <c r="AH74" s="30">
        <f>AG74*24*60</f>
        <v>0</v>
      </c>
      <c r="AI74" s="31">
        <f>COUNTA(I74:AF74)</f>
        <v>1</v>
      </c>
      <c r="AJ74" s="32">
        <f>ROUNDUP($AJ$3/AI74,1)</f>
        <v>1150</v>
      </c>
      <c r="AK74" s="33">
        <f t="shared" ref="AK74" si="66">AH74-AJ74</f>
        <v>-1150</v>
      </c>
      <c r="AL74" s="32">
        <f t="shared" ref="AL74" si="67">IF(AI74&gt;1,AK74,AH74)</f>
        <v>0</v>
      </c>
      <c r="AM74" s="34">
        <f>ROUNDUP(AL74/$AJ$3,2)</f>
        <v>0</v>
      </c>
    </row>
    <row r="75" spans="1:39">
      <c r="B75" s="18" t="s">
        <v>290</v>
      </c>
      <c r="C75" s="18" t="s">
        <v>47</v>
      </c>
      <c r="D75" s="18" t="s">
        <v>291</v>
      </c>
      <c r="E75" s="18" t="s">
        <v>33</v>
      </c>
      <c r="F75" s="18" t="s">
        <v>652</v>
      </c>
      <c r="G75" s="18" t="s">
        <v>653</v>
      </c>
      <c r="H75" s="12" t="s">
        <v>655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1"/>
      <c r="AH75" s="30"/>
      <c r="AI75" s="31"/>
      <c r="AJ75" s="32"/>
      <c r="AK75" s="35"/>
      <c r="AL75" s="32"/>
      <c r="AM75" s="34"/>
    </row>
    <row r="76" spans="1:39">
      <c r="A76" s="2" t="str">
        <f t="shared" si="63"/>
        <v>424101</v>
      </c>
      <c r="B76" s="17" t="s">
        <v>295</v>
      </c>
      <c r="C76" s="17" t="s">
        <v>47</v>
      </c>
      <c r="D76" s="17" t="s">
        <v>296</v>
      </c>
      <c r="E76" s="17" t="s">
        <v>33</v>
      </c>
      <c r="F76" s="17" t="s">
        <v>652</v>
      </c>
      <c r="G76" s="17" t="s">
        <v>653</v>
      </c>
      <c r="H76" s="10" t="s">
        <v>654</v>
      </c>
      <c r="I76" s="11">
        <v>0.38194444444444442</v>
      </c>
      <c r="J76" s="11">
        <v>0.83333333333333337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>
        <f>MAX(I77:AF77)</f>
        <v>0.41666666666666657</v>
      </c>
      <c r="AH76" s="30">
        <f>AG76*24*60</f>
        <v>599.99999999999989</v>
      </c>
      <c r="AI76" s="31">
        <f>COUNTA(I76:AF76)</f>
        <v>2</v>
      </c>
      <c r="AJ76" s="32">
        <f>ROUNDUP($AJ$3/AI76,1)</f>
        <v>575</v>
      </c>
      <c r="AK76" s="33">
        <f t="shared" ref="AK76" si="68">AH76-AJ76</f>
        <v>24.999999999999886</v>
      </c>
      <c r="AL76" s="32">
        <f t="shared" ref="AL76" si="69">IF(AI76&gt;1,AK76,AH76)</f>
        <v>24.999999999999886</v>
      </c>
      <c r="AM76" s="34">
        <f>ROUNDUP(AL76/$AJ$3,2)</f>
        <v>0.03</v>
      </c>
    </row>
    <row r="77" spans="1:39">
      <c r="B77" s="18" t="s">
        <v>295</v>
      </c>
      <c r="C77" s="18" t="s">
        <v>47</v>
      </c>
      <c r="D77" s="18" t="s">
        <v>296</v>
      </c>
      <c r="E77" s="18" t="s">
        <v>33</v>
      </c>
      <c r="F77" s="18" t="s">
        <v>652</v>
      </c>
      <c r="G77" s="18" t="s">
        <v>653</v>
      </c>
      <c r="H77" s="12" t="s">
        <v>655</v>
      </c>
      <c r="I77" s="13">
        <f>K4-K3+K2-I76</f>
        <v>0.38541666666666674</v>
      </c>
      <c r="J77" s="13">
        <f>O2-O1+O4-O3+I76-K1</f>
        <v>0.41666666666666657</v>
      </c>
      <c r="K77" s="13"/>
      <c r="L77" s="13"/>
      <c r="M77" s="13"/>
      <c r="N77" s="13"/>
      <c r="O77" s="13"/>
      <c r="P77" s="13"/>
      <c r="Q77" s="13"/>
      <c r="R77" s="13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1"/>
      <c r="AH77" s="30"/>
      <c r="AI77" s="31"/>
      <c r="AJ77" s="32"/>
      <c r="AK77" s="35"/>
      <c r="AL77" s="32"/>
      <c r="AM77" s="34"/>
    </row>
    <row r="78" spans="1:39">
      <c r="A78" s="2" t="str">
        <f t="shared" si="63"/>
        <v>426701</v>
      </c>
      <c r="B78" s="17" t="s">
        <v>308</v>
      </c>
      <c r="C78" s="17" t="s">
        <v>47</v>
      </c>
      <c r="D78" s="17" t="s">
        <v>309</v>
      </c>
      <c r="E78" s="17" t="s">
        <v>310</v>
      </c>
      <c r="F78" s="17" t="s">
        <v>652</v>
      </c>
      <c r="G78" s="17" t="s">
        <v>653</v>
      </c>
      <c r="H78" s="10" t="s">
        <v>654</v>
      </c>
      <c r="I78" s="11">
        <v>0.33333333333333331</v>
      </c>
      <c r="J78" s="11">
        <v>0.60416666666666663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>
        <f>MAX(I79:AF79)</f>
        <v>0.58333333333333337</v>
      </c>
      <c r="AH78" s="30">
        <f>AG78*24*60</f>
        <v>840</v>
      </c>
      <c r="AI78" s="31">
        <f>COUNTA(I78:AF78)</f>
        <v>2</v>
      </c>
      <c r="AJ78" s="32">
        <f>ROUNDUP($AJ$3/AI78,1)</f>
        <v>575</v>
      </c>
      <c r="AK78" s="33">
        <f t="shared" ref="AK78" si="70">AH78-AJ78</f>
        <v>265</v>
      </c>
      <c r="AL78" s="32">
        <f t="shared" ref="AL78" si="71">IF(AI78&gt;1,AK78,AH78)</f>
        <v>265</v>
      </c>
      <c r="AM78" s="34">
        <f>ROUNDUP(AL78/$AJ$3,2)</f>
        <v>0.24000000000000002</v>
      </c>
    </row>
    <row r="79" spans="1:39">
      <c r="B79" s="18" t="s">
        <v>308</v>
      </c>
      <c r="C79" s="18" t="s">
        <v>47</v>
      </c>
      <c r="D79" s="18" t="s">
        <v>309</v>
      </c>
      <c r="E79" s="18" t="s">
        <v>310</v>
      </c>
      <c r="F79" s="18" t="s">
        <v>652</v>
      </c>
      <c r="G79" s="18" t="s">
        <v>653</v>
      </c>
      <c r="H79" s="12" t="s">
        <v>655</v>
      </c>
      <c r="I79" s="13">
        <v>0.21875</v>
      </c>
      <c r="J79" s="13">
        <v>0.58333333333333337</v>
      </c>
      <c r="K79" s="13"/>
      <c r="L79" s="13"/>
      <c r="M79" s="13"/>
      <c r="N79" s="13"/>
      <c r="O79" s="13"/>
      <c r="P79" s="13"/>
      <c r="Q79" s="13"/>
      <c r="R79" s="13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1"/>
      <c r="AH79" s="30"/>
      <c r="AI79" s="31"/>
      <c r="AJ79" s="32"/>
      <c r="AK79" s="35"/>
      <c r="AL79" s="32"/>
      <c r="AM79" s="34"/>
    </row>
    <row r="80" spans="1:39">
      <c r="A80" s="2" t="str">
        <f t="shared" si="63"/>
        <v>428702</v>
      </c>
      <c r="B80" s="17" t="s">
        <v>314</v>
      </c>
      <c r="C80" s="17" t="s">
        <v>152</v>
      </c>
      <c r="D80" s="17" t="s">
        <v>315</v>
      </c>
      <c r="E80" s="17" t="s">
        <v>316</v>
      </c>
      <c r="F80" s="17" t="s">
        <v>652</v>
      </c>
      <c r="G80" s="17" t="s">
        <v>653</v>
      </c>
      <c r="H80" s="10" t="s">
        <v>654</v>
      </c>
      <c r="I80" s="11">
        <v>0.35416666666666669</v>
      </c>
      <c r="J80" s="11">
        <v>0.4375</v>
      </c>
      <c r="K80" s="11">
        <v>0.5625</v>
      </c>
      <c r="L80" s="11">
        <v>0.64583333333333337</v>
      </c>
      <c r="M80" s="11">
        <v>0.91666666666666663</v>
      </c>
      <c r="N80" s="11">
        <v>1</v>
      </c>
      <c r="O80" s="11">
        <v>1.125</v>
      </c>
      <c r="P80" s="11">
        <v>1.2083333333333333</v>
      </c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>
        <f>MAX(I81:AF81)</f>
        <v>0.16666666666666663</v>
      </c>
      <c r="AH80" s="30">
        <f>AG80*24*60</f>
        <v>239.99999999999994</v>
      </c>
      <c r="AI80" s="31">
        <f>COUNTA(I80:AF80)</f>
        <v>8</v>
      </c>
      <c r="AJ80" s="32">
        <f>ROUNDUP($AJ$3/AI80,1)</f>
        <v>143.79999999999998</v>
      </c>
      <c r="AK80" s="33">
        <f t="shared" ref="AK80" si="72">AH80-AJ80</f>
        <v>96.19999999999996</v>
      </c>
      <c r="AL80" s="32">
        <f t="shared" ref="AL80" si="73">IF(AI80&gt;1,AK80,AH80)</f>
        <v>96.19999999999996</v>
      </c>
      <c r="AM80" s="34">
        <f>ROUNDUP(AL80/$AJ$3,2)</f>
        <v>0.09</v>
      </c>
    </row>
    <row r="81" spans="1:39">
      <c r="B81" s="18" t="s">
        <v>314</v>
      </c>
      <c r="C81" s="18" t="s">
        <v>152</v>
      </c>
      <c r="D81" s="18" t="s">
        <v>315</v>
      </c>
      <c r="E81" s="18" t="s">
        <v>316</v>
      </c>
      <c r="F81" s="18" t="s">
        <v>652</v>
      </c>
      <c r="G81" s="18" t="s">
        <v>653</v>
      </c>
      <c r="H81" s="12" t="s">
        <v>655</v>
      </c>
      <c r="I81" s="13">
        <f>J80-I80</f>
        <v>8.3333333333333315E-2</v>
      </c>
      <c r="J81" s="13">
        <f>K2-J80</f>
        <v>8.333333333333337E-2</v>
      </c>
      <c r="K81" s="13">
        <f>L80-K3</f>
        <v>7.986111111111116E-2</v>
      </c>
      <c r="L81" s="13">
        <f>K4-L80</f>
        <v>0.16666666666666663</v>
      </c>
      <c r="M81" s="13">
        <f>N80-M80</f>
        <v>8.333333333333337E-2</v>
      </c>
      <c r="N81" s="13">
        <f>O2-M80</f>
        <v>0.16666666666666663</v>
      </c>
      <c r="O81" s="13">
        <f>P80-O80</f>
        <v>8.3333333333333259E-2</v>
      </c>
      <c r="P81" s="13">
        <v>0.1388888888888889</v>
      </c>
      <c r="Q81" s="13"/>
      <c r="R81" s="13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1"/>
      <c r="AH81" s="30"/>
      <c r="AI81" s="31"/>
      <c r="AJ81" s="32"/>
      <c r="AK81" s="35"/>
      <c r="AL81" s="32"/>
      <c r="AM81" s="34"/>
    </row>
    <row r="82" spans="1:39">
      <c r="A82" s="2" t="str">
        <f t="shared" si="63"/>
        <v>606501</v>
      </c>
      <c r="B82" s="17" t="s">
        <v>321</v>
      </c>
      <c r="C82" s="17" t="s">
        <v>47</v>
      </c>
      <c r="D82" s="17" t="s">
        <v>322</v>
      </c>
      <c r="E82" s="17" t="s">
        <v>33</v>
      </c>
      <c r="F82" s="17" t="s">
        <v>652</v>
      </c>
      <c r="G82" s="17" t="s">
        <v>653</v>
      </c>
      <c r="H82" s="10" t="s">
        <v>654</v>
      </c>
      <c r="I82" s="11">
        <v>0.5625</v>
      </c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>
        <f>MAX(I83:AF83)</f>
        <v>0</v>
      </c>
      <c r="AH82" s="30">
        <f>AG82*24*60</f>
        <v>0</v>
      </c>
      <c r="AI82" s="31">
        <f>COUNTA(I82:AF82)</f>
        <v>1</v>
      </c>
      <c r="AJ82" s="32">
        <f>ROUNDUP($AJ$3/AI82,1)</f>
        <v>1150</v>
      </c>
      <c r="AK82" s="33">
        <f t="shared" ref="AK82" si="74">AH82-AJ82</f>
        <v>-1150</v>
      </c>
      <c r="AL82" s="32">
        <f t="shared" ref="AL82" si="75">IF(AI82&gt;1,AK82,AH82)</f>
        <v>0</v>
      </c>
      <c r="AM82" s="34">
        <f>ROUNDUP(AL82/$AJ$3,2)</f>
        <v>0</v>
      </c>
    </row>
    <row r="83" spans="1:39">
      <c r="B83" s="18" t="s">
        <v>321</v>
      </c>
      <c r="C83" s="18" t="s">
        <v>47</v>
      </c>
      <c r="D83" s="18" t="s">
        <v>322</v>
      </c>
      <c r="E83" s="18" t="s">
        <v>33</v>
      </c>
      <c r="F83" s="18" t="s">
        <v>652</v>
      </c>
      <c r="G83" s="18" t="s">
        <v>653</v>
      </c>
      <c r="H83" s="12" t="s">
        <v>655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1"/>
      <c r="AH83" s="30"/>
      <c r="AI83" s="31"/>
      <c r="AJ83" s="32"/>
      <c r="AK83" s="35"/>
      <c r="AL83" s="32"/>
      <c r="AM83" s="34"/>
    </row>
    <row r="84" spans="1:39">
      <c r="A84" s="2" t="str">
        <f t="shared" si="63"/>
        <v>609501</v>
      </c>
      <c r="B84" s="17" t="s">
        <v>325</v>
      </c>
      <c r="C84" s="17" t="s">
        <v>47</v>
      </c>
      <c r="D84" s="17" t="s">
        <v>326</v>
      </c>
      <c r="E84" s="17" t="s">
        <v>327</v>
      </c>
      <c r="F84" s="17" t="s">
        <v>652</v>
      </c>
      <c r="G84" s="17" t="s">
        <v>653</v>
      </c>
      <c r="H84" s="10" t="s">
        <v>654</v>
      </c>
      <c r="I84" s="11">
        <v>0.58680555555555558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>
        <f>MAX(I85:AF85)</f>
        <v>0</v>
      </c>
      <c r="AH84" s="30">
        <f>AG84*24*60</f>
        <v>0</v>
      </c>
      <c r="AI84" s="31">
        <f>COUNTA(I84:AF84)</f>
        <v>1</v>
      </c>
      <c r="AJ84" s="32">
        <f>ROUNDUP($AJ$3/AI84,1)</f>
        <v>1150</v>
      </c>
      <c r="AK84" s="33">
        <f t="shared" ref="AK84" si="76">AH84-AJ84</f>
        <v>-1150</v>
      </c>
      <c r="AL84" s="32">
        <f t="shared" ref="AL84" si="77">IF(AI84&gt;1,AK84,AH84)</f>
        <v>0</v>
      </c>
      <c r="AM84" s="34">
        <f>ROUNDUP(AL84/$AJ$3,2)</f>
        <v>0</v>
      </c>
    </row>
    <row r="85" spans="1:39">
      <c r="B85" s="18" t="s">
        <v>325</v>
      </c>
      <c r="C85" s="18" t="s">
        <v>47</v>
      </c>
      <c r="D85" s="18" t="s">
        <v>326</v>
      </c>
      <c r="E85" s="18" t="s">
        <v>327</v>
      </c>
      <c r="F85" s="18" t="s">
        <v>652</v>
      </c>
      <c r="G85" s="18" t="s">
        <v>653</v>
      </c>
      <c r="H85" s="12" t="s">
        <v>655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1"/>
      <c r="AH85" s="30"/>
      <c r="AI85" s="31"/>
      <c r="AJ85" s="32"/>
      <c r="AK85" s="35"/>
      <c r="AL85" s="32"/>
      <c r="AM85" s="34"/>
    </row>
    <row r="86" spans="1:39">
      <c r="A86" s="2" t="str">
        <f t="shared" si="63"/>
        <v>610301</v>
      </c>
      <c r="B86" s="17" t="s">
        <v>328</v>
      </c>
      <c r="C86" s="17" t="s">
        <v>47</v>
      </c>
      <c r="D86" s="17" t="s">
        <v>329</v>
      </c>
      <c r="E86" s="17" t="s">
        <v>33</v>
      </c>
      <c r="F86" s="17" t="s">
        <v>652</v>
      </c>
      <c r="G86" s="17" t="s">
        <v>653</v>
      </c>
      <c r="H86" s="10" t="s">
        <v>654</v>
      </c>
      <c r="I86" s="11">
        <v>0.40972222222222227</v>
      </c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>
        <f>MAX(I87:AF87)</f>
        <v>0</v>
      </c>
      <c r="AH86" s="30">
        <f>AG86*24*60</f>
        <v>0</v>
      </c>
      <c r="AI86" s="31">
        <f>COUNTA(I86:AF86)</f>
        <v>1</v>
      </c>
      <c r="AJ86" s="32">
        <f>ROUNDUP($AJ$3/AI86,1)</f>
        <v>1150</v>
      </c>
      <c r="AK86" s="33">
        <f t="shared" ref="AK86" si="78">AH86-AJ86</f>
        <v>-1150</v>
      </c>
      <c r="AL86" s="32">
        <f t="shared" ref="AL86" si="79">IF(AI86&gt;1,AK86,AH86)</f>
        <v>0</v>
      </c>
      <c r="AM86" s="34">
        <f>ROUNDUP(AL86/$AJ$3,2)</f>
        <v>0</v>
      </c>
    </row>
    <row r="87" spans="1:39">
      <c r="B87" s="18" t="s">
        <v>328</v>
      </c>
      <c r="C87" s="18" t="s">
        <v>47</v>
      </c>
      <c r="D87" s="18" t="s">
        <v>329</v>
      </c>
      <c r="E87" s="18" t="s">
        <v>33</v>
      </c>
      <c r="F87" s="18" t="s">
        <v>652</v>
      </c>
      <c r="G87" s="18" t="s">
        <v>653</v>
      </c>
      <c r="H87" s="12" t="s">
        <v>655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1"/>
      <c r="AH87" s="30"/>
      <c r="AI87" s="31"/>
      <c r="AJ87" s="32"/>
      <c r="AK87" s="35"/>
      <c r="AL87" s="32"/>
      <c r="AM87" s="34"/>
    </row>
    <row r="88" spans="1:39">
      <c r="A88" s="2" t="str">
        <f t="shared" si="63"/>
        <v>645401</v>
      </c>
      <c r="B88" s="17" t="s">
        <v>332</v>
      </c>
      <c r="C88" s="17" t="s">
        <v>47</v>
      </c>
      <c r="D88" s="17" t="s">
        <v>333</v>
      </c>
      <c r="E88" s="17" t="s">
        <v>33</v>
      </c>
      <c r="F88" s="17" t="s">
        <v>652</v>
      </c>
      <c r="G88" s="17" t="s">
        <v>653</v>
      </c>
      <c r="H88" s="10" t="s">
        <v>654</v>
      </c>
      <c r="I88" s="11">
        <v>8.3333333333333329E-2</v>
      </c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>
        <f>MAX(I89:AF89)</f>
        <v>0</v>
      </c>
      <c r="AH88" s="30">
        <f>AG88*24*60</f>
        <v>0</v>
      </c>
      <c r="AI88" s="31">
        <f>COUNTA(I88:AF88)</f>
        <v>1</v>
      </c>
      <c r="AJ88" s="32">
        <f>ROUNDUP($AJ$3/AI88,1)</f>
        <v>1150</v>
      </c>
      <c r="AK88" s="33">
        <f t="shared" ref="AK88" si="80">AH88-AJ88</f>
        <v>-1150</v>
      </c>
      <c r="AL88" s="32">
        <f t="shared" ref="AL88" si="81">IF(AI88&gt;1,AK88,AH88)</f>
        <v>0</v>
      </c>
      <c r="AM88" s="34">
        <f>ROUNDUP(AL88/$AJ$3,2)</f>
        <v>0</v>
      </c>
    </row>
    <row r="89" spans="1:39">
      <c r="B89" s="18" t="s">
        <v>332</v>
      </c>
      <c r="C89" s="18" t="s">
        <v>47</v>
      </c>
      <c r="D89" s="18" t="s">
        <v>333</v>
      </c>
      <c r="E89" s="18" t="s">
        <v>33</v>
      </c>
      <c r="F89" s="18" t="s">
        <v>652</v>
      </c>
      <c r="G89" s="18" t="s">
        <v>653</v>
      </c>
      <c r="H89" s="12" t="s">
        <v>655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1"/>
      <c r="AH89" s="30"/>
      <c r="AI89" s="31"/>
      <c r="AJ89" s="32"/>
      <c r="AK89" s="35"/>
      <c r="AL89" s="32"/>
      <c r="AM89" s="34"/>
    </row>
    <row r="90" spans="1:39">
      <c r="A90" s="2" t="str">
        <f t="shared" si="63"/>
        <v>700201</v>
      </c>
      <c r="B90" s="17" t="s">
        <v>544</v>
      </c>
      <c r="C90" s="17" t="s">
        <v>47</v>
      </c>
      <c r="D90" s="17" t="s">
        <v>545</v>
      </c>
      <c r="E90" s="17" t="s">
        <v>33</v>
      </c>
      <c r="F90" s="17" t="s">
        <v>652</v>
      </c>
      <c r="G90" s="17" t="s">
        <v>653</v>
      </c>
      <c r="H90" s="10" t="s">
        <v>654</v>
      </c>
      <c r="I90" s="11">
        <v>0.375</v>
      </c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>
        <f>MAX(I91:AF91)</f>
        <v>0</v>
      </c>
      <c r="AH90" s="30">
        <f>AG90*24*60</f>
        <v>0</v>
      </c>
      <c r="AI90" s="31">
        <f>COUNTA(I90:AF90)</f>
        <v>1</v>
      </c>
      <c r="AJ90" s="32">
        <f>ROUNDUP($AJ$3/AI90,1)</f>
        <v>1150</v>
      </c>
      <c r="AK90" s="33">
        <f t="shared" ref="AK90" si="82">AH90-AJ90</f>
        <v>-1150</v>
      </c>
      <c r="AL90" s="32">
        <f t="shared" ref="AL90" si="83">IF(AI90&gt;1,AK90,AH90)</f>
        <v>0</v>
      </c>
      <c r="AM90" s="34">
        <f>ROUNDUP(AL90/$AJ$3,2)</f>
        <v>0</v>
      </c>
    </row>
    <row r="91" spans="1:39">
      <c r="B91" s="18" t="s">
        <v>544</v>
      </c>
      <c r="C91" s="18" t="s">
        <v>47</v>
      </c>
      <c r="D91" s="18" t="s">
        <v>545</v>
      </c>
      <c r="E91" s="18" t="s">
        <v>33</v>
      </c>
      <c r="F91" s="18" t="s">
        <v>652</v>
      </c>
      <c r="G91" s="18" t="s">
        <v>653</v>
      </c>
      <c r="H91" s="12" t="s">
        <v>655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1"/>
      <c r="AH91" s="30"/>
      <c r="AI91" s="31"/>
      <c r="AJ91" s="32"/>
      <c r="AK91" s="35"/>
      <c r="AL91" s="32"/>
      <c r="AM91" s="34"/>
    </row>
    <row r="92" spans="1:39">
      <c r="A92" s="2" t="str">
        <f t="shared" si="63"/>
        <v>704201</v>
      </c>
      <c r="B92" s="17" t="s">
        <v>552</v>
      </c>
      <c r="C92" s="17" t="s">
        <v>47</v>
      </c>
      <c r="D92" s="17" t="s">
        <v>553</v>
      </c>
      <c r="E92" s="17" t="s">
        <v>33</v>
      </c>
      <c r="F92" s="17" t="s">
        <v>652</v>
      </c>
      <c r="G92" s="17" t="s">
        <v>653</v>
      </c>
      <c r="H92" s="10" t="s">
        <v>654</v>
      </c>
      <c r="I92" s="11">
        <v>0.25</v>
      </c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>
        <f>MAX(I93:AF93)</f>
        <v>0</v>
      </c>
      <c r="AH92" s="30">
        <f>AG92*24*60</f>
        <v>0</v>
      </c>
      <c r="AI92" s="31">
        <f>COUNTA(I92:AF92)</f>
        <v>1</v>
      </c>
      <c r="AJ92" s="32">
        <f>ROUNDUP($AJ$3/AI92,1)</f>
        <v>1150</v>
      </c>
      <c r="AK92" s="33">
        <f t="shared" ref="AK92" si="84">AH92-AJ92</f>
        <v>-1150</v>
      </c>
      <c r="AL92" s="32">
        <f t="shared" ref="AL92" si="85">IF(AI92&gt;1,AK92,AH92)</f>
        <v>0</v>
      </c>
      <c r="AM92" s="34">
        <f>ROUNDUP(AL92/$AJ$3,2)</f>
        <v>0</v>
      </c>
    </row>
    <row r="93" spans="1:39">
      <c r="B93" s="18" t="s">
        <v>552</v>
      </c>
      <c r="C93" s="18" t="s">
        <v>47</v>
      </c>
      <c r="D93" s="18" t="s">
        <v>553</v>
      </c>
      <c r="E93" s="18" t="s">
        <v>33</v>
      </c>
      <c r="F93" s="18" t="s">
        <v>652</v>
      </c>
      <c r="G93" s="18" t="s">
        <v>653</v>
      </c>
      <c r="H93" s="12" t="s">
        <v>655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1"/>
      <c r="AH93" s="30"/>
      <c r="AI93" s="31"/>
      <c r="AJ93" s="32"/>
      <c r="AK93" s="35"/>
      <c r="AL93" s="32"/>
      <c r="AM93" s="34"/>
    </row>
    <row r="94" spans="1:39">
      <c r="A94" s="2" t="str">
        <f t="shared" si="63"/>
        <v>940701</v>
      </c>
      <c r="B94" s="17" t="s">
        <v>561</v>
      </c>
      <c r="C94" s="17" t="s">
        <v>47</v>
      </c>
      <c r="D94" s="17" t="s">
        <v>562</v>
      </c>
      <c r="E94" s="17" t="s">
        <v>563</v>
      </c>
      <c r="F94" s="17" t="s">
        <v>652</v>
      </c>
      <c r="G94" s="17" t="s">
        <v>653</v>
      </c>
      <c r="H94" s="10" t="s">
        <v>654</v>
      </c>
      <c r="I94" s="11">
        <v>0.63888888888888895</v>
      </c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>
        <f>MAX(I95:AF95)</f>
        <v>0</v>
      </c>
      <c r="AH94" s="30">
        <f>AG94*24*60</f>
        <v>0</v>
      </c>
      <c r="AI94" s="31">
        <f>COUNTA(I94:AF94)</f>
        <v>1</v>
      </c>
      <c r="AJ94" s="32">
        <f>ROUNDUP($AJ$3/AI94,1)</f>
        <v>1150</v>
      </c>
      <c r="AK94" s="33">
        <f t="shared" ref="AK94" si="86">AH94-AJ94</f>
        <v>-1150</v>
      </c>
      <c r="AL94" s="32">
        <f t="shared" ref="AL94" si="87">IF(AI94&gt;1,AK94,AH94)</f>
        <v>0</v>
      </c>
      <c r="AM94" s="34">
        <f>ROUNDUP(AL94/$AJ$3,2)</f>
        <v>0</v>
      </c>
    </row>
    <row r="95" spans="1:39">
      <c r="B95" s="18" t="s">
        <v>561</v>
      </c>
      <c r="C95" s="18" t="s">
        <v>47</v>
      </c>
      <c r="D95" s="18" t="s">
        <v>562</v>
      </c>
      <c r="E95" s="18" t="s">
        <v>563</v>
      </c>
      <c r="F95" s="18" t="s">
        <v>652</v>
      </c>
      <c r="G95" s="18" t="s">
        <v>653</v>
      </c>
      <c r="H95" s="12" t="s">
        <v>655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1"/>
      <c r="AH95" s="30"/>
      <c r="AI95" s="31"/>
      <c r="AJ95" s="32"/>
      <c r="AK95" s="35"/>
      <c r="AL95" s="32"/>
      <c r="AM95" s="34"/>
    </row>
    <row r="96" spans="1:39">
      <c r="A96" s="2" t="str">
        <f t="shared" si="63"/>
        <v>947001</v>
      </c>
      <c r="B96" s="17" t="s">
        <v>567</v>
      </c>
      <c r="C96" s="17" t="s">
        <v>47</v>
      </c>
      <c r="D96" s="17" t="s">
        <v>568</v>
      </c>
      <c r="E96" s="17" t="s">
        <v>569</v>
      </c>
      <c r="F96" s="17" t="s">
        <v>652</v>
      </c>
      <c r="G96" s="17" t="s">
        <v>653</v>
      </c>
      <c r="H96" s="10" t="s">
        <v>654</v>
      </c>
      <c r="I96" s="11">
        <v>0.68055555555555547</v>
      </c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>
        <f>MAX(I97:AF97)</f>
        <v>0</v>
      </c>
      <c r="AH96" s="30">
        <f>AG96*24*60</f>
        <v>0</v>
      </c>
      <c r="AI96" s="31">
        <f>COUNTA(I96:AF96)</f>
        <v>1</v>
      </c>
      <c r="AJ96" s="32">
        <f>ROUNDUP($AJ$3/AI96,1)</f>
        <v>1150</v>
      </c>
      <c r="AK96" s="33">
        <f t="shared" ref="AK96" si="88">AH96-AJ96</f>
        <v>-1150</v>
      </c>
      <c r="AL96" s="32">
        <f t="shared" ref="AL96" si="89">IF(AI96&gt;1,AK96,AH96)</f>
        <v>0</v>
      </c>
      <c r="AM96" s="34">
        <f>ROUNDUP(AL96/$AJ$3,2)</f>
        <v>0</v>
      </c>
    </row>
    <row r="97" spans="2:39">
      <c r="B97" s="18" t="s">
        <v>567</v>
      </c>
      <c r="C97" s="18" t="s">
        <v>47</v>
      </c>
      <c r="D97" s="18" t="s">
        <v>568</v>
      </c>
      <c r="E97" s="18" t="s">
        <v>569</v>
      </c>
      <c r="F97" s="18" t="s">
        <v>652</v>
      </c>
      <c r="G97" s="18" t="s">
        <v>653</v>
      </c>
      <c r="H97" s="12" t="s">
        <v>655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1"/>
      <c r="AH97" s="30"/>
      <c r="AI97" s="31"/>
      <c r="AJ97" s="32"/>
      <c r="AK97" s="35"/>
      <c r="AL97" s="32"/>
      <c r="AM97" s="34"/>
    </row>
    <row r="105" spans="2:39">
      <c r="AG105" s="4">
        <v>0.25694444444444448</v>
      </c>
      <c r="AH105" s="30">
        <f>AG105*24*60</f>
        <v>370.00000000000006</v>
      </c>
      <c r="AI105" s="2">
        <v>5</v>
      </c>
      <c r="AJ105" s="32">
        <f>ROUNDUP($AJ$3/AI105,1)</f>
        <v>230</v>
      </c>
      <c r="AK105" s="33">
        <f t="shared" ref="AK105:AK106" si="90">AH105-AJ105</f>
        <v>140.00000000000006</v>
      </c>
      <c r="AL105" s="32">
        <f t="shared" ref="AL105:AL106" si="91">IF(AI105&gt;1,AK105,AH105)</f>
        <v>140.00000000000006</v>
      </c>
      <c r="AM105" s="34">
        <f>ROUNDUP(AL105/$AJ$3,2)</f>
        <v>0.13</v>
      </c>
    </row>
    <row r="106" spans="2:39">
      <c r="AG106" s="4">
        <v>0.17361111111111113</v>
      </c>
      <c r="AH106" s="30">
        <f>AG106*24*60</f>
        <v>250.00000000000003</v>
      </c>
      <c r="AI106" s="2">
        <v>6</v>
      </c>
      <c r="AJ106" s="32">
        <f>ROUNDUP($AJ$3/AI106,1)</f>
        <v>191.7</v>
      </c>
      <c r="AK106" s="33">
        <f t="shared" si="90"/>
        <v>58.30000000000004</v>
      </c>
      <c r="AL106" s="32">
        <f t="shared" si="91"/>
        <v>58.30000000000004</v>
      </c>
      <c r="AM106" s="34">
        <f>ROUNDUP(AL106/$AJ$3,2)</f>
        <v>6.0000000000000005E-2</v>
      </c>
    </row>
  </sheetData>
  <autoFilter ref="A7:AN97" xr:uid="{00000000-0009-0000-0000-000003000000}"/>
  <mergeCells count="2">
    <mergeCell ref="I6:AF6"/>
    <mergeCell ref="AG6:AH6"/>
  </mergeCells>
  <phoneticPr fontId="6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N106"/>
  <sheetViews>
    <sheetView showGridLines="0" zoomScale="70" zoomScaleNormal="70" workbookViewId="0">
      <pane ySplit="7" topLeftCell="A11" activePane="bottomLeft" state="frozen"/>
      <selection pane="bottomLeft" activeCell="N47" sqref="N47"/>
    </sheetView>
  </sheetViews>
  <sheetFormatPr defaultColWidth="9" defaultRowHeight="13"/>
  <cols>
    <col min="1" max="1" width="7.08984375" style="2" bestFit="1" customWidth="1"/>
    <col min="2" max="2" width="11.1796875" style="2" bestFit="1" customWidth="1"/>
    <col min="3" max="3" width="9.36328125" style="2" bestFit="1" customWidth="1"/>
    <col min="4" max="4" width="28.1796875" style="2" bestFit="1" customWidth="1"/>
    <col min="5" max="5" width="22.453125" style="2" bestFit="1" customWidth="1"/>
    <col min="6" max="6" width="9.36328125" style="2" bestFit="1" customWidth="1"/>
    <col min="7" max="7" width="17.81640625" style="2" bestFit="1" customWidth="1"/>
    <col min="8" max="8" width="6.90625" style="2" bestFit="1" customWidth="1"/>
    <col min="9" max="17" width="8.36328125" style="2" bestFit="1" customWidth="1"/>
    <col min="18" max="32" width="9.36328125" style="2" bestFit="1" customWidth="1"/>
    <col min="33" max="33" width="20.1796875" style="2" bestFit="1" customWidth="1"/>
    <col min="34" max="34" width="17.90625" style="2" bestFit="1" customWidth="1"/>
    <col min="35" max="35" width="13.1796875" style="2" bestFit="1" customWidth="1"/>
    <col min="36" max="36" width="33.36328125" style="2" bestFit="1" customWidth="1"/>
    <col min="37" max="37" width="18.1796875" style="2" bestFit="1" customWidth="1"/>
    <col min="38" max="38" width="18.453125" style="2" bestFit="1" customWidth="1"/>
    <col min="39" max="39" width="18.81640625" style="2" bestFit="1" customWidth="1"/>
    <col min="40" max="16384" width="9" style="2"/>
  </cols>
  <sheetData>
    <row r="1" spans="1:39">
      <c r="H1" s="20"/>
      <c r="I1" s="20" t="s">
        <v>603</v>
      </c>
      <c r="K1" s="3">
        <v>0.35416666666666669</v>
      </c>
      <c r="L1" s="20"/>
      <c r="M1" s="21" t="s">
        <v>604</v>
      </c>
      <c r="N1" s="20"/>
      <c r="O1" s="26">
        <v>0.91666666666666663</v>
      </c>
      <c r="Q1" s="28"/>
    </row>
    <row r="2" spans="1:39">
      <c r="H2" s="20"/>
      <c r="I2" s="20" t="s">
        <v>605</v>
      </c>
      <c r="K2" s="3">
        <v>0.52083333333333337</v>
      </c>
      <c r="L2" s="20"/>
      <c r="M2" s="21" t="s">
        <v>606</v>
      </c>
      <c r="N2" s="20"/>
      <c r="O2" s="27">
        <v>1.0833333333333333</v>
      </c>
      <c r="P2" s="49">
        <v>1.1076388888888888</v>
      </c>
      <c r="Q2" s="28"/>
      <c r="S2" s="4"/>
      <c r="AJ2" s="22" t="s">
        <v>607</v>
      </c>
    </row>
    <row r="3" spans="1:39">
      <c r="H3" s="20"/>
      <c r="I3" s="20" t="s">
        <v>608</v>
      </c>
      <c r="J3" s="21"/>
      <c r="K3" s="25">
        <v>0.56597222222222221</v>
      </c>
      <c r="L3" s="20"/>
      <c r="M3" s="21" t="s">
        <v>609</v>
      </c>
      <c r="N3" s="20"/>
      <c r="O3" s="26">
        <v>1.125</v>
      </c>
      <c r="P3" s="28"/>
      <c r="S3" s="4"/>
      <c r="AJ3" s="23">
        <v>1150</v>
      </c>
    </row>
    <row r="4" spans="1:39">
      <c r="H4" s="20"/>
      <c r="I4" s="20" t="s">
        <v>610</v>
      </c>
      <c r="J4" s="21"/>
      <c r="K4" s="25">
        <v>0.8125</v>
      </c>
      <c r="L4" s="20"/>
      <c r="M4" s="21" t="s">
        <v>611</v>
      </c>
      <c r="N4" s="20"/>
      <c r="O4" s="26">
        <v>1.3472222222222223</v>
      </c>
      <c r="P4" s="4"/>
      <c r="AJ4" s="23"/>
    </row>
    <row r="5" spans="1:39">
      <c r="H5" s="20"/>
      <c r="I5" s="20">
        <v>7</v>
      </c>
      <c r="J5" s="21">
        <v>8</v>
      </c>
      <c r="K5" s="20">
        <v>9</v>
      </c>
      <c r="L5" s="20">
        <v>10</v>
      </c>
      <c r="M5" s="21">
        <v>11</v>
      </c>
      <c r="N5" s="20">
        <v>12</v>
      </c>
      <c r="O5" s="20">
        <v>13</v>
      </c>
      <c r="P5" s="21">
        <v>14</v>
      </c>
      <c r="Q5" s="20">
        <v>15</v>
      </c>
      <c r="R5" s="20">
        <v>16</v>
      </c>
      <c r="S5" s="21">
        <v>17</v>
      </c>
      <c r="T5" s="20">
        <v>18</v>
      </c>
      <c r="U5" s="20">
        <v>19</v>
      </c>
      <c r="V5" s="21">
        <v>20</v>
      </c>
      <c r="W5" s="20">
        <v>21</v>
      </c>
      <c r="X5" s="20">
        <v>22</v>
      </c>
      <c r="Y5" s="21">
        <v>23</v>
      </c>
      <c r="Z5" s="20">
        <v>24</v>
      </c>
      <c r="AA5" s="20">
        <v>25</v>
      </c>
      <c r="AB5" s="21">
        <v>26</v>
      </c>
      <c r="AC5" s="20">
        <v>27</v>
      </c>
      <c r="AD5" s="20">
        <v>28</v>
      </c>
      <c r="AE5" s="21">
        <v>29</v>
      </c>
      <c r="AF5" s="20">
        <v>30</v>
      </c>
      <c r="AK5" s="22"/>
    </row>
    <row r="6" spans="1:39">
      <c r="I6" s="58" t="s">
        <v>612</v>
      </c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" t="s">
        <v>613</v>
      </c>
      <c r="AJ6" s="6" t="s">
        <v>614</v>
      </c>
      <c r="AK6" s="7" t="s">
        <v>615</v>
      </c>
    </row>
    <row r="7" spans="1:39" s="8" customFormat="1" ht="39">
      <c r="B7" s="6" t="s">
        <v>616</v>
      </c>
      <c r="C7" s="5" t="s">
        <v>617</v>
      </c>
      <c r="D7" s="5" t="s">
        <v>618</v>
      </c>
      <c r="E7" s="5" t="s">
        <v>11</v>
      </c>
      <c r="F7" s="5" t="s">
        <v>619</v>
      </c>
      <c r="G7" s="5" t="s">
        <v>620</v>
      </c>
      <c r="H7" s="5"/>
      <c r="I7" s="5" t="s">
        <v>621</v>
      </c>
      <c r="J7" s="5" t="s">
        <v>622</v>
      </c>
      <c r="K7" s="5" t="s">
        <v>623</v>
      </c>
      <c r="L7" s="5" t="s">
        <v>624</v>
      </c>
      <c r="M7" s="5" t="s">
        <v>625</v>
      </c>
      <c r="N7" s="5" t="s">
        <v>626</v>
      </c>
      <c r="O7" s="5" t="s">
        <v>627</v>
      </c>
      <c r="P7" s="5" t="s">
        <v>628</v>
      </c>
      <c r="Q7" s="5" t="s">
        <v>629</v>
      </c>
      <c r="R7" s="5" t="s">
        <v>630</v>
      </c>
      <c r="S7" s="5" t="s">
        <v>631</v>
      </c>
      <c r="T7" s="5" t="s">
        <v>632</v>
      </c>
      <c r="U7" s="5" t="s">
        <v>633</v>
      </c>
      <c r="V7" s="5" t="s">
        <v>634</v>
      </c>
      <c r="W7" s="5" t="s">
        <v>635</v>
      </c>
      <c r="X7" s="5" t="s">
        <v>636</v>
      </c>
      <c r="Y7" s="5" t="s">
        <v>637</v>
      </c>
      <c r="Z7" s="5" t="s">
        <v>638</v>
      </c>
      <c r="AA7" s="5" t="s">
        <v>639</v>
      </c>
      <c r="AB7" s="5" t="s">
        <v>640</v>
      </c>
      <c r="AC7" s="5" t="s">
        <v>641</v>
      </c>
      <c r="AD7" s="5" t="s">
        <v>642</v>
      </c>
      <c r="AE7" s="5" t="s">
        <v>643</v>
      </c>
      <c r="AF7" s="5" t="s">
        <v>644</v>
      </c>
      <c r="AG7" s="6" t="s">
        <v>645</v>
      </c>
      <c r="AH7" s="6" t="s">
        <v>646</v>
      </c>
      <c r="AI7" s="6" t="s">
        <v>647</v>
      </c>
      <c r="AJ7" s="6" t="s">
        <v>648</v>
      </c>
      <c r="AK7" s="6" t="s">
        <v>649</v>
      </c>
      <c r="AL7" s="6" t="s">
        <v>650</v>
      </c>
      <c r="AM7" s="9" t="s">
        <v>651</v>
      </c>
    </row>
    <row r="8" spans="1:39">
      <c r="A8" s="2" t="str">
        <f>B8&amp;C8</f>
        <v>000112</v>
      </c>
      <c r="B8" s="17" t="s">
        <v>35</v>
      </c>
      <c r="C8" s="17" t="s">
        <v>37</v>
      </c>
      <c r="D8" s="17" t="s">
        <v>36</v>
      </c>
      <c r="E8" s="17" t="s">
        <v>38</v>
      </c>
      <c r="F8" s="17" t="s">
        <v>652</v>
      </c>
      <c r="G8" s="17" t="s">
        <v>653</v>
      </c>
      <c r="H8" s="10" t="s">
        <v>654</v>
      </c>
      <c r="I8" s="11">
        <v>0.4375</v>
      </c>
      <c r="J8" s="11">
        <v>0.61111111111111105</v>
      </c>
      <c r="K8" s="11">
        <v>0.875</v>
      </c>
      <c r="L8" s="11">
        <v>1.0902777777777779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>
        <f>MAX(I9:AF9)</f>
        <v>0.30555555555555564</v>
      </c>
      <c r="AH8" s="30">
        <f>AG8*24*60</f>
        <v>440.00000000000011</v>
      </c>
      <c r="AI8" s="31">
        <f>COUNTA(I8:AF8)</f>
        <v>4</v>
      </c>
      <c r="AJ8" s="32">
        <f>ROUNDUP($AJ$3/AI8,1)</f>
        <v>287.5</v>
      </c>
      <c r="AK8" s="33">
        <f>AH8-AJ8</f>
        <v>152.50000000000011</v>
      </c>
      <c r="AL8" s="32">
        <f>IF(AI8&gt;1,AK8,AH8)</f>
        <v>152.50000000000011</v>
      </c>
      <c r="AM8" s="34">
        <f>ROUNDUP(AL8/$AJ$3,2)</f>
        <v>0.14000000000000001</v>
      </c>
    </row>
    <row r="9" spans="1:39">
      <c r="B9" s="18" t="s">
        <v>35</v>
      </c>
      <c r="C9" s="18" t="s">
        <v>37</v>
      </c>
      <c r="D9" s="18" t="s">
        <v>36</v>
      </c>
      <c r="E9" s="18" t="s">
        <v>38</v>
      </c>
      <c r="F9" s="18" t="s">
        <v>652</v>
      </c>
      <c r="G9" s="18" t="s">
        <v>653</v>
      </c>
      <c r="H9" s="12" t="s">
        <v>655</v>
      </c>
      <c r="I9" s="13">
        <f>J8-K3+K2-I8</f>
        <v>0.12847222222222221</v>
      </c>
      <c r="J9" s="13">
        <f>K4-J8</f>
        <v>0.20138888888888895</v>
      </c>
      <c r="K9" s="13">
        <f>O2-O1</f>
        <v>0.16666666666666663</v>
      </c>
      <c r="L9" s="13">
        <f>O4-O3+I8-K1</f>
        <v>0.30555555555555564</v>
      </c>
      <c r="M9" s="13"/>
      <c r="N9" s="13"/>
      <c r="O9" s="13"/>
      <c r="P9" s="13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1"/>
      <c r="AH9" s="30"/>
      <c r="AI9" s="31"/>
      <c r="AJ9" s="32"/>
      <c r="AK9" s="35"/>
      <c r="AL9" s="32"/>
      <c r="AM9" s="34"/>
    </row>
    <row r="10" spans="1:39">
      <c r="A10" s="2" t="str">
        <f t="shared" ref="A10:A70" si="0">B10&amp;C10</f>
        <v>002401</v>
      </c>
      <c r="B10" s="17" t="s">
        <v>45</v>
      </c>
      <c r="C10" s="17" t="s">
        <v>47</v>
      </c>
      <c r="D10" s="17" t="s">
        <v>46</v>
      </c>
      <c r="E10" s="17" t="s">
        <v>33</v>
      </c>
      <c r="F10" s="17" t="s">
        <v>652</v>
      </c>
      <c r="G10" s="17" t="s">
        <v>653</v>
      </c>
      <c r="H10" s="10" t="s">
        <v>654</v>
      </c>
      <c r="I10" s="11">
        <v>0.29166666666666669</v>
      </c>
      <c r="J10" s="11">
        <v>0.47222222222222227</v>
      </c>
      <c r="K10" s="11">
        <v>0.62152777777777779</v>
      </c>
      <c r="L10" s="11">
        <v>0.81944444444444453</v>
      </c>
      <c r="M10" s="11">
        <v>0.95833333333333337</v>
      </c>
      <c r="N10" s="11">
        <v>1.125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>
        <f>MAX(I11:AF11)</f>
        <v>0.19097222222222221</v>
      </c>
      <c r="AH10" s="30">
        <f>AG10*24*60</f>
        <v>275</v>
      </c>
      <c r="AI10" s="31">
        <f>COUNTA(I10:AF10)</f>
        <v>6</v>
      </c>
      <c r="AJ10" s="32">
        <f>ROUNDUP($AJ$3/AI10,1)</f>
        <v>191.7</v>
      </c>
      <c r="AK10" s="33">
        <f t="shared" ref="AK10" si="1">AH10-AJ10</f>
        <v>83.300000000000011</v>
      </c>
      <c r="AL10" s="32">
        <f t="shared" ref="AL10" si="2">IF(AI10&gt;1,AK10,AH10)</f>
        <v>83.300000000000011</v>
      </c>
      <c r="AM10" s="34">
        <f>ROUNDUP(AL10/$AJ$3,2)</f>
        <v>0.08</v>
      </c>
    </row>
    <row r="11" spans="1:39">
      <c r="B11" s="18" t="s">
        <v>45</v>
      </c>
      <c r="C11" s="18" t="s">
        <v>47</v>
      </c>
      <c r="D11" s="18" t="s">
        <v>46</v>
      </c>
      <c r="E11" s="18" t="s">
        <v>33</v>
      </c>
      <c r="F11" s="18" t="s">
        <v>652</v>
      </c>
      <c r="G11" s="18" t="s">
        <v>653</v>
      </c>
      <c r="H11" s="12" t="s">
        <v>655</v>
      </c>
      <c r="I11" s="13">
        <v>0.17361111111111113</v>
      </c>
      <c r="J11" s="13">
        <f>K10-K3+K2-J10</f>
        <v>0.10416666666666669</v>
      </c>
      <c r="K11" s="13">
        <f>K4-K10</f>
        <v>0.19097222222222221</v>
      </c>
      <c r="L11" s="13">
        <f>M10-O1</f>
        <v>4.1666666666666741E-2</v>
      </c>
      <c r="M11" s="13">
        <f>O2-M10</f>
        <v>0.12499999999999989</v>
      </c>
      <c r="N11" s="13">
        <v>0.16666666666666674</v>
      </c>
      <c r="O11" s="13"/>
      <c r="P11" s="13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1"/>
      <c r="AH11" s="30"/>
      <c r="AI11" s="31"/>
      <c r="AJ11" s="32"/>
      <c r="AK11" s="35"/>
      <c r="AL11" s="32"/>
      <c r="AM11" s="34"/>
    </row>
    <row r="12" spans="1:39">
      <c r="A12" s="2" t="str">
        <f t="shared" si="0"/>
        <v>003001</v>
      </c>
      <c r="B12" s="17" t="s">
        <v>78</v>
      </c>
      <c r="C12" s="17" t="s">
        <v>47</v>
      </c>
      <c r="D12" s="17" t="s">
        <v>79</v>
      </c>
      <c r="E12" s="17" t="s">
        <v>80</v>
      </c>
      <c r="F12" s="17" t="s">
        <v>652</v>
      </c>
      <c r="G12" s="17" t="s">
        <v>653</v>
      </c>
      <c r="H12" s="10" t="s">
        <v>654</v>
      </c>
      <c r="I12" s="11">
        <v>0.40972222222222227</v>
      </c>
      <c r="J12" s="11">
        <v>0.63194444444444442</v>
      </c>
      <c r="K12" s="11">
        <v>0.89583333333333337</v>
      </c>
      <c r="L12" s="11">
        <v>1.1041666666666667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>
        <f>MAX(I13:AF13)</f>
        <v>0.29861111111111122</v>
      </c>
      <c r="AH12" s="30">
        <f>AG12*24*60</f>
        <v>430.00000000000017</v>
      </c>
      <c r="AI12" s="31">
        <f>COUNTA(I12:AF12)</f>
        <v>4</v>
      </c>
      <c r="AJ12" s="32">
        <f>ROUNDUP($AJ$3/AI12,1)</f>
        <v>287.5</v>
      </c>
      <c r="AK12" s="33">
        <f t="shared" ref="AK12" si="3">AH12-AJ12</f>
        <v>142.50000000000017</v>
      </c>
      <c r="AL12" s="32">
        <f t="shared" ref="AL12" si="4">IF(AI12&gt;1,AK12,AH12)</f>
        <v>142.50000000000017</v>
      </c>
      <c r="AM12" s="34">
        <f>ROUNDUP(AL12/$AJ$3,2)</f>
        <v>0.13</v>
      </c>
    </row>
    <row r="13" spans="1:39">
      <c r="B13" s="18" t="s">
        <v>78</v>
      </c>
      <c r="C13" s="18" t="s">
        <v>47</v>
      </c>
      <c r="D13" s="18" t="s">
        <v>79</v>
      </c>
      <c r="E13" s="18" t="s">
        <v>80</v>
      </c>
      <c r="F13" s="18" t="s">
        <v>652</v>
      </c>
      <c r="G13" s="18" t="s">
        <v>653</v>
      </c>
      <c r="H13" s="12" t="s">
        <v>655</v>
      </c>
      <c r="I13" s="13">
        <f>J12-K3+K2-I12</f>
        <v>0.17708333333333331</v>
      </c>
      <c r="J13" s="13">
        <f>K4-J12</f>
        <v>0.18055555555555558</v>
      </c>
      <c r="K13" s="13">
        <f>O2-O1</f>
        <v>0.16666666666666663</v>
      </c>
      <c r="L13" s="13">
        <f>O4-L12+I12-K1</f>
        <v>0.29861111111111122</v>
      </c>
      <c r="M13" s="13"/>
      <c r="N13" s="13"/>
      <c r="O13" s="13"/>
      <c r="P13" s="13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1"/>
      <c r="AH13" s="30"/>
      <c r="AI13" s="31"/>
      <c r="AJ13" s="32"/>
      <c r="AK13" s="35"/>
      <c r="AL13" s="32"/>
      <c r="AM13" s="34"/>
    </row>
    <row r="14" spans="1:39">
      <c r="A14" s="2" t="str">
        <f t="shared" si="0"/>
        <v>003801</v>
      </c>
      <c r="B14" s="17" t="s">
        <v>87</v>
      </c>
      <c r="C14" s="17" t="s">
        <v>47</v>
      </c>
      <c r="D14" s="17" t="s">
        <v>88</v>
      </c>
      <c r="E14" s="17" t="s">
        <v>89</v>
      </c>
      <c r="F14" s="17" t="s">
        <v>652</v>
      </c>
      <c r="G14" s="17" t="s">
        <v>653</v>
      </c>
      <c r="H14" s="10" t="s">
        <v>654</v>
      </c>
      <c r="I14" s="11">
        <v>0.69444444444444453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>
        <f>MAX(I15:AF15)</f>
        <v>0</v>
      </c>
      <c r="AH14" s="30">
        <f>AG14*24*60</f>
        <v>0</v>
      </c>
      <c r="AI14" s="31">
        <f>COUNTA(I14:AF14)</f>
        <v>1</v>
      </c>
      <c r="AJ14" s="32">
        <f>ROUNDUP($AJ$3/AI14,1)</f>
        <v>1150</v>
      </c>
      <c r="AK14" s="33">
        <f t="shared" ref="AK14" si="5">AH14-AJ14</f>
        <v>-1150</v>
      </c>
      <c r="AL14" s="32">
        <f t="shared" ref="AL14" si="6">IF(AI14&gt;1,AK14,AH14)</f>
        <v>0</v>
      </c>
      <c r="AM14" s="34">
        <f>ROUNDUP(AL14/$AJ$3,2)</f>
        <v>0</v>
      </c>
    </row>
    <row r="15" spans="1:39">
      <c r="B15" s="18" t="s">
        <v>87</v>
      </c>
      <c r="C15" s="18" t="s">
        <v>47</v>
      </c>
      <c r="D15" s="18" t="s">
        <v>88</v>
      </c>
      <c r="E15" s="18" t="s">
        <v>89</v>
      </c>
      <c r="F15" s="18" t="s">
        <v>652</v>
      </c>
      <c r="G15" s="18" t="s">
        <v>653</v>
      </c>
      <c r="H15" s="12" t="s">
        <v>655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1"/>
      <c r="AH15" s="30"/>
      <c r="AI15" s="31"/>
      <c r="AJ15" s="32"/>
      <c r="AK15" s="35"/>
      <c r="AL15" s="32"/>
      <c r="AM15" s="34"/>
    </row>
    <row r="16" spans="1:39">
      <c r="A16" s="24" t="str">
        <f t="shared" si="0"/>
        <v>015501</v>
      </c>
      <c r="B16" s="19" t="s">
        <v>92</v>
      </c>
      <c r="C16" s="19" t="s">
        <v>47</v>
      </c>
      <c r="D16" s="19" t="s">
        <v>93</v>
      </c>
      <c r="E16" s="19" t="s">
        <v>89</v>
      </c>
      <c r="F16" s="19" t="s">
        <v>652</v>
      </c>
      <c r="G16" s="19" t="s">
        <v>656</v>
      </c>
      <c r="H16" s="15" t="s">
        <v>654</v>
      </c>
      <c r="I16" s="16">
        <v>0.625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1">
        <f>MAX(I17:AF17)</f>
        <v>0</v>
      </c>
      <c r="AH16" s="30">
        <f>AG16*24*60</f>
        <v>0</v>
      </c>
      <c r="AI16" s="31">
        <f>COUNTA(I16:AF16)</f>
        <v>1</v>
      </c>
      <c r="AJ16" s="32">
        <f>ROUNDUP($AJ$3/AI16,1)</f>
        <v>1150</v>
      </c>
      <c r="AK16" s="33">
        <f t="shared" ref="AK16" si="7">AH16-AJ16</f>
        <v>-1150</v>
      </c>
      <c r="AL16" s="32">
        <f t="shared" ref="AL16" si="8">IF(AI16&gt;1,AK16,AH16)</f>
        <v>0</v>
      </c>
      <c r="AM16" s="34">
        <f>ROUNDUP(AL16/$AJ$3,2)</f>
        <v>0</v>
      </c>
    </row>
    <row r="17" spans="1:39">
      <c r="B17" s="18" t="s">
        <v>92</v>
      </c>
      <c r="C17" s="18" t="s">
        <v>47</v>
      </c>
      <c r="D17" s="18" t="s">
        <v>93</v>
      </c>
      <c r="E17" s="18" t="s">
        <v>89</v>
      </c>
      <c r="F17" s="18" t="s">
        <v>652</v>
      </c>
      <c r="G17" s="18" t="s">
        <v>656</v>
      </c>
      <c r="H17" s="12" t="s">
        <v>655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1"/>
      <c r="AH17" s="30"/>
      <c r="AI17" s="31"/>
      <c r="AJ17" s="32"/>
      <c r="AK17" s="35"/>
      <c r="AL17" s="32"/>
      <c r="AM17" s="34"/>
    </row>
    <row r="18" spans="1:39">
      <c r="A18" s="2" t="str">
        <f t="shared" si="0"/>
        <v>020801</v>
      </c>
      <c r="B18" s="17" t="s">
        <v>95</v>
      </c>
      <c r="C18" s="17" t="s">
        <v>47</v>
      </c>
      <c r="D18" s="17" t="s">
        <v>96</v>
      </c>
      <c r="E18" s="17" t="s">
        <v>33</v>
      </c>
      <c r="F18" s="17" t="s">
        <v>652</v>
      </c>
      <c r="G18" s="17" t="s">
        <v>653</v>
      </c>
      <c r="H18" s="10" t="s">
        <v>654</v>
      </c>
      <c r="I18" s="11">
        <v>0.36458333333333331</v>
      </c>
      <c r="J18" s="11">
        <v>0.58333333333333337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f>MAX(I19:AF19)</f>
        <v>0.62847222222222232</v>
      </c>
      <c r="AH18" s="30">
        <f>AG18*24*60</f>
        <v>905.00000000000011</v>
      </c>
      <c r="AI18" s="31">
        <f>COUNTA(I18:AF18)</f>
        <v>2</v>
      </c>
      <c r="AJ18" s="32">
        <f>ROUNDUP($AJ$3/AI18,1)</f>
        <v>575</v>
      </c>
      <c r="AK18" s="33">
        <f t="shared" ref="AK18" si="9">AH18-AJ18</f>
        <v>330.00000000000011</v>
      </c>
      <c r="AL18" s="32">
        <f t="shared" ref="AL18" si="10">IF(AI18&gt;1,AK18,AH18)</f>
        <v>330.00000000000011</v>
      </c>
      <c r="AM18" s="34">
        <f>ROUNDUP(AL18/$AJ$3,2)</f>
        <v>0.29000000000000004</v>
      </c>
    </row>
    <row r="19" spans="1:39">
      <c r="B19" s="18" t="s">
        <v>95</v>
      </c>
      <c r="C19" s="18" t="s">
        <v>47</v>
      </c>
      <c r="D19" s="18" t="s">
        <v>96</v>
      </c>
      <c r="E19" s="18" t="s">
        <v>33</v>
      </c>
      <c r="F19" s="18" t="s">
        <v>652</v>
      </c>
      <c r="G19" s="18" t="s">
        <v>653</v>
      </c>
      <c r="H19" s="12" t="s">
        <v>655</v>
      </c>
      <c r="I19" s="13">
        <f>J18-K3+K2-I18</f>
        <v>0.17361111111111122</v>
      </c>
      <c r="J19" s="13">
        <f>K4-J18+O2-O1+O4-O3+I18-K1</f>
        <v>0.62847222222222232</v>
      </c>
      <c r="K19" s="13"/>
      <c r="L19" s="13"/>
      <c r="M19" s="13"/>
      <c r="N19" s="13"/>
      <c r="O19" s="13"/>
      <c r="P19" s="13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1"/>
      <c r="AH19" s="30"/>
      <c r="AI19" s="31"/>
      <c r="AJ19" s="32"/>
      <c r="AK19" s="35"/>
      <c r="AL19" s="32"/>
      <c r="AM19" s="34"/>
    </row>
    <row r="20" spans="1:39">
      <c r="A20" s="2" t="str">
        <f t="shared" si="0"/>
        <v>022601</v>
      </c>
      <c r="B20" s="17" t="s">
        <v>109</v>
      </c>
      <c r="C20" s="17" t="s">
        <v>47</v>
      </c>
      <c r="D20" s="17" t="s">
        <v>110</v>
      </c>
      <c r="E20" s="17" t="s">
        <v>33</v>
      </c>
      <c r="F20" s="17" t="s">
        <v>652</v>
      </c>
      <c r="G20" s="17" t="s">
        <v>653</v>
      </c>
      <c r="H20" s="10" t="s">
        <v>654</v>
      </c>
      <c r="I20" s="11">
        <v>0.54166666666666663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>
        <f>MAX(I21:AF21)</f>
        <v>0</v>
      </c>
      <c r="AH20" s="30">
        <f>AG20*24*60</f>
        <v>0</v>
      </c>
      <c r="AI20" s="31">
        <f>COUNTA(I20:AF20)</f>
        <v>1</v>
      </c>
      <c r="AJ20" s="32">
        <f>ROUNDUP($AJ$3/AI20,1)</f>
        <v>1150</v>
      </c>
      <c r="AK20" s="33">
        <f t="shared" ref="AK20" si="11">AH20-AJ20</f>
        <v>-1150</v>
      </c>
      <c r="AL20" s="32">
        <f t="shared" ref="AL20" si="12">IF(AI20&gt;1,AK20,AH20)</f>
        <v>0</v>
      </c>
      <c r="AM20" s="34">
        <f>ROUNDUP(AL20/$AJ$3,2)</f>
        <v>0</v>
      </c>
    </row>
    <row r="21" spans="1:39">
      <c r="B21" s="18" t="s">
        <v>109</v>
      </c>
      <c r="C21" s="18" t="s">
        <v>47</v>
      </c>
      <c r="D21" s="18" t="s">
        <v>110</v>
      </c>
      <c r="E21" s="18" t="s">
        <v>33</v>
      </c>
      <c r="F21" s="18" t="s">
        <v>652</v>
      </c>
      <c r="G21" s="18" t="s">
        <v>653</v>
      </c>
      <c r="H21" s="12" t="s">
        <v>655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1"/>
      <c r="AH21" s="30"/>
      <c r="AI21" s="31"/>
      <c r="AJ21" s="32"/>
      <c r="AK21" s="35"/>
      <c r="AL21" s="32"/>
      <c r="AM21" s="34"/>
    </row>
    <row r="22" spans="1:39">
      <c r="A22" s="2" t="str">
        <f t="shared" si="0"/>
        <v>081001</v>
      </c>
      <c r="B22" s="17" t="s">
        <v>113</v>
      </c>
      <c r="C22" s="17" t="s">
        <v>47</v>
      </c>
      <c r="D22" s="17" t="s">
        <v>114</v>
      </c>
      <c r="E22" s="17" t="s">
        <v>33</v>
      </c>
      <c r="F22" s="17" t="s">
        <v>652</v>
      </c>
      <c r="G22" s="17" t="s">
        <v>653</v>
      </c>
      <c r="H22" s="10" t="s">
        <v>654</v>
      </c>
      <c r="I22" s="11">
        <v>0.63888888888888895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>
        <f>MAX(I23:AF23)</f>
        <v>0</v>
      </c>
      <c r="AH22" s="30">
        <f>AG22*24*60</f>
        <v>0</v>
      </c>
      <c r="AI22" s="31">
        <f>COUNTA(I22:AF22)</f>
        <v>1</v>
      </c>
      <c r="AJ22" s="32">
        <f>ROUNDUP($AJ$3/AI22,1)</f>
        <v>1150</v>
      </c>
      <c r="AK22" s="33">
        <f t="shared" ref="AK22" si="13">AH22-AJ22</f>
        <v>-1150</v>
      </c>
      <c r="AL22" s="32">
        <f t="shared" ref="AL22" si="14">IF(AI22&gt;1,AK22,AH22)</f>
        <v>0</v>
      </c>
      <c r="AM22" s="34">
        <f>ROUNDUP(AL22/$AJ$3,2)</f>
        <v>0</v>
      </c>
    </row>
    <row r="23" spans="1:39">
      <c r="B23" s="18" t="s">
        <v>113</v>
      </c>
      <c r="C23" s="18" t="s">
        <v>47</v>
      </c>
      <c r="D23" s="18" t="s">
        <v>114</v>
      </c>
      <c r="E23" s="18" t="s">
        <v>33</v>
      </c>
      <c r="F23" s="18" t="s">
        <v>652</v>
      </c>
      <c r="G23" s="18" t="s">
        <v>653</v>
      </c>
      <c r="H23" s="12" t="s">
        <v>655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1"/>
      <c r="AH23" s="30"/>
      <c r="AI23" s="31"/>
      <c r="AJ23" s="32"/>
      <c r="AK23" s="35"/>
      <c r="AL23" s="32"/>
      <c r="AM23" s="34"/>
    </row>
    <row r="24" spans="1:39">
      <c r="A24" s="2" t="str">
        <f t="shared" si="0"/>
        <v>081601</v>
      </c>
      <c r="B24" s="17" t="s">
        <v>117</v>
      </c>
      <c r="C24" s="17" t="s">
        <v>47</v>
      </c>
      <c r="D24" s="17" t="s">
        <v>118</v>
      </c>
      <c r="E24" s="17" t="s">
        <v>33</v>
      </c>
      <c r="F24" s="17" t="s">
        <v>652</v>
      </c>
      <c r="G24" s="17" t="s">
        <v>653</v>
      </c>
      <c r="H24" s="10" t="s">
        <v>654</v>
      </c>
      <c r="I24" s="11">
        <v>0.68055555555555547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>
        <f>MAX(I25:AF25)</f>
        <v>0</v>
      </c>
      <c r="AH24" s="30">
        <f>AG24*24*60</f>
        <v>0</v>
      </c>
      <c r="AI24" s="31">
        <f>COUNTA(I24:AF24)</f>
        <v>1</v>
      </c>
      <c r="AJ24" s="32">
        <f>ROUNDUP($AJ$3/AI24,1)</f>
        <v>1150</v>
      </c>
      <c r="AK24" s="33">
        <f t="shared" ref="AK24" si="15">AH24-AJ24</f>
        <v>-1150</v>
      </c>
      <c r="AL24" s="32">
        <f t="shared" ref="AL24" si="16">IF(AI24&gt;1,AK24,AH24)</f>
        <v>0</v>
      </c>
      <c r="AM24" s="34">
        <f>ROUNDUP(AL24/$AJ$3,2)</f>
        <v>0</v>
      </c>
    </row>
    <row r="25" spans="1:39">
      <c r="B25" s="18" t="s">
        <v>117</v>
      </c>
      <c r="C25" s="18" t="s">
        <v>47</v>
      </c>
      <c r="D25" s="18" t="s">
        <v>118</v>
      </c>
      <c r="E25" s="18" t="s">
        <v>33</v>
      </c>
      <c r="F25" s="18" t="s">
        <v>652</v>
      </c>
      <c r="G25" s="18" t="s">
        <v>653</v>
      </c>
      <c r="H25" s="12" t="s">
        <v>655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1"/>
      <c r="AH25" s="30"/>
      <c r="AI25" s="31"/>
      <c r="AJ25" s="32"/>
      <c r="AK25" s="35"/>
      <c r="AL25" s="32"/>
      <c r="AM25" s="34"/>
    </row>
    <row r="26" spans="1:39">
      <c r="A26" s="2" t="str">
        <f t="shared" si="0"/>
        <v>083101</v>
      </c>
      <c r="B26" s="17" t="s">
        <v>121</v>
      </c>
      <c r="C26" s="17" t="s">
        <v>47</v>
      </c>
      <c r="D26" s="17" t="s">
        <v>122</v>
      </c>
      <c r="E26" s="17" t="s">
        <v>123</v>
      </c>
      <c r="F26" s="17" t="s">
        <v>652</v>
      </c>
      <c r="G26" s="17" t="s">
        <v>653</v>
      </c>
      <c r="H26" s="10" t="s">
        <v>654</v>
      </c>
      <c r="I26" s="11">
        <v>0.90972222222222221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>
        <f>MAX(I27:AF27)</f>
        <v>0</v>
      </c>
      <c r="AH26" s="30">
        <f>AG26*24*60</f>
        <v>0</v>
      </c>
      <c r="AI26" s="31">
        <f>COUNTA(I26:AF26)</f>
        <v>1</v>
      </c>
      <c r="AJ26" s="32">
        <f>ROUNDUP($AJ$3/AI26,1)</f>
        <v>1150</v>
      </c>
      <c r="AK26" s="33">
        <f t="shared" ref="AK26" si="17">AH26-AJ26</f>
        <v>-1150</v>
      </c>
      <c r="AL26" s="32">
        <f t="shared" ref="AL26" si="18">IF(AI26&gt;1,AK26,AH26)</f>
        <v>0</v>
      </c>
      <c r="AM26" s="34">
        <f>ROUNDUP(AL26/$AJ$3,2)</f>
        <v>0</v>
      </c>
    </row>
    <row r="27" spans="1:39">
      <c r="B27" s="18" t="s">
        <v>121</v>
      </c>
      <c r="C27" s="18" t="s">
        <v>47</v>
      </c>
      <c r="D27" s="18" t="s">
        <v>122</v>
      </c>
      <c r="E27" s="18" t="s">
        <v>123</v>
      </c>
      <c r="F27" s="18" t="s">
        <v>652</v>
      </c>
      <c r="G27" s="18" t="s">
        <v>653</v>
      </c>
      <c r="H27" s="12" t="s">
        <v>655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1"/>
      <c r="AH27" s="30"/>
      <c r="AI27" s="31"/>
      <c r="AJ27" s="32"/>
      <c r="AK27" s="35"/>
      <c r="AL27" s="32"/>
      <c r="AM27" s="34"/>
    </row>
    <row r="28" spans="1:39">
      <c r="A28" s="2" t="str">
        <f t="shared" si="0"/>
        <v>083401</v>
      </c>
      <c r="B28" s="17" t="s">
        <v>126</v>
      </c>
      <c r="C28" s="17" t="s">
        <v>47</v>
      </c>
      <c r="D28" s="17" t="s">
        <v>127</v>
      </c>
      <c r="E28" s="17" t="s">
        <v>33</v>
      </c>
      <c r="F28" s="17" t="s">
        <v>652</v>
      </c>
      <c r="G28" s="17" t="s">
        <v>653</v>
      </c>
      <c r="H28" s="10" t="s">
        <v>654</v>
      </c>
      <c r="I28" s="11">
        <v>0.58680555555555558</v>
      </c>
      <c r="J28" s="11">
        <v>1.0555555555555556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>
        <f>MAX(I29:AF29)</f>
        <v>0.43750000000000011</v>
      </c>
      <c r="AH28" s="30">
        <f>AG28*24*60</f>
        <v>630.00000000000023</v>
      </c>
      <c r="AI28" s="31">
        <f>COUNTA(I28:AF28)</f>
        <v>2</v>
      </c>
      <c r="AJ28" s="32">
        <f>ROUNDUP($AJ$3/AI28,1)</f>
        <v>575</v>
      </c>
      <c r="AK28" s="33">
        <f t="shared" ref="AK28" si="19">AH28-AJ28</f>
        <v>55.000000000000227</v>
      </c>
      <c r="AL28" s="32">
        <f t="shared" ref="AL28" si="20">IF(AI28&gt;1,AK28,AH28)</f>
        <v>55.000000000000227</v>
      </c>
      <c r="AM28" s="34">
        <f>ROUNDUP(AL28/$AJ$3,2)</f>
        <v>0.05</v>
      </c>
    </row>
    <row r="29" spans="1:39">
      <c r="B29" s="18" t="s">
        <v>126</v>
      </c>
      <c r="C29" s="18" t="s">
        <v>47</v>
      </c>
      <c r="D29" s="18" t="s">
        <v>127</v>
      </c>
      <c r="E29" s="18" t="s">
        <v>33</v>
      </c>
      <c r="F29" s="18" t="s">
        <v>652</v>
      </c>
      <c r="G29" s="18" t="s">
        <v>653</v>
      </c>
      <c r="H29" s="12" t="s">
        <v>655</v>
      </c>
      <c r="I29" s="13">
        <f>K4-I28+J28-O1</f>
        <v>0.36458333333333337</v>
      </c>
      <c r="J29" s="13">
        <f>O2-J28+O4-O3+K2-K1+I28-K3</f>
        <v>0.43750000000000011</v>
      </c>
      <c r="K29" s="13"/>
      <c r="L29" s="13"/>
      <c r="M29" s="13"/>
      <c r="N29" s="13"/>
      <c r="O29" s="13"/>
      <c r="P29" s="13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1"/>
      <c r="AH29" s="30"/>
      <c r="AI29" s="31"/>
      <c r="AJ29" s="32"/>
      <c r="AK29" s="35"/>
      <c r="AL29" s="32"/>
      <c r="AM29" s="34"/>
    </row>
    <row r="30" spans="1:39">
      <c r="A30" s="2" t="str">
        <f t="shared" si="0"/>
        <v>093001</v>
      </c>
      <c r="B30" s="17" t="s">
        <v>130</v>
      </c>
      <c r="C30" s="17" t="s">
        <v>47</v>
      </c>
      <c r="D30" s="17" t="s">
        <v>131</v>
      </c>
      <c r="E30" s="17" t="s">
        <v>89</v>
      </c>
      <c r="F30" s="17" t="s">
        <v>652</v>
      </c>
      <c r="G30" s="17" t="s">
        <v>653</v>
      </c>
      <c r="H30" s="10" t="s">
        <v>654</v>
      </c>
      <c r="I30" s="51">
        <v>0.39583333333333331</v>
      </c>
      <c r="J30" s="51">
        <v>0.67361111111111116</v>
      </c>
      <c r="K30" s="51">
        <v>0.97222222222222221</v>
      </c>
      <c r="L30" s="51">
        <v>0.17361111111111113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>
        <v>0.23263888888888887</v>
      </c>
      <c r="AH30" s="30">
        <f>AG30*24*60</f>
        <v>335</v>
      </c>
      <c r="AI30" s="31">
        <f>COUNTA(I30:AF30)</f>
        <v>4</v>
      </c>
      <c r="AJ30" s="32">
        <f>ROUNDUP($AJ$3/AI30,1)</f>
        <v>287.5</v>
      </c>
      <c r="AK30" s="33">
        <f t="shared" ref="AK30" si="21">AH30-AJ30</f>
        <v>47.5</v>
      </c>
      <c r="AL30" s="32">
        <f t="shared" ref="AL30" si="22">IF(AI30&gt;1,AK30,AH30)</f>
        <v>47.5</v>
      </c>
      <c r="AM30" s="34">
        <f>ROUNDUP(AL30/$AJ$3,2)</f>
        <v>0.05</v>
      </c>
    </row>
    <row r="31" spans="1:39">
      <c r="B31" s="18" t="s">
        <v>130</v>
      </c>
      <c r="C31" s="18" t="s">
        <v>47</v>
      </c>
      <c r="D31" s="18" t="s">
        <v>131</v>
      </c>
      <c r="E31" s="18" t="s">
        <v>89</v>
      </c>
      <c r="F31" s="18" t="s">
        <v>652</v>
      </c>
      <c r="G31" s="18" t="s">
        <v>653</v>
      </c>
      <c r="H31" s="12" t="s">
        <v>655</v>
      </c>
      <c r="I31" s="55">
        <f>K2-I30+J30-K3</f>
        <v>0.23263888888888895</v>
      </c>
      <c r="J31" s="55">
        <f>K4-J30+K30-O1</f>
        <v>0.19444444444444453</v>
      </c>
      <c r="K31" s="55">
        <v>0.15972222222222224</v>
      </c>
      <c r="L31" s="55">
        <f>O4-L30+I30-K1</f>
        <v>1.2152777777777777</v>
      </c>
      <c r="M31" s="13"/>
      <c r="N31" s="13"/>
      <c r="O31" s="13"/>
      <c r="P31" s="13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1"/>
      <c r="AH31" s="30"/>
      <c r="AI31" s="31"/>
      <c r="AJ31" s="32"/>
      <c r="AK31" s="35"/>
      <c r="AL31" s="32"/>
      <c r="AM31" s="34"/>
    </row>
    <row r="32" spans="1:39">
      <c r="A32" s="2" t="str">
        <f t="shared" si="0"/>
        <v>101401</v>
      </c>
      <c r="B32" s="17" t="s">
        <v>135</v>
      </c>
      <c r="C32" s="17" t="s">
        <v>47</v>
      </c>
      <c r="D32" s="17" t="s">
        <v>136</v>
      </c>
      <c r="E32" s="17" t="s">
        <v>137</v>
      </c>
      <c r="F32" s="17" t="s">
        <v>652</v>
      </c>
      <c r="G32" s="17" t="s">
        <v>653</v>
      </c>
      <c r="H32" s="10" t="s">
        <v>654</v>
      </c>
      <c r="I32" s="11">
        <v>0.52083333333333337</v>
      </c>
      <c r="J32" s="11">
        <v>0.98263888888888884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>
        <f>MAX(I33:AF33)</f>
        <v>0.48958333333333343</v>
      </c>
      <c r="AH32" s="30">
        <f>AG32*24*60</f>
        <v>705.00000000000011</v>
      </c>
      <c r="AI32" s="31">
        <f>COUNTA(I32:AF32)</f>
        <v>2</v>
      </c>
      <c r="AJ32" s="32">
        <f>ROUNDUP($AJ$3/AI32,1)</f>
        <v>575</v>
      </c>
      <c r="AK32" s="33">
        <f t="shared" ref="AK32" si="23">AH32-AJ32</f>
        <v>130.00000000000011</v>
      </c>
      <c r="AL32" s="32">
        <f t="shared" ref="AL32" si="24">IF(AI32&gt;1,AK32,AH32)</f>
        <v>130.00000000000011</v>
      </c>
      <c r="AM32" s="34">
        <f>ROUNDUP(AL32/$AJ$3,2)</f>
        <v>0.12</v>
      </c>
    </row>
    <row r="33" spans="1:40">
      <c r="B33" s="18" t="s">
        <v>135</v>
      </c>
      <c r="C33" s="18" t="s">
        <v>47</v>
      </c>
      <c r="D33" s="18" t="s">
        <v>136</v>
      </c>
      <c r="E33" s="18" t="s">
        <v>137</v>
      </c>
      <c r="F33" s="18" t="s">
        <v>652</v>
      </c>
      <c r="G33" s="18" t="s">
        <v>653</v>
      </c>
      <c r="H33" s="12" t="s">
        <v>655</v>
      </c>
      <c r="I33" s="13">
        <f>J32-O1+K4-K3</f>
        <v>0.3125</v>
      </c>
      <c r="J33" s="13">
        <f>O2-J32+O4-O3+I32-K1</f>
        <v>0.48958333333333343</v>
      </c>
      <c r="K33" s="13"/>
      <c r="L33" s="13"/>
      <c r="M33" s="13"/>
      <c r="N33" s="13"/>
      <c r="O33" s="13"/>
      <c r="P33" s="13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1"/>
      <c r="AH33" s="30"/>
      <c r="AI33" s="31"/>
      <c r="AJ33" s="32"/>
      <c r="AK33" s="35"/>
      <c r="AL33" s="32"/>
      <c r="AM33" s="34"/>
    </row>
    <row r="34" spans="1:40">
      <c r="A34" s="2" t="str">
        <f t="shared" si="0"/>
        <v>104204</v>
      </c>
      <c r="B34" s="17" t="s">
        <v>143</v>
      </c>
      <c r="C34" s="17" t="s">
        <v>145</v>
      </c>
      <c r="D34" s="17" t="s">
        <v>144</v>
      </c>
      <c r="E34" s="17" t="s">
        <v>146</v>
      </c>
      <c r="F34" s="17" t="s">
        <v>652</v>
      </c>
      <c r="G34" s="17" t="s">
        <v>653</v>
      </c>
      <c r="H34" s="10" t="s">
        <v>654</v>
      </c>
      <c r="I34" s="11">
        <v>0.29166666666666669</v>
      </c>
      <c r="J34" s="11">
        <v>0.54166666666666663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>
        <f>MAX(I35:AF35)</f>
        <v>0.57986111111111116</v>
      </c>
      <c r="AH34" s="30">
        <f>AG34*24*60</f>
        <v>835.00000000000011</v>
      </c>
      <c r="AI34" s="31">
        <f>COUNTA(I34:AF34)</f>
        <v>2</v>
      </c>
      <c r="AJ34" s="32">
        <f>ROUNDUP($AJ$3/AI34,1)</f>
        <v>575</v>
      </c>
      <c r="AK34" s="33">
        <f t="shared" ref="AK34" si="25">AH34-AJ34</f>
        <v>260.00000000000011</v>
      </c>
      <c r="AL34" s="32">
        <f t="shared" ref="AL34" si="26">IF(AI34&gt;1,AK34,AH34)</f>
        <v>260.00000000000011</v>
      </c>
      <c r="AM34" s="34">
        <f>ROUNDUP(AL34/$AJ$3,2)</f>
        <v>0.23</v>
      </c>
    </row>
    <row r="35" spans="1:40">
      <c r="B35" s="18" t="s">
        <v>143</v>
      </c>
      <c r="C35" s="18" t="s">
        <v>145</v>
      </c>
      <c r="D35" s="18" t="s">
        <v>144</v>
      </c>
      <c r="E35" s="18" t="s">
        <v>146</v>
      </c>
      <c r="F35" s="18" t="s">
        <v>652</v>
      </c>
      <c r="G35" s="18" t="s">
        <v>653</v>
      </c>
      <c r="H35" s="12" t="s">
        <v>655</v>
      </c>
      <c r="I35" s="13">
        <v>0.22222222222222221</v>
      </c>
      <c r="J35" s="13">
        <v>0.57986111111111116</v>
      </c>
      <c r="K35" s="13"/>
      <c r="L35" s="13"/>
      <c r="M35" s="13"/>
      <c r="N35" s="13"/>
      <c r="O35" s="13"/>
      <c r="P35" s="13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1"/>
      <c r="AH35" s="30"/>
      <c r="AI35" s="31"/>
      <c r="AJ35" s="32"/>
      <c r="AK35" s="35"/>
      <c r="AL35" s="32"/>
      <c r="AM35" s="34"/>
    </row>
    <row r="36" spans="1:40">
      <c r="A36" s="2" t="str">
        <f t="shared" si="0"/>
        <v>181402</v>
      </c>
      <c r="B36" s="17" t="s">
        <v>150</v>
      </c>
      <c r="C36" s="17" t="s">
        <v>152</v>
      </c>
      <c r="D36" s="17" t="s">
        <v>151</v>
      </c>
      <c r="E36" s="17" t="s">
        <v>153</v>
      </c>
      <c r="F36" s="17" t="s">
        <v>652</v>
      </c>
      <c r="G36" s="17" t="s">
        <v>653</v>
      </c>
      <c r="H36" s="10" t="s">
        <v>654</v>
      </c>
      <c r="I36" s="11">
        <v>0.35416666666666669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>
        <f>MAX(I37:AF37)</f>
        <v>0</v>
      </c>
      <c r="AH36" s="30">
        <f>AG36*24*60</f>
        <v>0</v>
      </c>
      <c r="AI36" s="31">
        <f>COUNTA(I36:AF36)</f>
        <v>1</v>
      </c>
      <c r="AJ36" s="32">
        <f>ROUNDUP($AJ$3/AI36,1)</f>
        <v>1150</v>
      </c>
      <c r="AK36" s="33">
        <f t="shared" ref="AK36" si="27">AH36-AJ36</f>
        <v>-1150</v>
      </c>
      <c r="AL36" s="32">
        <f t="shared" ref="AL36" si="28">IF(AI36&gt;1,AK36,AH36)</f>
        <v>0</v>
      </c>
      <c r="AM36" s="34">
        <f>ROUNDUP(AL36/$AJ$3,2)</f>
        <v>0</v>
      </c>
    </row>
    <row r="37" spans="1:40">
      <c r="B37" s="18" t="s">
        <v>150</v>
      </c>
      <c r="C37" s="18" t="s">
        <v>152</v>
      </c>
      <c r="D37" s="18" t="s">
        <v>151</v>
      </c>
      <c r="E37" s="18" t="s">
        <v>153</v>
      </c>
      <c r="F37" s="18" t="s">
        <v>652</v>
      </c>
      <c r="G37" s="18" t="s">
        <v>653</v>
      </c>
      <c r="H37" s="12" t="s">
        <v>655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1"/>
      <c r="AH37" s="30"/>
      <c r="AI37" s="31"/>
      <c r="AJ37" s="32"/>
      <c r="AK37" s="35"/>
      <c r="AL37" s="32"/>
      <c r="AM37" s="34"/>
    </row>
    <row r="38" spans="1:40">
      <c r="A38" s="2" t="str">
        <f t="shared" si="0"/>
        <v>182101</v>
      </c>
      <c r="B38" s="17" t="s">
        <v>168</v>
      </c>
      <c r="C38" s="17" t="s">
        <v>47</v>
      </c>
      <c r="D38" s="17" t="s">
        <v>169</v>
      </c>
      <c r="E38" s="17" t="s">
        <v>33</v>
      </c>
      <c r="F38" s="17" t="s">
        <v>652</v>
      </c>
      <c r="G38" s="17" t="s">
        <v>653</v>
      </c>
      <c r="H38" s="10" t="s">
        <v>654</v>
      </c>
      <c r="I38" s="11">
        <v>0.34722222222222227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>
        <f>MAX(I39:AF39)</f>
        <v>0</v>
      </c>
      <c r="AH38" s="30">
        <f>AG38*24*60</f>
        <v>0</v>
      </c>
      <c r="AI38" s="31">
        <f>COUNTA(I38:AF38)</f>
        <v>1</v>
      </c>
      <c r="AJ38" s="32">
        <f>ROUNDUP($AJ$3/AI38,1)</f>
        <v>1150</v>
      </c>
      <c r="AK38" s="33">
        <f t="shared" ref="AK38" si="29">AH38-AJ38</f>
        <v>-1150</v>
      </c>
      <c r="AL38" s="32">
        <f t="shared" ref="AL38" si="30">IF(AI38&gt;1,AK38,AH38)</f>
        <v>0</v>
      </c>
      <c r="AM38" s="34">
        <f>ROUNDUP(AL38/$AJ$3,2)</f>
        <v>0</v>
      </c>
    </row>
    <row r="39" spans="1:40">
      <c r="B39" s="18" t="s">
        <v>168</v>
      </c>
      <c r="C39" s="18" t="s">
        <v>47</v>
      </c>
      <c r="D39" s="18" t="s">
        <v>169</v>
      </c>
      <c r="E39" s="18" t="s">
        <v>33</v>
      </c>
      <c r="F39" s="18" t="s">
        <v>652</v>
      </c>
      <c r="G39" s="18" t="s">
        <v>653</v>
      </c>
      <c r="H39" s="12" t="s">
        <v>655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1"/>
      <c r="AH39" s="30"/>
      <c r="AI39" s="31"/>
      <c r="AJ39" s="32"/>
      <c r="AK39" s="35"/>
      <c r="AL39" s="32"/>
      <c r="AM39" s="34"/>
    </row>
    <row r="40" spans="1:40">
      <c r="A40" s="2" t="str">
        <f t="shared" si="0"/>
        <v>201703</v>
      </c>
      <c r="B40" s="17" t="s">
        <v>172</v>
      </c>
      <c r="C40" s="17" t="s">
        <v>174</v>
      </c>
      <c r="D40" s="17" t="s">
        <v>173</v>
      </c>
      <c r="E40" s="17" t="s">
        <v>175</v>
      </c>
      <c r="F40" s="17" t="s">
        <v>652</v>
      </c>
      <c r="G40" s="17" t="s">
        <v>653</v>
      </c>
      <c r="H40" s="10" t="s">
        <v>654</v>
      </c>
      <c r="I40" s="11">
        <v>0.28125</v>
      </c>
      <c r="J40" s="11">
        <v>0.77083333333333337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>
        <f>MAX(I41:AF41)</f>
        <v>0.43750000000000011</v>
      </c>
      <c r="AH40" s="30">
        <f>AG40*24*60</f>
        <v>630.00000000000023</v>
      </c>
      <c r="AI40" s="31">
        <f>COUNTA(I40:AF40)</f>
        <v>2</v>
      </c>
      <c r="AJ40" s="32">
        <f>ROUNDUP($AJ$3/AI40,1)</f>
        <v>575</v>
      </c>
      <c r="AK40" s="33">
        <f t="shared" ref="AK40" si="31">AH40-AJ40</f>
        <v>55.000000000000227</v>
      </c>
      <c r="AL40" s="32">
        <f t="shared" ref="AL40" si="32">IF(AI40&gt;1,AK40,AH40)</f>
        <v>55.000000000000227</v>
      </c>
      <c r="AM40" s="34">
        <f>ROUNDUP(AL40/$AJ$3,2)</f>
        <v>0.05</v>
      </c>
    </row>
    <row r="41" spans="1:40">
      <c r="B41" s="18" t="s">
        <v>172</v>
      </c>
      <c r="C41" s="18" t="s">
        <v>174</v>
      </c>
      <c r="D41" s="18" t="s">
        <v>173</v>
      </c>
      <c r="E41" s="18" t="s">
        <v>175</v>
      </c>
      <c r="F41" s="18" t="s">
        <v>652</v>
      </c>
      <c r="G41" s="18" t="s">
        <v>653</v>
      </c>
      <c r="H41" s="12" t="s">
        <v>655</v>
      </c>
      <c r="I41" s="13">
        <v>0.43750000000000011</v>
      </c>
      <c r="J41" s="13">
        <v>0.36458333333333348</v>
      </c>
      <c r="K41" s="13"/>
      <c r="L41" s="13"/>
      <c r="M41" s="13"/>
      <c r="N41" s="13"/>
      <c r="O41" s="13"/>
      <c r="P41" s="13"/>
      <c r="Q41" s="13"/>
      <c r="R41" s="13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1"/>
      <c r="AH41" s="30"/>
      <c r="AI41" s="31"/>
      <c r="AJ41" s="32"/>
      <c r="AK41" s="35"/>
      <c r="AL41" s="32"/>
      <c r="AM41" s="34"/>
    </row>
    <row r="42" spans="1:40">
      <c r="A42" s="2" t="str">
        <f t="shared" si="0"/>
        <v>202001</v>
      </c>
      <c r="B42" s="17" t="s">
        <v>179</v>
      </c>
      <c r="C42" s="17" t="s">
        <v>47</v>
      </c>
      <c r="D42" s="17" t="s">
        <v>180</v>
      </c>
      <c r="E42" s="17" t="s">
        <v>89</v>
      </c>
      <c r="F42" s="17" t="s">
        <v>652</v>
      </c>
      <c r="G42" s="17" t="s">
        <v>653</v>
      </c>
      <c r="H42" s="10" t="s">
        <v>654</v>
      </c>
      <c r="I42" s="11">
        <v>0.3888888888888889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>
        <f>MAX(I43:AF43)</f>
        <v>0</v>
      </c>
      <c r="AH42" s="30">
        <f>AG42*24*60</f>
        <v>0</v>
      </c>
      <c r="AI42" s="31">
        <f>COUNTA(I42:AF42)</f>
        <v>1</v>
      </c>
      <c r="AJ42" s="32">
        <f>ROUNDUP($AJ$3/AI42,1)</f>
        <v>1150</v>
      </c>
      <c r="AK42" s="33">
        <f t="shared" ref="AK42" si="33">AH42-AJ42</f>
        <v>-1150</v>
      </c>
      <c r="AL42" s="32">
        <f t="shared" ref="AL42" si="34">IF(AI42&gt;1,AK42,AH42)</f>
        <v>0</v>
      </c>
      <c r="AM42" s="34">
        <f>ROUNDUP(AL42/$AJ$3,2)</f>
        <v>0</v>
      </c>
    </row>
    <row r="43" spans="1:40">
      <c r="B43" s="18" t="s">
        <v>179</v>
      </c>
      <c r="C43" s="18" t="s">
        <v>47</v>
      </c>
      <c r="D43" s="18" t="s">
        <v>180</v>
      </c>
      <c r="E43" s="18" t="s">
        <v>89</v>
      </c>
      <c r="F43" s="18" t="s">
        <v>652</v>
      </c>
      <c r="G43" s="18" t="s">
        <v>653</v>
      </c>
      <c r="H43" s="12" t="s">
        <v>655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1"/>
      <c r="AH43" s="30"/>
      <c r="AI43" s="31"/>
      <c r="AJ43" s="32"/>
      <c r="AK43" s="35"/>
      <c r="AL43" s="32"/>
      <c r="AM43" s="34"/>
    </row>
    <row r="44" spans="1:40">
      <c r="A44" s="2" t="str">
        <f t="shared" si="0"/>
        <v>203601</v>
      </c>
      <c r="B44" s="17" t="s">
        <v>194</v>
      </c>
      <c r="C44" s="17" t="s">
        <v>47</v>
      </c>
      <c r="D44" s="17" t="s">
        <v>195</v>
      </c>
      <c r="E44" s="17" t="s">
        <v>196</v>
      </c>
      <c r="F44" s="17" t="s">
        <v>652</v>
      </c>
      <c r="G44" s="17" t="s">
        <v>653</v>
      </c>
      <c r="H44" s="10" t="s">
        <v>654</v>
      </c>
      <c r="I44" s="11">
        <v>0.28472222222222221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>
        <f>MAX(I45:AF45)</f>
        <v>0</v>
      </c>
      <c r="AH44" s="30">
        <f>AG44*24*60</f>
        <v>0</v>
      </c>
      <c r="AI44" s="31">
        <f>COUNTA(I44:AF44)</f>
        <v>1</v>
      </c>
      <c r="AJ44" s="32">
        <f>ROUNDUP($AJ$3/AI44,1)</f>
        <v>1150</v>
      </c>
      <c r="AK44" s="33">
        <f t="shared" ref="AK44" si="35">AH44-AJ44</f>
        <v>-1150</v>
      </c>
      <c r="AL44" s="32">
        <f t="shared" ref="AL44" si="36">IF(AI44&gt;1,AK44,AH44)</f>
        <v>0</v>
      </c>
      <c r="AM44" s="34">
        <f>ROUNDUP(AL44/$AJ$3,2)</f>
        <v>0</v>
      </c>
    </row>
    <row r="45" spans="1:40">
      <c r="B45" s="18" t="s">
        <v>194</v>
      </c>
      <c r="C45" s="18" t="s">
        <v>47</v>
      </c>
      <c r="D45" s="18" t="s">
        <v>195</v>
      </c>
      <c r="E45" s="18" t="s">
        <v>196</v>
      </c>
      <c r="F45" s="18" t="s">
        <v>652</v>
      </c>
      <c r="G45" s="18" t="s">
        <v>653</v>
      </c>
      <c r="H45" s="12" t="s">
        <v>655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1"/>
      <c r="AH45" s="30"/>
      <c r="AI45" s="31"/>
      <c r="AJ45" s="32"/>
      <c r="AK45" s="35"/>
      <c r="AL45" s="32"/>
      <c r="AM45" s="34"/>
    </row>
    <row r="46" spans="1:40">
      <c r="A46" s="2" t="str">
        <f t="shared" si="0"/>
        <v>203806</v>
      </c>
      <c r="B46" s="17" t="s">
        <v>203</v>
      </c>
      <c r="C46" s="17" t="s">
        <v>205</v>
      </c>
      <c r="D46" s="17" t="s">
        <v>204</v>
      </c>
      <c r="E46" s="17" t="s">
        <v>206</v>
      </c>
      <c r="F46" s="17" t="s">
        <v>652</v>
      </c>
      <c r="G46" s="17" t="s">
        <v>653</v>
      </c>
      <c r="H46" s="10" t="s">
        <v>654</v>
      </c>
      <c r="I46" s="51">
        <v>0.44097222222222227</v>
      </c>
      <c r="J46" s="51">
        <v>0.60763888888888895</v>
      </c>
      <c r="K46" s="51">
        <v>0.75694444444444453</v>
      </c>
      <c r="L46" s="51">
        <v>0.94444444444444453</v>
      </c>
      <c r="M46" s="51">
        <v>0.11805555555555557</v>
      </c>
      <c r="N46" s="51">
        <v>0.25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>
        <f>MAX(I47:AF47)</f>
        <v>0.18402777777777779</v>
      </c>
      <c r="AH46" s="30">
        <f>AG46*24*60</f>
        <v>265</v>
      </c>
      <c r="AI46" s="31">
        <f>COUNTA(I46:AF46)</f>
        <v>6</v>
      </c>
      <c r="AJ46" s="32">
        <f>ROUNDUP($AJ$3/AI46,1)</f>
        <v>191.7</v>
      </c>
      <c r="AK46" s="33">
        <f t="shared" ref="AK46" si="37">AH46-AJ46</f>
        <v>73.300000000000011</v>
      </c>
      <c r="AL46" s="32">
        <f t="shared" ref="AL46" si="38">IF(AI46&gt;1,AK46,AH46)</f>
        <v>73.300000000000011</v>
      </c>
      <c r="AM46" s="56">
        <f>ROUNDUP(AL46/$AJ$3,2)</f>
        <v>6.9999999999999993E-2</v>
      </c>
      <c r="AN46" s="54" t="s">
        <v>714</v>
      </c>
    </row>
    <row r="47" spans="1:40">
      <c r="B47" s="18" t="s">
        <v>203</v>
      </c>
      <c r="C47" s="18" t="s">
        <v>205</v>
      </c>
      <c r="D47" s="18" t="s">
        <v>204</v>
      </c>
      <c r="E47" s="18" t="s">
        <v>206</v>
      </c>
      <c r="F47" s="18" t="s">
        <v>652</v>
      </c>
      <c r="G47" s="18" t="s">
        <v>653</v>
      </c>
      <c r="H47" s="12" t="s">
        <v>655</v>
      </c>
      <c r="I47" s="55">
        <f>J46-K3+K2-I46</f>
        <v>0.12152777777777785</v>
      </c>
      <c r="J47" s="55">
        <f>K46-J46</f>
        <v>0.14930555555555558</v>
      </c>
      <c r="K47" s="55">
        <f>$O$2-K46+L46-$O$3</f>
        <v>0.14583333333333326</v>
      </c>
      <c r="L47" s="55">
        <v>0.1388888888888889</v>
      </c>
      <c r="M47" s="55">
        <v>0.125</v>
      </c>
      <c r="N47" s="55">
        <v>0.18402777777777779</v>
      </c>
      <c r="O47" s="13"/>
      <c r="P47" s="13"/>
      <c r="Q47" s="13"/>
      <c r="R47" s="13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1"/>
      <c r="AH47" s="30"/>
      <c r="AI47" s="31"/>
      <c r="AJ47" s="32"/>
      <c r="AK47" s="35"/>
      <c r="AL47" s="32"/>
      <c r="AM47" s="34"/>
      <c r="AN47" s="53"/>
    </row>
    <row r="48" spans="1:40">
      <c r="A48" s="24" t="str">
        <f t="shared" si="0"/>
        <v>204101</v>
      </c>
      <c r="B48" s="19" t="s">
        <v>210</v>
      </c>
      <c r="C48" s="19" t="s">
        <v>47</v>
      </c>
      <c r="D48" s="19" t="s">
        <v>211</v>
      </c>
      <c r="E48" s="19" t="s">
        <v>89</v>
      </c>
      <c r="F48" s="19" t="s">
        <v>652</v>
      </c>
      <c r="G48" s="19" t="s">
        <v>656</v>
      </c>
      <c r="H48" s="15" t="s">
        <v>654</v>
      </c>
      <c r="I48" s="16">
        <v>0.47222222222222227</v>
      </c>
      <c r="J48" s="16">
        <v>0.63888888888888895</v>
      </c>
      <c r="K48" s="16">
        <v>0.93055555555555547</v>
      </c>
      <c r="L48" s="16">
        <v>1.1388888888888888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1">
        <f>MAX(I49:AF49)</f>
        <v>0.32638888888888912</v>
      </c>
      <c r="AH48" s="30">
        <f>AG48*24*60</f>
        <v>470.00000000000034</v>
      </c>
      <c r="AI48" s="31">
        <f>COUNTA(I48:AF48)</f>
        <v>4</v>
      </c>
      <c r="AJ48" s="32">
        <f>ROUNDUP($AJ$3/AI48,1)</f>
        <v>287.5</v>
      </c>
      <c r="AK48" s="33">
        <f t="shared" ref="AK48" si="39">AH48-AJ48</f>
        <v>182.50000000000034</v>
      </c>
      <c r="AL48" s="32">
        <f t="shared" ref="AL48" si="40">IF(AI48&gt;1,AK48,AH48)</f>
        <v>182.50000000000034</v>
      </c>
      <c r="AM48" s="34">
        <f>ROUNDUP(AL48/$AJ$3,2)</f>
        <v>0.16</v>
      </c>
    </row>
    <row r="49" spans="1:39">
      <c r="B49" s="18" t="s">
        <v>210</v>
      </c>
      <c r="C49" s="18" t="s">
        <v>47</v>
      </c>
      <c r="D49" s="18" t="s">
        <v>211</v>
      </c>
      <c r="E49" s="18" t="s">
        <v>89</v>
      </c>
      <c r="F49" s="18" t="s">
        <v>652</v>
      </c>
      <c r="G49" s="18" t="s">
        <v>656</v>
      </c>
      <c r="H49" s="12" t="s">
        <v>655</v>
      </c>
      <c r="I49" s="13">
        <f>J48-K3+K2-I48</f>
        <v>0.12152777777777785</v>
      </c>
      <c r="J49" s="13">
        <f>K4-J48+K48-O1</f>
        <v>0.18749999999999989</v>
      </c>
      <c r="K49" s="13">
        <f>$O$2-K48+L48-$O$3</f>
        <v>0.16666666666666652</v>
      </c>
      <c r="L49" s="13">
        <f>O4-L48+I48-K1</f>
        <v>0.32638888888888912</v>
      </c>
      <c r="M49" s="13"/>
      <c r="N49" s="13"/>
      <c r="O49" s="13"/>
      <c r="P49" s="13"/>
      <c r="Q49" s="13"/>
      <c r="R49" s="13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1"/>
      <c r="AH49" s="30"/>
      <c r="AI49" s="31"/>
      <c r="AJ49" s="32"/>
      <c r="AK49" s="35"/>
      <c r="AL49" s="32"/>
      <c r="AM49" s="34"/>
    </row>
    <row r="50" spans="1:39">
      <c r="A50" s="24" t="str">
        <f t="shared" si="0"/>
        <v>224201</v>
      </c>
      <c r="B50" s="19" t="s">
        <v>217</v>
      </c>
      <c r="C50" s="19" t="s">
        <v>47</v>
      </c>
      <c r="D50" s="19" t="s">
        <v>218</v>
      </c>
      <c r="E50" s="19" t="s">
        <v>219</v>
      </c>
      <c r="F50" s="19" t="s">
        <v>652</v>
      </c>
      <c r="G50" s="19" t="s">
        <v>656</v>
      </c>
      <c r="H50" s="15" t="s">
        <v>654</v>
      </c>
      <c r="I50" s="16">
        <v>0.625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1">
        <f>MAX(I51:AF51)</f>
        <v>0</v>
      </c>
      <c r="AH50" s="30">
        <f>AG50*24*60</f>
        <v>0</v>
      </c>
      <c r="AI50" s="31">
        <f>COUNTA(I50:AF50)</f>
        <v>1</v>
      </c>
      <c r="AJ50" s="32">
        <f>ROUNDUP($AJ$3/AI50,1)</f>
        <v>1150</v>
      </c>
      <c r="AK50" s="33">
        <f t="shared" ref="AK50" si="41">AH50-AJ50</f>
        <v>-1150</v>
      </c>
      <c r="AL50" s="32">
        <f t="shared" ref="AL50" si="42">IF(AI50&gt;1,AK50,AH50)</f>
        <v>0</v>
      </c>
      <c r="AM50" s="34">
        <f>ROUNDUP(AL50/$AJ$3,2)</f>
        <v>0</v>
      </c>
    </row>
    <row r="51" spans="1:39">
      <c r="B51" s="18" t="s">
        <v>217</v>
      </c>
      <c r="C51" s="18" t="s">
        <v>47</v>
      </c>
      <c r="D51" s="18" t="s">
        <v>218</v>
      </c>
      <c r="E51" s="18" t="s">
        <v>219</v>
      </c>
      <c r="F51" s="18" t="s">
        <v>652</v>
      </c>
      <c r="G51" s="18" t="s">
        <v>656</v>
      </c>
      <c r="H51" s="12" t="s">
        <v>655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1"/>
      <c r="AH51" s="30"/>
      <c r="AI51" s="31"/>
      <c r="AJ51" s="32"/>
      <c r="AK51" s="35"/>
      <c r="AL51" s="32"/>
      <c r="AM51" s="34"/>
    </row>
    <row r="52" spans="1:39">
      <c r="A52" s="2" t="str">
        <f t="shared" si="0"/>
        <v>240801</v>
      </c>
      <c r="B52" s="17" t="s">
        <v>221</v>
      </c>
      <c r="C52" s="17" t="s">
        <v>47</v>
      </c>
      <c r="D52" s="17" t="s">
        <v>222</v>
      </c>
      <c r="E52" s="17" t="s">
        <v>33</v>
      </c>
      <c r="F52" s="17" t="s">
        <v>652</v>
      </c>
      <c r="G52" s="17" t="s">
        <v>653</v>
      </c>
      <c r="H52" s="10" t="s">
        <v>654</v>
      </c>
      <c r="I52" s="11">
        <v>0.3888888888888889</v>
      </c>
      <c r="J52" s="11">
        <v>0.74305555555555547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>
        <f>MAX(I53:AF53)</f>
        <v>0.49305555555555564</v>
      </c>
      <c r="AH52" s="30">
        <f>AG52*24*60</f>
        <v>710.00000000000011</v>
      </c>
      <c r="AI52" s="31">
        <f>COUNTA(I52:AF52)</f>
        <v>2</v>
      </c>
      <c r="AJ52" s="32">
        <f>ROUNDUP($AJ$3/AI52,1)</f>
        <v>575</v>
      </c>
      <c r="AK52" s="33">
        <f t="shared" ref="AK52" si="43">AH52-AJ52</f>
        <v>135.00000000000011</v>
      </c>
      <c r="AL52" s="32">
        <f t="shared" ref="AL52" si="44">IF(AI52&gt;1,AK52,AH52)</f>
        <v>135.00000000000011</v>
      </c>
      <c r="AM52" s="34">
        <f>ROUNDUP(AL52/$AJ$3,2)</f>
        <v>0.12</v>
      </c>
    </row>
    <row r="53" spans="1:39">
      <c r="B53" s="18" t="s">
        <v>221</v>
      </c>
      <c r="C53" s="18" t="s">
        <v>47</v>
      </c>
      <c r="D53" s="18" t="s">
        <v>222</v>
      </c>
      <c r="E53" s="18" t="s">
        <v>33</v>
      </c>
      <c r="F53" s="18" t="s">
        <v>652</v>
      </c>
      <c r="G53" s="18" t="s">
        <v>653</v>
      </c>
      <c r="H53" s="12" t="s">
        <v>655</v>
      </c>
      <c r="I53" s="13">
        <f>J52-K3+K2-I52</f>
        <v>0.30902777777777773</v>
      </c>
      <c r="J53" s="13">
        <f>K4-J52+O2-O1+O4-O3+I52-K1</f>
        <v>0.49305555555555564</v>
      </c>
      <c r="K53" s="13"/>
      <c r="L53" s="13"/>
      <c r="M53" s="13"/>
      <c r="N53" s="13"/>
      <c r="O53" s="13"/>
      <c r="P53" s="13"/>
      <c r="Q53" s="13"/>
      <c r="R53" s="13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1"/>
      <c r="AH53" s="30"/>
      <c r="AI53" s="31"/>
      <c r="AJ53" s="32"/>
      <c r="AK53" s="35"/>
      <c r="AL53" s="32"/>
      <c r="AM53" s="34"/>
    </row>
    <row r="54" spans="1:39">
      <c r="A54" s="2" t="str">
        <f t="shared" si="0"/>
        <v>241101</v>
      </c>
      <c r="B54" s="17" t="s">
        <v>229</v>
      </c>
      <c r="C54" s="17" t="s">
        <v>47</v>
      </c>
      <c r="D54" s="17" t="s">
        <v>230</v>
      </c>
      <c r="E54" s="17" t="s">
        <v>33</v>
      </c>
      <c r="F54" s="17" t="s">
        <v>652</v>
      </c>
      <c r="G54" s="17" t="s">
        <v>653</v>
      </c>
      <c r="H54" s="10" t="s">
        <v>654</v>
      </c>
      <c r="I54" s="11">
        <v>0.3888888888888889</v>
      </c>
      <c r="J54" s="11">
        <v>0.58680555555555558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>
        <f>MAX(I55:AF55)</f>
        <v>0.64930555555555558</v>
      </c>
      <c r="AH54" s="30">
        <f>AG54*24*60</f>
        <v>935</v>
      </c>
      <c r="AI54" s="31">
        <f>COUNTA(I54:AF54)</f>
        <v>2</v>
      </c>
      <c r="AJ54" s="32">
        <f>ROUNDUP($AJ$3/AI54,1)</f>
        <v>575</v>
      </c>
      <c r="AK54" s="33">
        <f t="shared" ref="AK54" si="45">AH54-AJ54</f>
        <v>360</v>
      </c>
      <c r="AL54" s="32">
        <f t="shared" ref="AL54" si="46">IF(AI54&gt;1,AK54,AH54)</f>
        <v>360</v>
      </c>
      <c r="AM54" s="34">
        <f>ROUNDUP(AL54/$AJ$3,2)</f>
        <v>0.32</v>
      </c>
    </row>
    <row r="55" spans="1:39">
      <c r="B55" s="18" t="s">
        <v>229</v>
      </c>
      <c r="C55" s="18" t="s">
        <v>47</v>
      </c>
      <c r="D55" s="18" t="s">
        <v>230</v>
      </c>
      <c r="E55" s="18" t="s">
        <v>33</v>
      </c>
      <c r="F55" s="18" t="s">
        <v>652</v>
      </c>
      <c r="G55" s="18" t="s">
        <v>653</v>
      </c>
      <c r="H55" s="12" t="s">
        <v>655</v>
      </c>
      <c r="I55" s="13">
        <f>J54-K3+K2-I54</f>
        <v>0.15277777777777785</v>
      </c>
      <c r="J55" s="13">
        <f>K4-J54+O2-O1+O4-O3+I54-K1</f>
        <v>0.64930555555555558</v>
      </c>
      <c r="K55" s="13"/>
      <c r="L55" s="13"/>
      <c r="M55" s="13"/>
      <c r="N55" s="13"/>
      <c r="O55" s="13"/>
      <c r="P55" s="13"/>
      <c r="Q55" s="13"/>
      <c r="R55" s="13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1"/>
      <c r="AH55" s="30"/>
      <c r="AI55" s="31"/>
      <c r="AJ55" s="32"/>
      <c r="AK55" s="35"/>
      <c r="AL55" s="32"/>
      <c r="AM55" s="34"/>
    </row>
    <row r="56" spans="1:39">
      <c r="A56" s="2" t="str">
        <f t="shared" si="0"/>
        <v>250201</v>
      </c>
      <c r="B56" s="17" t="s">
        <v>231</v>
      </c>
      <c r="C56" s="17" t="s">
        <v>47</v>
      </c>
      <c r="D56" s="17" t="s">
        <v>232</v>
      </c>
      <c r="E56" s="17" t="s">
        <v>233</v>
      </c>
      <c r="F56" s="17" t="s">
        <v>652</v>
      </c>
      <c r="G56" s="17" t="s">
        <v>653</v>
      </c>
      <c r="H56" s="10" t="s">
        <v>654</v>
      </c>
      <c r="I56" s="11">
        <v>0.98611111111111116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>
        <f>MAX(I57:AF57)</f>
        <v>0</v>
      </c>
      <c r="AH56" s="30">
        <f>AG56*24*60</f>
        <v>0</v>
      </c>
      <c r="AI56" s="31">
        <f>COUNTA(I56:AF56)</f>
        <v>1</v>
      </c>
      <c r="AJ56" s="32">
        <f>ROUNDUP($AJ$3/AI56,1)</f>
        <v>1150</v>
      </c>
      <c r="AK56" s="33">
        <f t="shared" ref="AK56" si="47">AH56-AJ56</f>
        <v>-1150</v>
      </c>
      <c r="AL56" s="32">
        <f t="shared" ref="AL56" si="48">IF(AI56&gt;1,AK56,AH56)</f>
        <v>0</v>
      </c>
      <c r="AM56" s="34">
        <f>ROUNDUP(AL56/$AJ$3,2)</f>
        <v>0</v>
      </c>
    </row>
    <row r="57" spans="1:39">
      <c r="B57" s="18" t="s">
        <v>231</v>
      </c>
      <c r="C57" s="18" t="s">
        <v>47</v>
      </c>
      <c r="D57" s="18" t="s">
        <v>232</v>
      </c>
      <c r="E57" s="18" t="s">
        <v>233</v>
      </c>
      <c r="F57" s="18" t="s">
        <v>652</v>
      </c>
      <c r="G57" s="18" t="s">
        <v>653</v>
      </c>
      <c r="H57" s="12" t="s">
        <v>655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1"/>
      <c r="AH57" s="30"/>
      <c r="AI57" s="31"/>
      <c r="AJ57" s="32"/>
      <c r="AK57" s="35"/>
      <c r="AL57" s="32"/>
      <c r="AM57" s="34"/>
    </row>
    <row r="58" spans="1:39">
      <c r="A58" s="2" t="str">
        <f t="shared" si="0"/>
        <v>250601</v>
      </c>
      <c r="B58" s="17" t="s">
        <v>236</v>
      </c>
      <c r="C58" s="17" t="s">
        <v>47</v>
      </c>
      <c r="D58" s="17" t="s">
        <v>237</v>
      </c>
      <c r="E58" s="17" t="s">
        <v>33</v>
      </c>
      <c r="F58" s="17" t="s">
        <v>652</v>
      </c>
      <c r="G58" s="17" t="s">
        <v>653</v>
      </c>
      <c r="H58" s="10" t="s">
        <v>654</v>
      </c>
      <c r="I58" s="11">
        <v>0.52777777777777779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>
        <f>MAX(I59:AF59)</f>
        <v>0</v>
      </c>
      <c r="AH58" s="30">
        <f>AG58*24*60</f>
        <v>0</v>
      </c>
      <c r="AI58" s="31">
        <f>COUNTA(I58:AF58)</f>
        <v>1</v>
      </c>
      <c r="AJ58" s="32">
        <f>ROUNDUP($AJ$3/AI58,1)</f>
        <v>1150</v>
      </c>
      <c r="AK58" s="33">
        <f t="shared" ref="AK58" si="49">AH58-AJ58</f>
        <v>-1150</v>
      </c>
      <c r="AL58" s="32">
        <f t="shared" ref="AL58" si="50">IF(AI58&gt;1,AK58,AH58)</f>
        <v>0</v>
      </c>
      <c r="AM58" s="34">
        <f>ROUNDUP(AL58/$AJ$3,2)</f>
        <v>0</v>
      </c>
    </row>
    <row r="59" spans="1:39">
      <c r="B59" s="18" t="s">
        <v>236</v>
      </c>
      <c r="C59" s="18" t="s">
        <v>47</v>
      </c>
      <c r="D59" s="18" t="s">
        <v>237</v>
      </c>
      <c r="E59" s="18" t="s">
        <v>33</v>
      </c>
      <c r="F59" s="18" t="s">
        <v>652</v>
      </c>
      <c r="G59" s="18" t="s">
        <v>653</v>
      </c>
      <c r="H59" s="12" t="s">
        <v>655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1"/>
      <c r="AH59" s="30"/>
      <c r="AI59" s="31"/>
      <c r="AJ59" s="32"/>
      <c r="AK59" s="35"/>
      <c r="AL59" s="32"/>
      <c r="AM59" s="34"/>
    </row>
    <row r="60" spans="1:39">
      <c r="A60" s="24" t="str">
        <f t="shared" si="0"/>
        <v>250604</v>
      </c>
      <c r="B60" s="19" t="s">
        <v>236</v>
      </c>
      <c r="C60" s="19" t="s">
        <v>145</v>
      </c>
      <c r="D60" s="19" t="s">
        <v>237</v>
      </c>
      <c r="E60" s="19" t="s">
        <v>241</v>
      </c>
      <c r="F60" s="19" t="s">
        <v>652</v>
      </c>
      <c r="G60" s="19" t="s">
        <v>656</v>
      </c>
      <c r="H60" s="15" t="s">
        <v>654</v>
      </c>
      <c r="I60" s="16">
        <v>0.625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1">
        <f>MAX(I61:AF61)</f>
        <v>0</v>
      </c>
      <c r="AH60" s="30">
        <f>AG60*24*60</f>
        <v>0</v>
      </c>
      <c r="AI60" s="31">
        <f>COUNTA(I60:AF60)</f>
        <v>1</v>
      </c>
      <c r="AJ60" s="32">
        <f>ROUNDUP($AJ$3/AI60,1)</f>
        <v>1150</v>
      </c>
      <c r="AK60" s="33">
        <f t="shared" ref="AK60" si="51">AH60-AJ60</f>
        <v>-1150</v>
      </c>
      <c r="AL60" s="32">
        <f t="shared" ref="AL60" si="52">IF(AI60&gt;1,AK60,AH60)</f>
        <v>0</v>
      </c>
      <c r="AM60" s="34">
        <f>ROUNDUP(AL60/$AJ$3,2)</f>
        <v>0</v>
      </c>
    </row>
    <row r="61" spans="1:39">
      <c r="B61" s="18" t="s">
        <v>236</v>
      </c>
      <c r="C61" s="18" t="s">
        <v>145</v>
      </c>
      <c r="D61" s="18" t="s">
        <v>237</v>
      </c>
      <c r="E61" s="18" t="s">
        <v>241</v>
      </c>
      <c r="F61" s="18" t="s">
        <v>652</v>
      </c>
      <c r="G61" s="18" t="s">
        <v>656</v>
      </c>
      <c r="H61" s="12" t="s">
        <v>655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1"/>
      <c r="AH61" s="30"/>
      <c r="AI61" s="31"/>
      <c r="AJ61" s="32"/>
      <c r="AK61" s="35"/>
      <c r="AL61" s="32"/>
      <c r="AM61" s="34"/>
    </row>
    <row r="62" spans="1:39">
      <c r="A62" s="2" t="str">
        <f t="shared" si="0"/>
        <v>250801</v>
      </c>
      <c r="B62" s="17" t="s">
        <v>245</v>
      </c>
      <c r="C62" s="17" t="s">
        <v>47</v>
      </c>
      <c r="D62" s="17" t="s">
        <v>246</v>
      </c>
      <c r="E62" s="17" t="s">
        <v>33</v>
      </c>
      <c r="F62" s="17" t="s">
        <v>652</v>
      </c>
      <c r="G62" s="17" t="s">
        <v>653</v>
      </c>
      <c r="H62" s="10" t="s">
        <v>654</v>
      </c>
      <c r="I62" s="11">
        <v>0.52777777777777779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>
        <f>MAX(I63:AF63)</f>
        <v>0</v>
      </c>
      <c r="AH62" s="30">
        <f>AG62*24*60</f>
        <v>0</v>
      </c>
      <c r="AI62" s="31">
        <f>COUNTA(I62:AF62)</f>
        <v>1</v>
      </c>
      <c r="AJ62" s="32">
        <f>ROUNDUP($AJ$3/AI62,1)</f>
        <v>1150</v>
      </c>
      <c r="AK62" s="33">
        <f t="shared" ref="AK62" si="53">AH62-AJ62</f>
        <v>-1150</v>
      </c>
      <c r="AL62" s="32">
        <f t="shared" ref="AL62" si="54">IF(AI62&gt;1,AK62,AH62)</f>
        <v>0</v>
      </c>
      <c r="AM62" s="34">
        <f>ROUNDUP(AL62/$AJ$3,2)</f>
        <v>0</v>
      </c>
    </row>
    <row r="63" spans="1:39">
      <c r="B63" s="18" t="s">
        <v>245</v>
      </c>
      <c r="C63" s="18" t="s">
        <v>47</v>
      </c>
      <c r="D63" s="18" t="s">
        <v>246</v>
      </c>
      <c r="E63" s="18" t="s">
        <v>33</v>
      </c>
      <c r="F63" s="18" t="s">
        <v>652</v>
      </c>
      <c r="G63" s="18" t="s">
        <v>653</v>
      </c>
      <c r="H63" s="12" t="s">
        <v>655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1"/>
      <c r="AH63" s="30"/>
      <c r="AI63" s="31"/>
      <c r="AJ63" s="32"/>
      <c r="AK63" s="35"/>
      <c r="AL63" s="32"/>
      <c r="AM63" s="34"/>
    </row>
    <row r="64" spans="1:39">
      <c r="A64" s="2" t="str">
        <f t="shared" si="0"/>
        <v>310201</v>
      </c>
      <c r="B64" s="17" t="s">
        <v>249</v>
      </c>
      <c r="C64" s="17" t="s">
        <v>47</v>
      </c>
      <c r="D64" s="17" t="s">
        <v>250</v>
      </c>
      <c r="E64" s="17" t="s">
        <v>33</v>
      </c>
      <c r="F64" s="17" t="s">
        <v>652</v>
      </c>
      <c r="G64" s="17" t="s">
        <v>653</v>
      </c>
      <c r="H64" s="10" t="s">
        <v>654</v>
      </c>
      <c r="I64" s="11">
        <v>0.59027777777777779</v>
      </c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>
        <f>MAX(I65:AF65)</f>
        <v>0</v>
      </c>
      <c r="AH64" s="30">
        <f>AG64*24*60</f>
        <v>0</v>
      </c>
      <c r="AI64" s="31">
        <f>COUNTA(I64:AF64)</f>
        <v>1</v>
      </c>
      <c r="AJ64" s="32">
        <f>ROUNDUP($AJ$3/AI64,1)</f>
        <v>1150</v>
      </c>
      <c r="AK64" s="33">
        <f t="shared" ref="AK64" si="55">AH64-AJ64</f>
        <v>-1150</v>
      </c>
      <c r="AL64" s="32">
        <f t="shared" ref="AL64" si="56">IF(AI64&gt;1,AK64,AH64)</f>
        <v>0</v>
      </c>
      <c r="AM64" s="34">
        <f>ROUNDUP(AL64/$AJ$3,2)</f>
        <v>0</v>
      </c>
    </row>
    <row r="65" spans="1:40">
      <c r="B65" s="18" t="s">
        <v>249</v>
      </c>
      <c r="C65" s="18" t="s">
        <v>47</v>
      </c>
      <c r="D65" s="18" t="s">
        <v>250</v>
      </c>
      <c r="E65" s="18" t="s">
        <v>33</v>
      </c>
      <c r="F65" s="18" t="s">
        <v>652</v>
      </c>
      <c r="G65" s="18" t="s">
        <v>653</v>
      </c>
      <c r="H65" s="12" t="s">
        <v>655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1"/>
      <c r="AH65" s="30"/>
      <c r="AI65" s="31"/>
      <c r="AJ65" s="32"/>
      <c r="AK65" s="35"/>
      <c r="AL65" s="32"/>
      <c r="AM65" s="34"/>
    </row>
    <row r="66" spans="1:40">
      <c r="A66" s="2" t="str">
        <f t="shared" si="0"/>
        <v>323601</v>
      </c>
      <c r="B66" s="17" t="s">
        <v>252</v>
      </c>
      <c r="C66" s="17" t="s">
        <v>47</v>
      </c>
      <c r="D66" s="17" t="s">
        <v>253</v>
      </c>
      <c r="E66" s="17" t="s">
        <v>33</v>
      </c>
      <c r="F66" s="17" t="s">
        <v>652</v>
      </c>
      <c r="G66" s="17" t="s">
        <v>653</v>
      </c>
      <c r="H66" s="10" t="s">
        <v>654</v>
      </c>
      <c r="I66" s="11">
        <v>0.28125</v>
      </c>
      <c r="J66" s="11">
        <v>0.84027777777777779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>
        <f>MAX(I67:AF67)</f>
        <v>0.47916666666666669</v>
      </c>
      <c r="AH66" s="30">
        <f>AG66*24*60</f>
        <v>690</v>
      </c>
      <c r="AI66" s="31">
        <f>COUNTA(I66:AF66)</f>
        <v>2</v>
      </c>
      <c r="AJ66" s="32">
        <f>ROUNDUP($AJ$3/AI66,1)</f>
        <v>575</v>
      </c>
      <c r="AK66" s="33">
        <f t="shared" ref="AK66" si="57">AH66-AJ66</f>
        <v>115</v>
      </c>
      <c r="AL66" s="32">
        <f t="shared" ref="AL66" si="58">IF(AI66&gt;1,AK66,AH66)</f>
        <v>115</v>
      </c>
      <c r="AM66" s="34">
        <f>ROUNDUP(AL66/$AJ$3,2)</f>
        <v>0.1</v>
      </c>
    </row>
    <row r="67" spans="1:40">
      <c r="B67" s="18" t="s">
        <v>252</v>
      </c>
      <c r="C67" s="18" t="s">
        <v>47</v>
      </c>
      <c r="D67" s="18" t="s">
        <v>253</v>
      </c>
      <c r="E67" s="18" t="s">
        <v>33</v>
      </c>
      <c r="F67" s="18" t="s">
        <v>652</v>
      </c>
      <c r="G67" s="18" t="s">
        <v>653</v>
      </c>
      <c r="H67" s="12" t="s">
        <v>655</v>
      </c>
      <c r="I67" s="13">
        <v>0.47916666666666669</v>
      </c>
      <c r="J67" s="13">
        <v>0.32291666666666652</v>
      </c>
      <c r="K67" s="13"/>
      <c r="L67" s="13"/>
      <c r="M67" s="13"/>
      <c r="N67" s="13"/>
      <c r="O67" s="13"/>
      <c r="P67" s="13"/>
      <c r="Q67" s="13"/>
      <c r="R67" s="13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1"/>
      <c r="AH67" s="30"/>
      <c r="AI67" s="31"/>
      <c r="AJ67" s="32"/>
      <c r="AK67" s="35"/>
      <c r="AL67" s="32"/>
      <c r="AM67" s="34"/>
    </row>
    <row r="68" spans="1:40">
      <c r="A68" s="2" t="str">
        <f t="shared" si="0"/>
        <v>340701</v>
      </c>
      <c r="B68" s="17" t="s">
        <v>260</v>
      </c>
      <c r="C68" s="17" t="s">
        <v>47</v>
      </c>
      <c r="D68" s="17" t="s">
        <v>261</v>
      </c>
      <c r="E68" s="17" t="s">
        <v>262</v>
      </c>
      <c r="F68" s="17" t="s">
        <v>652</v>
      </c>
      <c r="G68" s="17" t="s">
        <v>653</v>
      </c>
      <c r="H68" s="10" t="s">
        <v>654</v>
      </c>
      <c r="I68" s="11">
        <v>0.70138888888888884</v>
      </c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>
        <f>MAX(I69:AF69)</f>
        <v>0</v>
      </c>
      <c r="AH68" s="30">
        <f>AG68*24*60</f>
        <v>0</v>
      </c>
      <c r="AI68" s="31">
        <f>COUNTA(I68:AF68)</f>
        <v>1</v>
      </c>
      <c r="AJ68" s="32">
        <f>ROUNDUP($AJ$3/AI68,1)</f>
        <v>1150</v>
      </c>
      <c r="AK68" s="33">
        <f t="shared" ref="AK68" si="59">AH68-AJ68</f>
        <v>-1150</v>
      </c>
      <c r="AL68" s="32">
        <f t="shared" ref="AL68" si="60">IF(AI68&gt;1,AK68,AH68)</f>
        <v>0</v>
      </c>
      <c r="AM68" s="34">
        <f>ROUNDUP(AL68/$AJ$3,2)</f>
        <v>0</v>
      </c>
    </row>
    <row r="69" spans="1:40">
      <c r="B69" s="18" t="s">
        <v>260</v>
      </c>
      <c r="C69" s="18" t="s">
        <v>47</v>
      </c>
      <c r="D69" s="18" t="s">
        <v>261</v>
      </c>
      <c r="E69" s="18" t="s">
        <v>262</v>
      </c>
      <c r="F69" s="18" t="s">
        <v>652</v>
      </c>
      <c r="G69" s="18" t="s">
        <v>653</v>
      </c>
      <c r="H69" s="12" t="s">
        <v>655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1"/>
      <c r="AH69" s="30"/>
      <c r="AI69" s="31"/>
      <c r="AJ69" s="32"/>
      <c r="AK69" s="35"/>
      <c r="AL69" s="32"/>
      <c r="AM69" s="34"/>
    </row>
    <row r="70" spans="1:40">
      <c r="A70" s="2" t="str">
        <f t="shared" si="0"/>
        <v>383601</v>
      </c>
      <c r="B70" s="17" t="s">
        <v>270</v>
      </c>
      <c r="C70" s="17" t="s">
        <v>47</v>
      </c>
      <c r="D70" s="17" t="s">
        <v>271</v>
      </c>
      <c r="E70" s="17" t="s">
        <v>33</v>
      </c>
      <c r="F70" s="17" t="s">
        <v>652</v>
      </c>
      <c r="G70" s="17" t="s">
        <v>653</v>
      </c>
      <c r="H70" s="10" t="s">
        <v>654</v>
      </c>
      <c r="I70" s="11">
        <v>0.39583333333333331</v>
      </c>
      <c r="J70" s="11">
        <v>0.47222222222222227</v>
      </c>
      <c r="K70" s="11">
        <v>0.625</v>
      </c>
      <c r="L70" s="11">
        <v>0.72916666666666663</v>
      </c>
      <c r="M70" s="11">
        <v>0.875</v>
      </c>
      <c r="N70" s="11">
        <v>0.97222222222222221</v>
      </c>
      <c r="O70" s="11">
        <v>1.125</v>
      </c>
      <c r="P70" s="11">
        <v>1.2291666666666667</v>
      </c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>
        <f>MAX(I71:AF71)</f>
        <v>0.15972222222222215</v>
      </c>
      <c r="AH70" s="30">
        <f>AG70*24*60</f>
        <v>229.99999999999991</v>
      </c>
      <c r="AI70" s="31">
        <f>COUNTA(I70:AF70)</f>
        <v>8</v>
      </c>
      <c r="AJ70" s="32">
        <f>ROUNDUP($AJ$3/AI70,1)</f>
        <v>143.79999999999998</v>
      </c>
      <c r="AK70" s="33">
        <f t="shared" ref="AK70" si="61">AH70-AJ70</f>
        <v>86.199999999999932</v>
      </c>
      <c r="AL70" s="32">
        <f t="shared" ref="AL70" si="62">IF(AI70&gt;1,AK70,AH70)</f>
        <v>86.199999999999932</v>
      </c>
      <c r="AM70" s="34">
        <f>ROUNDUP(AL70/$AJ$3,2)</f>
        <v>0.08</v>
      </c>
    </row>
    <row r="71" spans="1:40">
      <c r="B71" s="18" t="s">
        <v>270</v>
      </c>
      <c r="C71" s="18" t="s">
        <v>47</v>
      </c>
      <c r="D71" s="18" t="s">
        <v>271</v>
      </c>
      <c r="E71" s="18" t="s">
        <v>33</v>
      </c>
      <c r="F71" s="18" t="s">
        <v>652</v>
      </c>
      <c r="G71" s="18" t="s">
        <v>653</v>
      </c>
      <c r="H71" s="12" t="s">
        <v>655</v>
      </c>
      <c r="I71" s="13">
        <f>J70-I70</f>
        <v>7.6388888888888951E-2</v>
      </c>
      <c r="J71" s="13">
        <f>K70-K3+K2-J70</f>
        <v>0.1076388888888889</v>
      </c>
      <c r="K71" s="13">
        <f>L70-K70</f>
        <v>0.10416666666666663</v>
      </c>
      <c r="L71" s="13">
        <f>K4-L70</f>
        <v>8.333333333333337E-2</v>
      </c>
      <c r="M71" s="13">
        <f>N70-O1</f>
        <v>5.555555555555558E-2</v>
      </c>
      <c r="N71" s="13">
        <f>O2-N70</f>
        <v>0.11111111111111105</v>
      </c>
      <c r="O71" s="13">
        <f>P70-O70</f>
        <v>0.10416666666666674</v>
      </c>
      <c r="P71" s="13">
        <f>O4-P70+I70-K1</f>
        <v>0.15972222222222215</v>
      </c>
      <c r="Q71" s="13"/>
      <c r="R71" s="13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1"/>
      <c r="AH71" s="30"/>
      <c r="AI71" s="31"/>
      <c r="AJ71" s="32"/>
      <c r="AK71" s="35"/>
      <c r="AL71" s="32"/>
      <c r="AM71" s="34"/>
    </row>
    <row r="72" spans="1:40">
      <c r="A72" s="2" t="str">
        <f t="shared" ref="A72:A96" si="63">B72&amp;C72</f>
        <v>388001</v>
      </c>
      <c r="B72" s="17" t="s">
        <v>276</v>
      </c>
      <c r="C72" s="17" t="s">
        <v>47</v>
      </c>
      <c r="D72" s="17" t="s">
        <v>277</v>
      </c>
      <c r="E72" s="17" t="s">
        <v>278</v>
      </c>
      <c r="F72" s="17" t="s">
        <v>652</v>
      </c>
      <c r="G72" s="17" t="s">
        <v>653</v>
      </c>
      <c r="H72" s="10" t="s">
        <v>654</v>
      </c>
      <c r="I72" s="11">
        <v>0.34375</v>
      </c>
      <c r="J72" s="11">
        <v>0.59722222222222221</v>
      </c>
      <c r="K72" s="11">
        <v>0.87152777777777779</v>
      </c>
      <c r="L72" s="11">
        <v>0.1076388888888889</v>
      </c>
      <c r="M72" s="11">
        <v>0.15972222222222224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51">
        <v>0.21527777777777779</v>
      </c>
      <c r="AH72" s="52">
        <f>AG72*24*60</f>
        <v>310</v>
      </c>
      <c r="AI72" s="31">
        <f>COUNTA(I72:AF72)</f>
        <v>5</v>
      </c>
      <c r="AJ72" s="32">
        <f>ROUNDUP($AJ$3/AI72,1)</f>
        <v>230</v>
      </c>
      <c r="AK72" s="33">
        <f t="shared" ref="AK72" si="64">AH72-AJ72</f>
        <v>80</v>
      </c>
      <c r="AL72" s="32">
        <f t="shared" ref="AL72" si="65">IF(AI72&gt;1,AK72,AH72)</f>
        <v>80</v>
      </c>
      <c r="AM72" s="34">
        <f>ROUNDUP(AL72/$AJ$3,2)</f>
        <v>6.9999999999999993E-2</v>
      </c>
      <c r="AN72" s="54" t="s">
        <v>713</v>
      </c>
    </row>
    <row r="73" spans="1:40">
      <c r="B73" s="18" t="s">
        <v>276</v>
      </c>
      <c r="C73" s="18" t="s">
        <v>47</v>
      </c>
      <c r="D73" s="18" t="s">
        <v>277</v>
      </c>
      <c r="E73" s="18" t="s">
        <v>278</v>
      </c>
      <c r="F73" s="18" t="s">
        <v>652</v>
      </c>
      <c r="G73" s="18" t="s">
        <v>653</v>
      </c>
      <c r="H73" s="12" t="s">
        <v>655</v>
      </c>
      <c r="I73" s="13">
        <f>J72-K3+K2-I72</f>
        <v>0.20833333333333337</v>
      </c>
      <c r="J73" s="13">
        <f>K4-J72</f>
        <v>0.21527777777777779</v>
      </c>
      <c r="K73" s="13">
        <f>P2-O1</f>
        <v>0.19097222222222221</v>
      </c>
      <c r="L73" s="13">
        <v>5.2083333333333336E-2</v>
      </c>
      <c r="M73" s="13">
        <f>O4-M72</f>
        <v>1.1875</v>
      </c>
      <c r="N73" s="13"/>
      <c r="O73" s="13"/>
      <c r="P73" s="13"/>
      <c r="Q73" s="13"/>
      <c r="R73" s="13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1"/>
      <c r="AH73" s="30"/>
      <c r="AI73" s="31"/>
      <c r="AJ73" s="32"/>
      <c r="AK73" s="35"/>
      <c r="AL73" s="32"/>
      <c r="AM73" s="34"/>
    </row>
    <row r="74" spans="1:40">
      <c r="A74" s="2" t="str">
        <f t="shared" si="63"/>
        <v>412501</v>
      </c>
      <c r="B74" s="17" t="s">
        <v>290</v>
      </c>
      <c r="C74" s="17" t="s">
        <v>47</v>
      </c>
      <c r="D74" s="17" t="s">
        <v>291</v>
      </c>
      <c r="E74" s="17" t="s">
        <v>33</v>
      </c>
      <c r="F74" s="17" t="s">
        <v>652</v>
      </c>
      <c r="G74" s="17" t="s">
        <v>653</v>
      </c>
      <c r="H74" s="10" t="s">
        <v>654</v>
      </c>
      <c r="I74" s="11">
        <v>0.5625</v>
      </c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>
        <f>MAX(I75:AF75)</f>
        <v>0</v>
      </c>
      <c r="AH74" s="30">
        <f>AG74*24*60</f>
        <v>0</v>
      </c>
      <c r="AI74" s="31">
        <f>COUNTA(I74:AF74)</f>
        <v>1</v>
      </c>
      <c r="AJ74" s="32">
        <f>ROUNDUP($AJ$3/AI74,1)</f>
        <v>1150</v>
      </c>
      <c r="AK74" s="33">
        <f t="shared" ref="AK74" si="66">AH74-AJ74</f>
        <v>-1150</v>
      </c>
      <c r="AL74" s="32">
        <f t="shared" ref="AL74" si="67">IF(AI74&gt;1,AK74,AH74)</f>
        <v>0</v>
      </c>
      <c r="AM74" s="34">
        <f>ROUNDUP(AL74/$AJ$3,2)</f>
        <v>0</v>
      </c>
    </row>
    <row r="75" spans="1:40">
      <c r="B75" s="18" t="s">
        <v>290</v>
      </c>
      <c r="C75" s="18" t="s">
        <v>47</v>
      </c>
      <c r="D75" s="18" t="s">
        <v>291</v>
      </c>
      <c r="E75" s="18" t="s">
        <v>33</v>
      </c>
      <c r="F75" s="18" t="s">
        <v>652</v>
      </c>
      <c r="G75" s="18" t="s">
        <v>653</v>
      </c>
      <c r="H75" s="12" t="s">
        <v>655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1"/>
      <c r="AH75" s="30"/>
      <c r="AI75" s="31"/>
      <c r="AJ75" s="32"/>
      <c r="AK75" s="35"/>
      <c r="AL75" s="32"/>
      <c r="AM75" s="34"/>
    </row>
    <row r="76" spans="1:40">
      <c r="A76" s="2" t="str">
        <f t="shared" si="63"/>
        <v>424101</v>
      </c>
      <c r="B76" s="17" t="s">
        <v>295</v>
      </c>
      <c r="C76" s="17" t="s">
        <v>47</v>
      </c>
      <c r="D76" s="17" t="s">
        <v>296</v>
      </c>
      <c r="E76" s="17" t="s">
        <v>33</v>
      </c>
      <c r="F76" s="17" t="s">
        <v>652</v>
      </c>
      <c r="G76" s="17" t="s">
        <v>653</v>
      </c>
      <c r="H76" s="10" t="s">
        <v>654</v>
      </c>
      <c r="I76" s="11">
        <v>0.38194444444444442</v>
      </c>
      <c r="J76" s="11">
        <v>0.83333333333333337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>
        <f>MAX(I77:AF77)</f>
        <v>0.41666666666666657</v>
      </c>
      <c r="AH76" s="30">
        <f>AG76*24*60</f>
        <v>599.99999999999989</v>
      </c>
      <c r="AI76" s="31">
        <f>COUNTA(I76:AF76)</f>
        <v>2</v>
      </c>
      <c r="AJ76" s="32">
        <f>ROUNDUP($AJ$3/AI76,1)</f>
        <v>575</v>
      </c>
      <c r="AK76" s="33">
        <f t="shared" ref="AK76" si="68">AH76-AJ76</f>
        <v>24.999999999999886</v>
      </c>
      <c r="AL76" s="32">
        <f t="shared" ref="AL76" si="69">IF(AI76&gt;1,AK76,AH76)</f>
        <v>24.999999999999886</v>
      </c>
      <c r="AM76" s="34">
        <f>ROUNDUP(AL76/$AJ$3,2)</f>
        <v>0.03</v>
      </c>
    </row>
    <row r="77" spans="1:40">
      <c r="B77" s="18" t="s">
        <v>295</v>
      </c>
      <c r="C77" s="18" t="s">
        <v>47</v>
      </c>
      <c r="D77" s="18" t="s">
        <v>296</v>
      </c>
      <c r="E77" s="18" t="s">
        <v>33</v>
      </c>
      <c r="F77" s="18" t="s">
        <v>652</v>
      </c>
      <c r="G77" s="18" t="s">
        <v>653</v>
      </c>
      <c r="H77" s="12" t="s">
        <v>655</v>
      </c>
      <c r="I77" s="13">
        <f>K4-K3+K2-I76</f>
        <v>0.38541666666666674</v>
      </c>
      <c r="J77" s="13">
        <f>O2-O1+O4-O3+I76-K1</f>
        <v>0.41666666666666657</v>
      </c>
      <c r="K77" s="13"/>
      <c r="L77" s="13"/>
      <c r="M77" s="13"/>
      <c r="N77" s="13"/>
      <c r="O77" s="13"/>
      <c r="P77" s="13"/>
      <c r="Q77" s="13"/>
      <c r="R77" s="13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1"/>
      <c r="AH77" s="30"/>
      <c r="AI77" s="31"/>
      <c r="AJ77" s="32"/>
      <c r="AK77" s="35"/>
      <c r="AL77" s="32"/>
      <c r="AM77" s="34"/>
    </row>
    <row r="78" spans="1:40">
      <c r="A78" s="2" t="str">
        <f t="shared" si="63"/>
        <v>426701</v>
      </c>
      <c r="B78" s="17" t="s">
        <v>308</v>
      </c>
      <c r="C78" s="17" t="s">
        <v>47</v>
      </c>
      <c r="D78" s="17" t="s">
        <v>309</v>
      </c>
      <c r="E78" s="17" t="s">
        <v>310</v>
      </c>
      <c r="F78" s="17" t="s">
        <v>652</v>
      </c>
      <c r="G78" s="17" t="s">
        <v>653</v>
      </c>
      <c r="H78" s="10" t="s">
        <v>654</v>
      </c>
      <c r="I78" s="11">
        <v>0.33333333333333331</v>
      </c>
      <c r="J78" s="11">
        <v>0.60416666666666663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>
        <f>MAX(I79:AF79)</f>
        <v>0.58333333333333337</v>
      </c>
      <c r="AH78" s="30">
        <f>AG78*24*60</f>
        <v>840</v>
      </c>
      <c r="AI78" s="31">
        <f>COUNTA(I78:AF78)</f>
        <v>2</v>
      </c>
      <c r="AJ78" s="32">
        <f>ROUNDUP($AJ$3/AI78,1)</f>
        <v>575</v>
      </c>
      <c r="AK78" s="33">
        <f t="shared" ref="AK78" si="70">AH78-AJ78</f>
        <v>265</v>
      </c>
      <c r="AL78" s="32">
        <f t="shared" ref="AL78" si="71">IF(AI78&gt;1,AK78,AH78)</f>
        <v>265</v>
      </c>
      <c r="AM78" s="34">
        <f>ROUNDUP(AL78/$AJ$3,2)</f>
        <v>0.24000000000000002</v>
      </c>
    </row>
    <row r="79" spans="1:40">
      <c r="B79" s="18" t="s">
        <v>308</v>
      </c>
      <c r="C79" s="18" t="s">
        <v>47</v>
      </c>
      <c r="D79" s="18" t="s">
        <v>309</v>
      </c>
      <c r="E79" s="18" t="s">
        <v>310</v>
      </c>
      <c r="F79" s="18" t="s">
        <v>652</v>
      </c>
      <c r="G79" s="18" t="s">
        <v>653</v>
      </c>
      <c r="H79" s="12" t="s">
        <v>655</v>
      </c>
      <c r="I79" s="13">
        <v>0.21875</v>
      </c>
      <c r="J79" s="13">
        <v>0.58333333333333337</v>
      </c>
      <c r="K79" s="13"/>
      <c r="L79" s="13"/>
      <c r="M79" s="13"/>
      <c r="N79" s="13"/>
      <c r="O79" s="13"/>
      <c r="P79" s="13"/>
      <c r="Q79" s="13"/>
      <c r="R79" s="13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1"/>
      <c r="AH79" s="30"/>
      <c r="AI79" s="31"/>
      <c r="AJ79" s="32"/>
      <c r="AK79" s="35"/>
      <c r="AL79" s="32"/>
      <c r="AM79" s="34"/>
    </row>
    <row r="80" spans="1:40">
      <c r="A80" s="2" t="str">
        <f t="shared" si="63"/>
        <v>428702</v>
      </c>
      <c r="B80" s="17" t="s">
        <v>314</v>
      </c>
      <c r="C80" s="17" t="s">
        <v>152</v>
      </c>
      <c r="D80" s="17" t="s">
        <v>315</v>
      </c>
      <c r="E80" s="17" t="s">
        <v>316</v>
      </c>
      <c r="F80" s="17" t="s">
        <v>652</v>
      </c>
      <c r="G80" s="17" t="s">
        <v>653</v>
      </c>
      <c r="H80" s="10" t="s">
        <v>654</v>
      </c>
      <c r="I80" s="11">
        <v>0.35416666666666669</v>
      </c>
      <c r="J80" s="11">
        <v>0.4375</v>
      </c>
      <c r="K80" s="11">
        <v>0.5625</v>
      </c>
      <c r="L80" s="11">
        <v>0.64583333333333337</v>
      </c>
      <c r="M80" s="11">
        <v>0.91666666666666663</v>
      </c>
      <c r="N80" s="11">
        <v>1</v>
      </c>
      <c r="O80" s="11">
        <v>1.125</v>
      </c>
      <c r="P80" s="11">
        <v>1.2083333333333333</v>
      </c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>
        <f>MAX(I81:AF81)</f>
        <v>0.16666666666666663</v>
      </c>
      <c r="AH80" s="30">
        <f>AG80*24*60</f>
        <v>239.99999999999994</v>
      </c>
      <c r="AI80" s="31">
        <f>COUNTA(I80:AF80)</f>
        <v>8</v>
      </c>
      <c r="AJ80" s="32">
        <f>ROUNDUP($AJ$3/AI80,1)</f>
        <v>143.79999999999998</v>
      </c>
      <c r="AK80" s="33">
        <f t="shared" ref="AK80" si="72">AH80-AJ80</f>
        <v>96.19999999999996</v>
      </c>
      <c r="AL80" s="32">
        <f t="shared" ref="AL80" si="73">IF(AI80&gt;1,AK80,AH80)</f>
        <v>96.19999999999996</v>
      </c>
      <c r="AM80" s="34">
        <f>ROUNDUP(AL80/$AJ$3,2)</f>
        <v>0.09</v>
      </c>
    </row>
    <row r="81" spans="1:39">
      <c r="B81" s="18" t="s">
        <v>314</v>
      </c>
      <c r="C81" s="18" t="s">
        <v>152</v>
      </c>
      <c r="D81" s="18" t="s">
        <v>315</v>
      </c>
      <c r="E81" s="18" t="s">
        <v>316</v>
      </c>
      <c r="F81" s="18" t="s">
        <v>652</v>
      </c>
      <c r="G81" s="18" t="s">
        <v>653</v>
      </c>
      <c r="H81" s="12" t="s">
        <v>655</v>
      </c>
      <c r="I81" s="13">
        <f>J80-I80</f>
        <v>8.3333333333333315E-2</v>
      </c>
      <c r="J81" s="13">
        <f>K2-J80</f>
        <v>8.333333333333337E-2</v>
      </c>
      <c r="K81" s="13">
        <f>L80-K3</f>
        <v>7.986111111111116E-2</v>
      </c>
      <c r="L81" s="13">
        <f>K4-L80</f>
        <v>0.16666666666666663</v>
      </c>
      <c r="M81" s="13">
        <f>N80-M80</f>
        <v>8.333333333333337E-2</v>
      </c>
      <c r="N81" s="13">
        <f>O2-M80</f>
        <v>0.16666666666666663</v>
      </c>
      <c r="O81" s="13">
        <f>P80-O80</f>
        <v>8.3333333333333259E-2</v>
      </c>
      <c r="P81" s="13">
        <v>0.1388888888888889</v>
      </c>
      <c r="Q81" s="13"/>
      <c r="R81" s="13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1"/>
      <c r="AH81" s="30"/>
      <c r="AI81" s="31"/>
      <c r="AJ81" s="32"/>
      <c r="AK81" s="35"/>
      <c r="AL81" s="32"/>
      <c r="AM81" s="34"/>
    </row>
    <row r="82" spans="1:39">
      <c r="A82" s="2" t="str">
        <f t="shared" si="63"/>
        <v>606501</v>
      </c>
      <c r="B82" s="17" t="s">
        <v>321</v>
      </c>
      <c r="C82" s="17" t="s">
        <v>47</v>
      </c>
      <c r="D82" s="17" t="s">
        <v>322</v>
      </c>
      <c r="E82" s="17" t="s">
        <v>33</v>
      </c>
      <c r="F82" s="17" t="s">
        <v>652</v>
      </c>
      <c r="G82" s="17" t="s">
        <v>653</v>
      </c>
      <c r="H82" s="10" t="s">
        <v>654</v>
      </c>
      <c r="I82" s="11">
        <v>0.5625</v>
      </c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>
        <f>MAX(I83:AF83)</f>
        <v>0</v>
      </c>
      <c r="AH82" s="30">
        <f>AG82*24*60</f>
        <v>0</v>
      </c>
      <c r="AI82" s="31">
        <f>COUNTA(I82:AF82)</f>
        <v>1</v>
      </c>
      <c r="AJ82" s="32">
        <f>ROUNDUP($AJ$3/AI82,1)</f>
        <v>1150</v>
      </c>
      <c r="AK82" s="33">
        <f t="shared" ref="AK82" si="74">AH82-AJ82</f>
        <v>-1150</v>
      </c>
      <c r="AL82" s="32">
        <f t="shared" ref="AL82" si="75">IF(AI82&gt;1,AK82,AH82)</f>
        <v>0</v>
      </c>
      <c r="AM82" s="34">
        <f>ROUNDUP(AL82/$AJ$3,2)</f>
        <v>0</v>
      </c>
    </row>
    <row r="83" spans="1:39">
      <c r="B83" s="18" t="s">
        <v>321</v>
      </c>
      <c r="C83" s="18" t="s">
        <v>47</v>
      </c>
      <c r="D83" s="18" t="s">
        <v>322</v>
      </c>
      <c r="E83" s="18" t="s">
        <v>33</v>
      </c>
      <c r="F83" s="18" t="s">
        <v>652</v>
      </c>
      <c r="G83" s="18" t="s">
        <v>653</v>
      </c>
      <c r="H83" s="12" t="s">
        <v>655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1"/>
      <c r="AH83" s="30"/>
      <c r="AI83" s="31"/>
      <c r="AJ83" s="32"/>
      <c r="AK83" s="35"/>
      <c r="AL83" s="32"/>
      <c r="AM83" s="34"/>
    </row>
    <row r="84" spans="1:39">
      <c r="A84" s="2" t="str">
        <f t="shared" si="63"/>
        <v>609501</v>
      </c>
      <c r="B84" s="17" t="s">
        <v>325</v>
      </c>
      <c r="C84" s="17" t="s">
        <v>47</v>
      </c>
      <c r="D84" s="17" t="s">
        <v>326</v>
      </c>
      <c r="E84" s="17" t="s">
        <v>327</v>
      </c>
      <c r="F84" s="17" t="s">
        <v>652</v>
      </c>
      <c r="G84" s="17" t="s">
        <v>653</v>
      </c>
      <c r="H84" s="10" t="s">
        <v>654</v>
      </c>
      <c r="I84" s="11">
        <v>0.58680555555555558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>
        <f>MAX(I85:AF85)</f>
        <v>0</v>
      </c>
      <c r="AH84" s="30">
        <f>AG84*24*60</f>
        <v>0</v>
      </c>
      <c r="AI84" s="31">
        <f>COUNTA(I84:AF84)</f>
        <v>1</v>
      </c>
      <c r="AJ84" s="32">
        <f>ROUNDUP($AJ$3/AI84,1)</f>
        <v>1150</v>
      </c>
      <c r="AK84" s="33">
        <f t="shared" ref="AK84" si="76">AH84-AJ84</f>
        <v>-1150</v>
      </c>
      <c r="AL84" s="32">
        <f t="shared" ref="AL84" si="77">IF(AI84&gt;1,AK84,AH84)</f>
        <v>0</v>
      </c>
      <c r="AM84" s="34">
        <f>ROUNDUP(AL84/$AJ$3,2)</f>
        <v>0</v>
      </c>
    </row>
    <row r="85" spans="1:39">
      <c r="B85" s="18" t="s">
        <v>325</v>
      </c>
      <c r="C85" s="18" t="s">
        <v>47</v>
      </c>
      <c r="D85" s="18" t="s">
        <v>326</v>
      </c>
      <c r="E85" s="18" t="s">
        <v>327</v>
      </c>
      <c r="F85" s="18" t="s">
        <v>652</v>
      </c>
      <c r="G85" s="18" t="s">
        <v>653</v>
      </c>
      <c r="H85" s="12" t="s">
        <v>655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1"/>
      <c r="AH85" s="30"/>
      <c r="AI85" s="31"/>
      <c r="AJ85" s="32"/>
      <c r="AK85" s="35"/>
      <c r="AL85" s="32"/>
      <c r="AM85" s="34"/>
    </row>
    <row r="86" spans="1:39">
      <c r="A86" s="2" t="str">
        <f t="shared" si="63"/>
        <v>610301</v>
      </c>
      <c r="B86" s="17" t="s">
        <v>328</v>
      </c>
      <c r="C86" s="17" t="s">
        <v>47</v>
      </c>
      <c r="D86" s="17" t="s">
        <v>329</v>
      </c>
      <c r="E86" s="17" t="s">
        <v>33</v>
      </c>
      <c r="F86" s="17" t="s">
        <v>652</v>
      </c>
      <c r="G86" s="17" t="s">
        <v>653</v>
      </c>
      <c r="H86" s="10" t="s">
        <v>654</v>
      </c>
      <c r="I86" s="11">
        <v>0.40972222222222227</v>
      </c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>
        <f>MAX(I87:AF87)</f>
        <v>0</v>
      </c>
      <c r="AH86" s="30">
        <f>AG86*24*60</f>
        <v>0</v>
      </c>
      <c r="AI86" s="31">
        <f>COUNTA(I86:AF86)</f>
        <v>1</v>
      </c>
      <c r="AJ86" s="32">
        <f>ROUNDUP($AJ$3/AI86,1)</f>
        <v>1150</v>
      </c>
      <c r="AK86" s="33">
        <f t="shared" ref="AK86" si="78">AH86-AJ86</f>
        <v>-1150</v>
      </c>
      <c r="AL86" s="32">
        <f t="shared" ref="AL86" si="79">IF(AI86&gt;1,AK86,AH86)</f>
        <v>0</v>
      </c>
      <c r="AM86" s="34">
        <f>ROUNDUP(AL86/$AJ$3,2)</f>
        <v>0</v>
      </c>
    </row>
    <row r="87" spans="1:39">
      <c r="B87" s="18" t="s">
        <v>328</v>
      </c>
      <c r="C87" s="18" t="s">
        <v>47</v>
      </c>
      <c r="D87" s="18" t="s">
        <v>329</v>
      </c>
      <c r="E87" s="18" t="s">
        <v>33</v>
      </c>
      <c r="F87" s="18" t="s">
        <v>652</v>
      </c>
      <c r="G87" s="18" t="s">
        <v>653</v>
      </c>
      <c r="H87" s="12" t="s">
        <v>655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1"/>
      <c r="AH87" s="30"/>
      <c r="AI87" s="31"/>
      <c r="AJ87" s="32"/>
      <c r="AK87" s="35"/>
      <c r="AL87" s="32"/>
      <c r="AM87" s="34"/>
    </row>
    <row r="88" spans="1:39">
      <c r="A88" s="2" t="str">
        <f t="shared" si="63"/>
        <v>645401</v>
      </c>
      <c r="B88" s="17" t="s">
        <v>332</v>
      </c>
      <c r="C88" s="17" t="s">
        <v>47</v>
      </c>
      <c r="D88" s="17" t="s">
        <v>333</v>
      </c>
      <c r="E88" s="17" t="s">
        <v>33</v>
      </c>
      <c r="F88" s="17" t="s">
        <v>652</v>
      </c>
      <c r="G88" s="17" t="s">
        <v>653</v>
      </c>
      <c r="H88" s="10" t="s">
        <v>654</v>
      </c>
      <c r="I88" s="11">
        <v>8.3333333333333329E-2</v>
      </c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>
        <f>MAX(I89:AF89)</f>
        <v>0</v>
      </c>
      <c r="AH88" s="30">
        <f>AG88*24*60</f>
        <v>0</v>
      </c>
      <c r="AI88" s="31">
        <f>COUNTA(I88:AF88)</f>
        <v>1</v>
      </c>
      <c r="AJ88" s="32">
        <f>ROUNDUP($AJ$3/AI88,1)</f>
        <v>1150</v>
      </c>
      <c r="AK88" s="33">
        <f t="shared" ref="AK88" si="80">AH88-AJ88</f>
        <v>-1150</v>
      </c>
      <c r="AL88" s="32">
        <f t="shared" ref="AL88" si="81">IF(AI88&gt;1,AK88,AH88)</f>
        <v>0</v>
      </c>
      <c r="AM88" s="34">
        <f>ROUNDUP(AL88/$AJ$3,2)</f>
        <v>0</v>
      </c>
    </row>
    <row r="89" spans="1:39">
      <c r="B89" s="18" t="s">
        <v>332</v>
      </c>
      <c r="C89" s="18" t="s">
        <v>47</v>
      </c>
      <c r="D89" s="18" t="s">
        <v>333</v>
      </c>
      <c r="E89" s="18" t="s">
        <v>33</v>
      </c>
      <c r="F89" s="18" t="s">
        <v>652</v>
      </c>
      <c r="G89" s="18" t="s">
        <v>653</v>
      </c>
      <c r="H89" s="12" t="s">
        <v>655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1"/>
      <c r="AH89" s="30"/>
      <c r="AI89" s="31"/>
      <c r="AJ89" s="32"/>
      <c r="AK89" s="35"/>
      <c r="AL89" s="32"/>
      <c r="AM89" s="34"/>
    </row>
    <row r="90" spans="1:39">
      <c r="A90" s="2" t="str">
        <f t="shared" si="63"/>
        <v>700201</v>
      </c>
      <c r="B90" s="17" t="s">
        <v>544</v>
      </c>
      <c r="C90" s="17" t="s">
        <v>47</v>
      </c>
      <c r="D90" s="17" t="s">
        <v>545</v>
      </c>
      <c r="E90" s="17" t="s">
        <v>33</v>
      </c>
      <c r="F90" s="17" t="s">
        <v>652</v>
      </c>
      <c r="G90" s="17" t="s">
        <v>653</v>
      </c>
      <c r="H90" s="10" t="s">
        <v>654</v>
      </c>
      <c r="I90" s="11">
        <v>0.375</v>
      </c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>
        <f>MAX(I91:AF91)</f>
        <v>0</v>
      </c>
      <c r="AH90" s="30">
        <f>AG90*24*60</f>
        <v>0</v>
      </c>
      <c r="AI90" s="31">
        <f>COUNTA(I90:AF90)</f>
        <v>1</v>
      </c>
      <c r="AJ90" s="32">
        <f>ROUNDUP($AJ$3/AI90,1)</f>
        <v>1150</v>
      </c>
      <c r="AK90" s="33">
        <f t="shared" ref="AK90" si="82">AH90-AJ90</f>
        <v>-1150</v>
      </c>
      <c r="AL90" s="32">
        <f t="shared" ref="AL90" si="83">IF(AI90&gt;1,AK90,AH90)</f>
        <v>0</v>
      </c>
      <c r="AM90" s="34">
        <f>ROUNDUP(AL90/$AJ$3,2)</f>
        <v>0</v>
      </c>
    </row>
    <row r="91" spans="1:39">
      <c r="B91" s="18" t="s">
        <v>544</v>
      </c>
      <c r="C91" s="18" t="s">
        <v>47</v>
      </c>
      <c r="D91" s="18" t="s">
        <v>545</v>
      </c>
      <c r="E91" s="18" t="s">
        <v>33</v>
      </c>
      <c r="F91" s="18" t="s">
        <v>652</v>
      </c>
      <c r="G91" s="18" t="s">
        <v>653</v>
      </c>
      <c r="H91" s="12" t="s">
        <v>655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1"/>
      <c r="AH91" s="30"/>
      <c r="AI91" s="31"/>
      <c r="AJ91" s="32"/>
      <c r="AK91" s="35"/>
      <c r="AL91" s="32"/>
      <c r="AM91" s="34"/>
    </row>
    <row r="92" spans="1:39">
      <c r="A92" s="2" t="str">
        <f t="shared" si="63"/>
        <v>704201</v>
      </c>
      <c r="B92" s="17" t="s">
        <v>552</v>
      </c>
      <c r="C92" s="17" t="s">
        <v>47</v>
      </c>
      <c r="D92" s="17" t="s">
        <v>553</v>
      </c>
      <c r="E92" s="17" t="s">
        <v>33</v>
      </c>
      <c r="F92" s="17" t="s">
        <v>652</v>
      </c>
      <c r="G92" s="17" t="s">
        <v>653</v>
      </c>
      <c r="H92" s="10" t="s">
        <v>654</v>
      </c>
      <c r="I92" s="11">
        <v>0.25</v>
      </c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>
        <f>MAX(I93:AF93)</f>
        <v>0</v>
      </c>
      <c r="AH92" s="30">
        <f>AG92*24*60</f>
        <v>0</v>
      </c>
      <c r="AI92" s="31">
        <f>COUNTA(I92:AF92)</f>
        <v>1</v>
      </c>
      <c r="AJ92" s="32">
        <f>ROUNDUP($AJ$3/AI92,1)</f>
        <v>1150</v>
      </c>
      <c r="AK92" s="33">
        <f t="shared" ref="AK92" si="84">AH92-AJ92</f>
        <v>-1150</v>
      </c>
      <c r="AL92" s="32">
        <f t="shared" ref="AL92" si="85">IF(AI92&gt;1,AK92,AH92)</f>
        <v>0</v>
      </c>
      <c r="AM92" s="34">
        <f>ROUNDUP(AL92/$AJ$3,2)</f>
        <v>0</v>
      </c>
    </row>
    <row r="93" spans="1:39">
      <c r="B93" s="18" t="s">
        <v>552</v>
      </c>
      <c r="C93" s="18" t="s">
        <v>47</v>
      </c>
      <c r="D93" s="18" t="s">
        <v>553</v>
      </c>
      <c r="E93" s="18" t="s">
        <v>33</v>
      </c>
      <c r="F93" s="18" t="s">
        <v>652</v>
      </c>
      <c r="G93" s="18" t="s">
        <v>653</v>
      </c>
      <c r="H93" s="12" t="s">
        <v>655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1"/>
      <c r="AH93" s="30"/>
      <c r="AI93" s="31"/>
      <c r="AJ93" s="32"/>
      <c r="AK93" s="35"/>
      <c r="AL93" s="32"/>
      <c r="AM93" s="34"/>
    </row>
    <row r="94" spans="1:39">
      <c r="A94" s="2" t="str">
        <f t="shared" si="63"/>
        <v>940701</v>
      </c>
      <c r="B94" s="17" t="s">
        <v>561</v>
      </c>
      <c r="C94" s="17" t="s">
        <v>47</v>
      </c>
      <c r="D94" s="17" t="s">
        <v>562</v>
      </c>
      <c r="E94" s="17" t="s">
        <v>563</v>
      </c>
      <c r="F94" s="17" t="s">
        <v>652</v>
      </c>
      <c r="G94" s="17" t="s">
        <v>653</v>
      </c>
      <c r="H94" s="10" t="s">
        <v>654</v>
      </c>
      <c r="I94" s="11">
        <v>0.63888888888888895</v>
      </c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>
        <f>MAX(I95:AF95)</f>
        <v>0</v>
      </c>
      <c r="AH94" s="30">
        <f>AG94*24*60</f>
        <v>0</v>
      </c>
      <c r="AI94" s="31">
        <f>COUNTA(I94:AF94)</f>
        <v>1</v>
      </c>
      <c r="AJ94" s="32">
        <f>ROUNDUP($AJ$3/AI94,1)</f>
        <v>1150</v>
      </c>
      <c r="AK94" s="33">
        <f t="shared" ref="AK94" si="86">AH94-AJ94</f>
        <v>-1150</v>
      </c>
      <c r="AL94" s="32">
        <f t="shared" ref="AL94" si="87">IF(AI94&gt;1,AK94,AH94)</f>
        <v>0</v>
      </c>
      <c r="AM94" s="34">
        <f>ROUNDUP(AL94/$AJ$3,2)</f>
        <v>0</v>
      </c>
    </row>
    <row r="95" spans="1:39">
      <c r="B95" s="18" t="s">
        <v>561</v>
      </c>
      <c r="C95" s="18" t="s">
        <v>47</v>
      </c>
      <c r="D95" s="18" t="s">
        <v>562</v>
      </c>
      <c r="E95" s="18" t="s">
        <v>563</v>
      </c>
      <c r="F95" s="18" t="s">
        <v>652</v>
      </c>
      <c r="G95" s="18" t="s">
        <v>653</v>
      </c>
      <c r="H95" s="12" t="s">
        <v>655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1"/>
      <c r="AH95" s="30"/>
      <c r="AI95" s="31"/>
      <c r="AJ95" s="32"/>
      <c r="AK95" s="35"/>
      <c r="AL95" s="32"/>
      <c r="AM95" s="34"/>
    </row>
    <row r="96" spans="1:39">
      <c r="A96" s="2" t="str">
        <f t="shared" si="63"/>
        <v>947001</v>
      </c>
      <c r="B96" s="17" t="s">
        <v>567</v>
      </c>
      <c r="C96" s="17" t="s">
        <v>47</v>
      </c>
      <c r="D96" s="17" t="s">
        <v>568</v>
      </c>
      <c r="E96" s="17" t="s">
        <v>569</v>
      </c>
      <c r="F96" s="17" t="s">
        <v>652</v>
      </c>
      <c r="G96" s="17" t="s">
        <v>653</v>
      </c>
      <c r="H96" s="10" t="s">
        <v>654</v>
      </c>
      <c r="I96" s="11">
        <v>0.68055555555555547</v>
      </c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>
        <f>MAX(I97:AF97)</f>
        <v>0</v>
      </c>
      <c r="AH96" s="30">
        <f>AG96*24*60</f>
        <v>0</v>
      </c>
      <c r="AI96" s="31">
        <f>COUNTA(I96:AF96)</f>
        <v>1</v>
      </c>
      <c r="AJ96" s="32">
        <f>ROUNDUP($AJ$3/AI96,1)</f>
        <v>1150</v>
      </c>
      <c r="AK96" s="33">
        <f t="shared" ref="AK96" si="88">AH96-AJ96</f>
        <v>-1150</v>
      </c>
      <c r="AL96" s="32">
        <f t="shared" ref="AL96" si="89">IF(AI96&gt;1,AK96,AH96)</f>
        <v>0</v>
      </c>
      <c r="AM96" s="34">
        <f>ROUNDUP(AL96/$AJ$3,2)</f>
        <v>0</v>
      </c>
    </row>
    <row r="97" spans="2:39">
      <c r="B97" s="18" t="s">
        <v>567</v>
      </c>
      <c r="C97" s="18" t="s">
        <v>47</v>
      </c>
      <c r="D97" s="18" t="s">
        <v>568</v>
      </c>
      <c r="E97" s="18" t="s">
        <v>569</v>
      </c>
      <c r="F97" s="18" t="s">
        <v>652</v>
      </c>
      <c r="G97" s="18" t="s">
        <v>653</v>
      </c>
      <c r="H97" s="12" t="s">
        <v>655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1"/>
      <c r="AH97" s="30"/>
      <c r="AI97" s="31"/>
      <c r="AJ97" s="32"/>
      <c r="AK97" s="35"/>
      <c r="AL97" s="32"/>
      <c r="AM97" s="34"/>
    </row>
    <row r="105" spans="2:39">
      <c r="AG105" s="4">
        <v>0.25694444444444448</v>
      </c>
      <c r="AH105" s="30">
        <f>AG105*24*60</f>
        <v>370.00000000000006</v>
      </c>
      <c r="AI105" s="2">
        <v>5</v>
      </c>
      <c r="AJ105" s="32">
        <f>ROUNDUP($AJ$3/AI105,1)</f>
        <v>230</v>
      </c>
      <c r="AK105" s="33">
        <f t="shared" ref="AK105:AK106" si="90">AH105-AJ105</f>
        <v>140.00000000000006</v>
      </c>
      <c r="AL105" s="32">
        <f t="shared" ref="AL105:AL106" si="91">IF(AI105&gt;1,AK105,AH105)</f>
        <v>140.00000000000006</v>
      </c>
      <c r="AM105" s="34">
        <f>ROUNDUP(AL105/$AJ$3,2)</f>
        <v>0.13</v>
      </c>
    </row>
    <row r="106" spans="2:39">
      <c r="AG106" s="4">
        <v>0.17361111111111113</v>
      </c>
      <c r="AH106" s="30">
        <f>AG106*24*60</f>
        <v>250.00000000000003</v>
      </c>
      <c r="AI106" s="2">
        <v>6</v>
      </c>
      <c r="AJ106" s="32">
        <f>ROUNDUP($AJ$3/AI106,1)</f>
        <v>191.7</v>
      </c>
      <c r="AK106" s="33">
        <f t="shared" si="90"/>
        <v>58.30000000000004</v>
      </c>
      <c r="AL106" s="32">
        <f t="shared" si="91"/>
        <v>58.30000000000004</v>
      </c>
      <c r="AM106" s="34">
        <f>ROUNDUP(AL106/$AJ$3,2)</f>
        <v>6.0000000000000005E-2</v>
      </c>
    </row>
  </sheetData>
  <autoFilter ref="A7:AN97" xr:uid="{00000000-0009-0000-0000-000004000000}"/>
  <mergeCells count="2">
    <mergeCell ref="I6:AF6"/>
    <mergeCell ref="AG6:AH6"/>
  </mergeCells>
  <phoneticPr fontId="6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05"/>
  <sheetViews>
    <sheetView workbookViewId="0">
      <selection activeCell="I25" sqref="I25"/>
    </sheetView>
  </sheetViews>
  <sheetFormatPr defaultRowHeight="13"/>
  <cols>
    <col min="1" max="1" width="13.1796875" bestFit="1" customWidth="1"/>
    <col min="2" max="2" width="12.1796875" bestFit="1" customWidth="1"/>
  </cols>
  <sheetData>
    <row r="1" spans="1:2">
      <c r="A1" t="s">
        <v>657</v>
      </c>
    </row>
    <row r="2" spans="1:2">
      <c r="A2" t="s">
        <v>111</v>
      </c>
      <c r="B2">
        <v>1</v>
      </c>
    </row>
    <row r="3" spans="1:2">
      <c r="A3" t="s">
        <v>128</v>
      </c>
      <c r="B3">
        <v>1</v>
      </c>
    </row>
    <row r="4" spans="1:2">
      <c r="A4" t="s">
        <v>132</v>
      </c>
      <c r="B4">
        <v>1</v>
      </c>
    </row>
    <row r="5" spans="1:2">
      <c r="A5" t="s">
        <v>140</v>
      </c>
      <c r="B5">
        <v>2</v>
      </c>
    </row>
    <row r="6" spans="1:2">
      <c r="A6" t="s">
        <v>138</v>
      </c>
      <c r="B6">
        <v>1</v>
      </c>
    </row>
    <row r="7" spans="1:2">
      <c r="A7" t="s">
        <v>133</v>
      </c>
      <c r="B7">
        <v>2</v>
      </c>
    </row>
    <row r="8" spans="1:2">
      <c r="A8" t="s">
        <v>148</v>
      </c>
      <c r="B8">
        <v>1</v>
      </c>
    </row>
    <row r="9" spans="1:2">
      <c r="A9" t="s">
        <v>162</v>
      </c>
      <c r="B9">
        <v>1</v>
      </c>
    </row>
    <row r="10" spans="1:2">
      <c r="A10" t="s">
        <v>154</v>
      </c>
      <c r="B10">
        <v>1</v>
      </c>
    </row>
    <row r="11" spans="1:2">
      <c r="A11" t="s">
        <v>163</v>
      </c>
      <c r="B11">
        <v>1</v>
      </c>
    </row>
    <row r="12" spans="1:2">
      <c r="A12" t="s">
        <v>157</v>
      </c>
      <c r="B12">
        <v>1</v>
      </c>
    </row>
    <row r="13" spans="1:2">
      <c r="A13" t="s">
        <v>161</v>
      </c>
      <c r="B13">
        <v>1</v>
      </c>
    </row>
    <row r="14" spans="1:2">
      <c r="A14" t="s">
        <v>156</v>
      </c>
      <c r="B14">
        <v>1</v>
      </c>
    </row>
    <row r="15" spans="1:2">
      <c r="A15" t="s">
        <v>160</v>
      </c>
      <c r="B15">
        <v>1</v>
      </c>
    </row>
    <row r="16" spans="1:2">
      <c r="A16" t="s">
        <v>159</v>
      </c>
      <c r="B16">
        <v>1</v>
      </c>
    </row>
    <row r="17" spans="1:2">
      <c r="A17" t="s">
        <v>165</v>
      </c>
      <c r="B17">
        <v>1</v>
      </c>
    </row>
    <row r="18" spans="1:2">
      <c r="A18" t="s">
        <v>158</v>
      </c>
      <c r="B18">
        <v>1</v>
      </c>
    </row>
    <row r="19" spans="1:2">
      <c r="A19" t="s">
        <v>164</v>
      </c>
      <c r="B19">
        <v>1</v>
      </c>
    </row>
    <row r="20" spans="1:2">
      <c r="A20" t="s">
        <v>564</v>
      </c>
      <c r="B20">
        <v>1</v>
      </c>
    </row>
    <row r="21" spans="1:2">
      <c r="A21" t="s">
        <v>559</v>
      </c>
      <c r="B21">
        <v>1</v>
      </c>
    </row>
    <row r="22" spans="1:2">
      <c r="A22" t="s">
        <v>306</v>
      </c>
      <c r="B22">
        <v>1</v>
      </c>
    </row>
    <row r="23" spans="1:2">
      <c r="A23" t="s">
        <v>312</v>
      </c>
      <c r="B23">
        <v>1</v>
      </c>
    </row>
    <row r="24" spans="1:2">
      <c r="A24" t="s">
        <v>311</v>
      </c>
      <c r="B24">
        <v>1</v>
      </c>
    </row>
    <row r="25" spans="1:2">
      <c r="A25" t="s">
        <v>334</v>
      </c>
      <c r="B25">
        <v>1</v>
      </c>
    </row>
    <row r="26" spans="1:2">
      <c r="A26" t="s">
        <v>330</v>
      </c>
      <c r="B26">
        <v>1</v>
      </c>
    </row>
    <row r="27" spans="1:2">
      <c r="A27" t="s">
        <v>346</v>
      </c>
      <c r="B27">
        <v>1</v>
      </c>
    </row>
    <row r="28" spans="1:2">
      <c r="A28" t="s">
        <v>347</v>
      </c>
      <c r="B28">
        <v>1</v>
      </c>
    </row>
    <row r="29" spans="1:2">
      <c r="A29" t="s">
        <v>348</v>
      </c>
      <c r="B29">
        <v>1</v>
      </c>
    </row>
    <row r="30" spans="1:2">
      <c r="A30" t="s">
        <v>349</v>
      </c>
      <c r="B30">
        <v>1</v>
      </c>
    </row>
    <row r="31" spans="1:2">
      <c r="A31" t="s">
        <v>350</v>
      </c>
      <c r="B31">
        <v>1</v>
      </c>
    </row>
    <row r="32" spans="1:2">
      <c r="A32" t="s">
        <v>351</v>
      </c>
      <c r="B32">
        <v>1</v>
      </c>
    </row>
    <row r="33" spans="1:2">
      <c r="A33" t="s">
        <v>352</v>
      </c>
      <c r="B33">
        <v>1</v>
      </c>
    </row>
    <row r="34" spans="1:2">
      <c r="A34" t="s">
        <v>353</v>
      </c>
      <c r="B34">
        <v>1</v>
      </c>
    </row>
    <row r="35" spans="1:2">
      <c r="A35" t="s">
        <v>354</v>
      </c>
      <c r="B35">
        <v>1</v>
      </c>
    </row>
    <row r="36" spans="1:2">
      <c r="A36" t="s">
        <v>355</v>
      </c>
      <c r="B36">
        <v>1</v>
      </c>
    </row>
    <row r="37" spans="1:2">
      <c r="A37" t="s">
        <v>356</v>
      </c>
      <c r="B37">
        <v>1</v>
      </c>
    </row>
    <row r="38" spans="1:2">
      <c r="A38" t="s">
        <v>357</v>
      </c>
      <c r="B38">
        <v>1</v>
      </c>
    </row>
    <row r="39" spans="1:2">
      <c r="A39" t="s">
        <v>358</v>
      </c>
      <c r="B39">
        <v>1</v>
      </c>
    </row>
    <row r="40" spans="1:2">
      <c r="A40" t="s">
        <v>359</v>
      </c>
      <c r="B40">
        <v>1</v>
      </c>
    </row>
    <row r="41" spans="1:2">
      <c r="A41" t="s">
        <v>360</v>
      </c>
      <c r="B41">
        <v>1</v>
      </c>
    </row>
    <row r="42" spans="1:2">
      <c r="A42" t="s">
        <v>361</v>
      </c>
      <c r="B42">
        <v>1</v>
      </c>
    </row>
    <row r="43" spans="1:2">
      <c r="A43" t="s">
        <v>362</v>
      </c>
      <c r="B43">
        <v>1</v>
      </c>
    </row>
    <row r="44" spans="1:2">
      <c r="A44" t="s">
        <v>363</v>
      </c>
      <c r="B44">
        <v>1</v>
      </c>
    </row>
    <row r="45" spans="1:2">
      <c r="A45" t="s">
        <v>364</v>
      </c>
      <c r="B45">
        <v>1</v>
      </c>
    </row>
    <row r="46" spans="1:2">
      <c r="A46" t="s">
        <v>365</v>
      </c>
      <c r="B46">
        <v>1</v>
      </c>
    </row>
    <row r="47" spans="1:2">
      <c r="A47" t="s">
        <v>366</v>
      </c>
      <c r="B47">
        <v>1</v>
      </c>
    </row>
    <row r="48" spans="1:2">
      <c r="A48" t="s">
        <v>367</v>
      </c>
      <c r="B48">
        <v>1</v>
      </c>
    </row>
    <row r="49" spans="1:2">
      <c r="A49" t="s">
        <v>368</v>
      </c>
      <c r="B49">
        <v>1</v>
      </c>
    </row>
    <row r="50" spans="1:2">
      <c r="A50" t="s">
        <v>369</v>
      </c>
      <c r="B50">
        <v>1</v>
      </c>
    </row>
    <row r="51" spans="1:2">
      <c r="A51" t="s">
        <v>370</v>
      </c>
      <c r="B51">
        <v>1</v>
      </c>
    </row>
    <row r="52" spans="1:2">
      <c r="A52" t="s">
        <v>371</v>
      </c>
      <c r="B52">
        <v>1</v>
      </c>
    </row>
    <row r="53" spans="1:2">
      <c r="A53" t="s">
        <v>372</v>
      </c>
      <c r="B53">
        <v>1</v>
      </c>
    </row>
    <row r="54" spans="1:2">
      <c r="A54" t="s">
        <v>373</v>
      </c>
      <c r="B54">
        <v>1</v>
      </c>
    </row>
    <row r="55" spans="1:2">
      <c r="A55" t="s">
        <v>374</v>
      </c>
      <c r="B55">
        <v>1</v>
      </c>
    </row>
    <row r="56" spans="1:2">
      <c r="A56" t="s">
        <v>375</v>
      </c>
      <c r="B56">
        <v>1</v>
      </c>
    </row>
    <row r="57" spans="1:2">
      <c r="A57" t="s">
        <v>376</v>
      </c>
      <c r="B57">
        <v>1</v>
      </c>
    </row>
    <row r="58" spans="1:2">
      <c r="A58" t="s">
        <v>377</v>
      </c>
      <c r="B58">
        <v>1</v>
      </c>
    </row>
    <row r="59" spans="1:2">
      <c r="A59" t="s">
        <v>378</v>
      </c>
      <c r="B59">
        <v>1</v>
      </c>
    </row>
    <row r="60" spans="1:2">
      <c r="A60" t="s">
        <v>379</v>
      </c>
      <c r="B60">
        <v>1</v>
      </c>
    </row>
    <row r="61" spans="1:2">
      <c r="A61" t="s">
        <v>380</v>
      </c>
      <c r="B61">
        <v>1</v>
      </c>
    </row>
    <row r="62" spans="1:2">
      <c r="A62" t="s">
        <v>381</v>
      </c>
      <c r="B62">
        <v>1</v>
      </c>
    </row>
    <row r="63" spans="1:2">
      <c r="A63" t="s">
        <v>382</v>
      </c>
      <c r="B63">
        <v>1</v>
      </c>
    </row>
    <row r="64" spans="1:2">
      <c r="A64" t="s">
        <v>383</v>
      </c>
      <c r="B64">
        <v>1</v>
      </c>
    </row>
    <row r="65" spans="1:2">
      <c r="A65" t="s">
        <v>384</v>
      </c>
      <c r="B65">
        <v>1</v>
      </c>
    </row>
    <row r="66" spans="1:2">
      <c r="A66" t="s">
        <v>385</v>
      </c>
      <c r="B66">
        <v>1</v>
      </c>
    </row>
    <row r="67" spans="1:2">
      <c r="A67" t="s">
        <v>386</v>
      </c>
      <c r="B67">
        <v>1</v>
      </c>
    </row>
    <row r="68" spans="1:2">
      <c r="A68" t="s">
        <v>387</v>
      </c>
      <c r="B68">
        <v>1</v>
      </c>
    </row>
    <row r="69" spans="1:2">
      <c r="A69" t="s">
        <v>388</v>
      </c>
      <c r="B69">
        <v>1</v>
      </c>
    </row>
    <row r="70" spans="1:2">
      <c r="A70" t="s">
        <v>389</v>
      </c>
      <c r="B70">
        <v>1</v>
      </c>
    </row>
    <row r="71" spans="1:2">
      <c r="A71" t="s">
        <v>390</v>
      </c>
      <c r="B71">
        <v>1</v>
      </c>
    </row>
    <row r="72" spans="1:2">
      <c r="A72" t="s">
        <v>391</v>
      </c>
      <c r="B72">
        <v>1</v>
      </c>
    </row>
    <row r="73" spans="1:2">
      <c r="A73" t="s">
        <v>392</v>
      </c>
      <c r="B73">
        <v>1</v>
      </c>
    </row>
    <row r="74" spans="1:2">
      <c r="A74" t="s">
        <v>393</v>
      </c>
      <c r="B74">
        <v>1</v>
      </c>
    </row>
    <row r="75" spans="1:2">
      <c r="A75" t="s">
        <v>394</v>
      </c>
      <c r="B75">
        <v>1</v>
      </c>
    </row>
    <row r="76" spans="1:2">
      <c r="A76" t="s">
        <v>395</v>
      </c>
      <c r="B76">
        <v>1</v>
      </c>
    </row>
    <row r="77" spans="1:2">
      <c r="A77" t="s">
        <v>396</v>
      </c>
      <c r="B77">
        <v>1</v>
      </c>
    </row>
    <row r="78" spans="1:2">
      <c r="A78" t="s">
        <v>397</v>
      </c>
      <c r="B78">
        <v>1</v>
      </c>
    </row>
    <row r="79" spans="1:2">
      <c r="A79" t="s">
        <v>398</v>
      </c>
      <c r="B79">
        <v>1</v>
      </c>
    </row>
    <row r="80" spans="1:2">
      <c r="A80" t="s">
        <v>399</v>
      </c>
      <c r="B80">
        <v>1</v>
      </c>
    </row>
    <row r="81" spans="1:2">
      <c r="A81" t="s">
        <v>400</v>
      </c>
      <c r="B81">
        <v>1</v>
      </c>
    </row>
    <row r="82" spans="1:2">
      <c r="A82" t="s">
        <v>401</v>
      </c>
      <c r="B82">
        <v>1</v>
      </c>
    </row>
    <row r="83" spans="1:2">
      <c r="A83" t="s">
        <v>402</v>
      </c>
      <c r="B83">
        <v>1</v>
      </c>
    </row>
    <row r="84" spans="1:2">
      <c r="A84" t="s">
        <v>403</v>
      </c>
      <c r="B84">
        <v>1</v>
      </c>
    </row>
    <row r="85" spans="1:2">
      <c r="A85" t="s">
        <v>404</v>
      </c>
      <c r="B85">
        <v>1</v>
      </c>
    </row>
    <row r="86" spans="1:2">
      <c r="A86" t="s">
        <v>405</v>
      </c>
      <c r="B86">
        <v>1</v>
      </c>
    </row>
    <row r="87" spans="1:2">
      <c r="A87" t="s">
        <v>406</v>
      </c>
      <c r="B87">
        <v>1</v>
      </c>
    </row>
    <row r="88" spans="1:2">
      <c r="A88" t="s">
        <v>407</v>
      </c>
      <c r="B88">
        <v>1</v>
      </c>
    </row>
    <row r="89" spans="1:2">
      <c r="A89" t="s">
        <v>408</v>
      </c>
      <c r="B89">
        <v>1</v>
      </c>
    </row>
    <row r="90" spans="1:2">
      <c r="A90" t="s">
        <v>409</v>
      </c>
      <c r="B90">
        <v>1</v>
      </c>
    </row>
    <row r="91" spans="1:2">
      <c r="A91" t="s">
        <v>410</v>
      </c>
      <c r="B91">
        <v>1</v>
      </c>
    </row>
    <row r="92" spans="1:2">
      <c r="A92" t="s">
        <v>411</v>
      </c>
      <c r="B92">
        <v>1</v>
      </c>
    </row>
    <row r="93" spans="1:2">
      <c r="A93" t="s">
        <v>412</v>
      </c>
      <c r="B93">
        <v>1</v>
      </c>
    </row>
    <row r="94" spans="1:2">
      <c r="A94" t="s">
        <v>413</v>
      </c>
      <c r="B94">
        <v>1</v>
      </c>
    </row>
    <row r="95" spans="1:2">
      <c r="A95" t="s">
        <v>414</v>
      </c>
      <c r="B95">
        <v>1</v>
      </c>
    </row>
    <row r="96" spans="1:2">
      <c r="A96" t="s">
        <v>415</v>
      </c>
      <c r="B96">
        <v>1</v>
      </c>
    </row>
    <row r="97" spans="1:2">
      <c r="A97" t="s">
        <v>416</v>
      </c>
      <c r="B97">
        <v>1</v>
      </c>
    </row>
    <row r="98" spans="1:2">
      <c r="A98" t="s">
        <v>417</v>
      </c>
      <c r="B98">
        <v>1</v>
      </c>
    </row>
    <row r="99" spans="1:2">
      <c r="A99" t="s">
        <v>418</v>
      </c>
      <c r="B99">
        <v>1</v>
      </c>
    </row>
    <row r="100" spans="1:2">
      <c r="A100" t="s">
        <v>419</v>
      </c>
      <c r="B100">
        <v>1</v>
      </c>
    </row>
    <row r="101" spans="1:2">
      <c r="A101" t="s">
        <v>420</v>
      </c>
      <c r="B101">
        <v>1</v>
      </c>
    </row>
    <row r="102" spans="1:2">
      <c r="A102" t="s">
        <v>421</v>
      </c>
      <c r="B102">
        <v>1</v>
      </c>
    </row>
    <row r="103" spans="1:2">
      <c r="A103" t="s">
        <v>422</v>
      </c>
      <c r="B103">
        <v>1</v>
      </c>
    </row>
    <row r="104" spans="1:2">
      <c r="A104" t="s">
        <v>423</v>
      </c>
      <c r="B104">
        <v>1</v>
      </c>
    </row>
    <row r="105" spans="1:2">
      <c r="A105" t="s">
        <v>424</v>
      </c>
      <c r="B105">
        <v>1</v>
      </c>
    </row>
    <row r="106" spans="1:2">
      <c r="A106" t="s">
        <v>425</v>
      </c>
      <c r="B106">
        <v>1</v>
      </c>
    </row>
    <row r="107" spans="1:2">
      <c r="A107" t="s">
        <v>426</v>
      </c>
      <c r="B107">
        <v>1</v>
      </c>
    </row>
    <row r="108" spans="1:2">
      <c r="A108" t="s">
        <v>427</v>
      </c>
      <c r="B108">
        <v>1</v>
      </c>
    </row>
    <row r="109" spans="1:2">
      <c r="A109" t="s">
        <v>428</v>
      </c>
      <c r="B109">
        <v>1</v>
      </c>
    </row>
    <row r="110" spans="1:2">
      <c r="A110" t="s">
        <v>429</v>
      </c>
      <c r="B110">
        <v>1</v>
      </c>
    </row>
    <row r="111" spans="1:2">
      <c r="A111" t="s">
        <v>430</v>
      </c>
      <c r="B111">
        <v>1</v>
      </c>
    </row>
    <row r="112" spans="1:2">
      <c r="A112" t="s">
        <v>431</v>
      </c>
      <c r="B112">
        <v>1</v>
      </c>
    </row>
    <row r="113" spans="1:2">
      <c r="A113" t="s">
        <v>432</v>
      </c>
      <c r="B113">
        <v>1</v>
      </c>
    </row>
    <row r="114" spans="1:2">
      <c r="A114" t="s">
        <v>433</v>
      </c>
      <c r="B114">
        <v>1</v>
      </c>
    </row>
    <row r="115" spans="1:2">
      <c r="A115" t="s">
        <v>434</v>
      </c>
      <c r="B115">
        <v>1</v>
      </c>
    </row>
    <row r="116" spans="1:2">
      <c r="A116" t="s">
        <v>435</v>
      </c>
      <c r="B116">
        <v>1</v>
      </c>
    </row>
    <row r="117" spans="1:2">
      <c r="A117" t="s">
        <v>436</v>
      </c>
      <c r="B117">
        <v>1</v>
      </c>
    </row>
    <row r="118" spans="1:2">
      <c r="A118" t="s">
        <v>437</v>
      </c>
      <c r="B118">
        <v>1</v>
      </c>
    </row>
    <row r="119" spans="1:2">
      <c r="A119" t="s">
        <v>438</v>
      </c>
      <c r="B119">
        <v>1</v>
      </c>
    </row>
    <row r="120" spans="1:2">
      <c r="A120" t="s">
        <v>439</v>
      </c>
      <c r="B120">
        <v>1</v>
      </c>
    </row>
    <row r="121" spans="1:2">
      <c r="A121" t="s">
        <v>440</v>
      </c>
      <c r="B121">
        <v>1</v>
      </c>
    </row>
    <row r="122" spans="1:2">
      <c r="A122" t="s">
        <v>441</v>
      </c>
      <c r="B122">
        <v>1</v>
      </c>
    </row>
    <row r="123" spans="1:2">
      <c r="A123" t="s">
        <v>442</v>
      </c>
      <c r="B123">
        <v>1</v>
      </c>
    </row>
    <row r="124" spans="1:2">
      <c r="A124" t="s">
        <v>443</v>
      </c>
      <c r="B124">
        <v>1</v>
      </c>
    </row>
    <row r="125" spans="1:2">
      <c r="A125" t="s">
        <v>444</v>
      </c>
      <c r="B125">
        <v>1</v>
      </c>
    </row>
    <row r="126" spans="1:2">
      <c r="A126" t="s">
        <v>445</v>
      </c>
      <c r="B126">
        <v>1</v>
      </c>
    </row>
    <row r="127" spans="1:2">
      <c r="A127" t="s">
        <v>446</v>
      </c>
      <c r="B127">
        <v>1</v>
      </c>
    </row>
    <row r="128" spans="1:2">
      <c r="A128" t="s">
        <v>447</v>
      </c>
      <c r="B128">
        <v>1</v>
      </c>
    </row>
    <row r="129" spans="1:2">
      <c r="A129" t="s">
        <v>448</v>
      </c>
      <c r="B129">
        <v>1</v>
      </c>
    </row>
    <row r="130" spans="1:2">
      <c r="A130" t="s">
        <v>449</v>
      </c>
      <c r="B130">
        <v>1</v>
      </c>
    </row>
    <row r="131" spans="1:2">
      <c r="A131" t="s">
        <v>450</v>
      </c>
      <c r="B131">
        <v>1</v>
      </c>
    </row>
    <row r="132" spans="1:2">
      <c r="A132" t="s">
        <v>335</v>
      </c>
      <c r="B132">
        <v>1</v>
      </c>
    </row>
    <row r="133" spans="1:2">
      <c r="A133" t="s">
        <v>336</v>
      </c>
      <c r="B133">
        <v>1</v>
      </c>
    </row>
    <row r="134" spans="1:2">
      <c r="A134" t="s">
        <v>338</v>
      </c>
      <c r="B134">
        <v>1</v>
      </c>
    </row>
    <row r="135" spans="1:2">
      <c r="A135" t="s">
        <v>339</v>
      </c>
      <c r="B135">
        <v>1</v>
      </c>
    </row>
    <row r="136" spans="1:2">
      <c r="A136" t="s">
        <v>340</v>
      </c>
      <c r="B136">
        <v>1</v>
      </c>
    </row>
    <row r="137" spans="1:2">
      <c r="A137" t="s">
        <v>341</v>
      </c>
      <c r="B137">
        <v>1</v>
      </c>
    </row>
    <row r="138" spans="1:2">
      <c r="A138" t="s">
        <v>342</v>
      </c>
      <c r="B138">
        <v>1</v>
      </c>
    </row>
    <row r="139" spans="1:2">
      <c r="A139" t="s">
        <v>343</v>
      </c>
      <c r="B139">
        <v>1</v>
      </c>
    </row>
    <row r="140" spans="1:2">
      <c r="A140" t="s">
        <v>344</v>
      </c>
      <c r="B140">
        <v>1</v>
      </c>
    </row>
    <row r="141" spans="1:2">
      <c r="A141" t="s">
        <v>345</v>
      </c>
      <c r="B141">
        <v>1</v>
      </c>
    </row>
    <row r="142" spans="1:2">
      <c r="A142" t="s">
        <v>451</v>
      </c>
      <c r="B142">
        <v>1</v>
      </c>
    </row>
    <row r="143" spans="1:2">
      <c r="A143" t="s">
        <v>452</v>
      </c>
      <c r="B143">
        <v>1</v>
      </c>
    </row>
    <row r="144" spans="1:2">
      <c r="A144" t="s">
        <v>453</v>
      </c>
      <c r="B144">
        <v>1</v>
      </c>
    </row>
    <row r="145" spans="1:2">
      <c r="A145" t="s">
        <v>454</v>
      </c>
      <c r="B145">
        <v>1</v>
      </c>
    </row>
    <row r="146" spans="1:2">
      <c r="A146" t="s">
        <v>455</v>
      </c>
      <c r="B146">
        <v>1</v>
      </c>
    </row>
    <row r="147" spans="1:2">
      <c r="A147" t="s">
        <v>456</v>
      </c>
      <c r="B147">
        <v>1</v>
      </c>
    </row>
    <row r="148" spans="1:2">
      <c r="A148" t="s">
        <v>457</v>
      </c>
      <c r="B148">
        <v>1</v>
      </c>
    </row>
    <row r="149" spans="1:2">
      <c r="A149" t="s">
        <v>458</v>
      </c>
      <c r="B149">
        <v>1</v>
      </c>
    </row>
    <row r="150" spans="1:2">
      <c r="A150" t="s">
        <v>459</v>
      </c>
      <c r="B150">
        <v>1</v>
      </c>
    </row>
    <row r="151" spans="1:2">
      <c r="A151" t="s">
        <v>460</v>
      </c>
      <c r="B151">
        <v>1</v>
      </c>
    </row>
    <row r="152" spans="1:2">
      <c r="A152" t="s">
        <v>461</v>
      </c>
      <c r="B152">
        <v>1</v>
      </c>
    </row>
    <row r="153" spans="1:2">
      <c r="A153" t="s">
        <v>462</v>
      </c>
      <c r="B153">
        <v>1</v>
      </c>
    </row>
    <row r="154" spans="1:2">
      <c r="A154" t="s">
        <v>463</v>
      </c>
      <c r="B154">
        <v>1</v>
      </c>
    </row>
    <row r="155" spans="1:2">
      <c r="A155" t="s">
        <v>464</v>
      </c>
      <c r="B155">
        <v>1</v>
      </c>
    </row>
    <row r="156" spans="1:2">
      <c r="A156" t="s">
        <v>465</v>
      </c>
      <c r="B156">
        <v>1</v>
      </c>
    </row>
    <row r="157" spans="1:2">
      <c r="A157" t="s">
        <v>466</v>
      </c>
      <c r="B157">
        <v>1</v>
      </c>
    </row>
    <row r="158" spans="1:2">
      <c r="A158" t="s">
        <v>467</v>
      </c>
      <c r="B158">
        <v>1</v>
      </c>
    </row>
    <row r="159" spans="1:2">
      <c r="A159" t="s">
        <v>468</v>
      </c>
      <c r="B159">
        <v>1</v>
      </c>
    </row>
    <row r="160" spans="1:2">
      <c r="A160" t="s">
        <v>469</v>
      </c>
      <c r="B160">
        <v>1</v>
      </c>
    </row>
    <row r="161" spans="1:2">
      <c r="A161" t="s">
        <v>470</v>
      </c>
      <c r="B161">
        <v>1</v>
      </c>
    </row>
    <row r="162" spans="1:2">
      <c r="A162" t="s">
        <v>471</v>
      </c>
      <c r="B162">
        <v>1</v>
      </c>
    </row>
    <row r="163" spans="1:2">
      <c r="A163" t="s">
        <v>472</v>
      </c>
      <c r="B163">
        <v>1</v>
      </c>
    </row>
    <row r="164" spans="1:2">
      <c r="A164" t="s">
        <v>473</v>
      </c>
      <c r="B164">
        <v>1</v>
      </c>
    </row>
    <row r="165" spans="1:2">
      <c r="A165" t="s">
        <v>474</v>
      </c>
      <c r="B165">
        <v>1</v>
      </c>
    </row>
    <row r="166" spans="1:2">
      <c r="A166" t="s">
        <v>475</v>
      </c>
      <c r="B166">
        <v>1</v>
      </c>
    </row>
    <row r="167" spans="1:2">
      <c r="A167" t="s">
        <v>476</v>
      </c>
      <c r="B167">
        <v>1</v>
      </c>
    </row>
    <row r="168" spans="1:2">
      <c r="A168" t="s">
        <v>477</v>
      </c>
      <c r="B168">
        <v>1</v>
      </c>
    </row>
    <row r="169" spans="1:2">
      <c r="A169" t="s">
        <v>478</v>
      </c>
      <c r="B169">
        <v>1</v>
      </c>
    </row>
    <row r="170" spans="1:2">
      <c r="A170" t="s">
        <v>479</v>
      </c>
      <c r="B170">
        <v>1</v>
      </c>
    </row>
    <row r="171" spans="1:2">
      <c r="A171" t="s">
        <v>480</v>
      </c>
      <c r="B171">
        <v>1</v>
      </c>
    </row>
    <row r="172" spans="1:2">
      <c r="A172" t="s">
        <v>481</v>
      </c>
      <c r="B172">
        <v>1</v>
      </c>
    </row>
    <row r="173" spans="1:2">
      <c r="A173" t="s">
        <v>482</v>
      </c>
      <c r="B173">
        <v>1</v>
      </c>
    </row>
    <row r="174" spans="1:2">
      <c r="A174" t="s">
        <v>483</v>
      </c>
      <c r="B174">
        <v>1</v>
      </c>
    </row>
    <row r="175" spans="1:2">
      <c r="A175" t="s">
        <v>484</v>
      </c>
      <c r="B175">
        <v>1</v>
      </c>
    </row>
    <row r="176" spans="1:2">
      <c r="A176" t="s">
        <v>485</v>
      </c>
      <c r="B176">
        <v>1</v>
      </c>
    </row>
    <row r="177" spans="1:2">
      <c r="A177" t="s">
        <v>486</v>
      </c>
      <c r="B177">
        <v>1</v>
      </c>
    </row>
    <row r="178" spans="1:2">
      <c r="A178" t="s">
        <v>487</v>
      </c>
      <c r="B178">
        <v>1</v>
      </c>
    </row>
    <row r="179" spans="1:2">
      <c r="A179" t="s">
        <v>488</v>
      </c>
      <c r="B179">
        <v>1</v>
      </c>
    </row>
    <row r="180" spans="1:2">
      <c r="A180" t="s">
        <v>489</v>
      </c>
      <c r="B180">
        <v>1</v>
      </c>
    </row>
    <row r="181" spans="1:2">
      <c r="A181" t="s">
        <v>490</v>
      </c>
      <c r="B181">
        <v>1</v>
      </c>
    </row>
    <row r="182" spans="1:2">
      <c r="A182" t="s">
        <v>491</v>
      </c>
      <c r="B182">
        <v>1</v>
      </c>
    </row>
    <row r="183" spans="1:2">
      <c r="A183" t="s">
        <v>492</v>
      </c>
      <c r="B183">
        <v>1</v>
      </c>
    </row>
    <row r="184" spans="1:2">
      <c r="A184" t="s">
        <v>493</v>
      </c>
      <c r="B184">
        <v>1</v>
      </c>
    </row>
    <row r="185" spans="1:2">
      <c r="A185" t="s">
        <v>494</v>
      </c>
      <c r="B185">
        <v>1</v>
      </c>
    </row>
    <row r="186" spans="1:2">
      <c r="A186" t="s">
        <v>495</v>
      </c>
      <c r="B186">
        <v>1</v>
      </c>
    </row>
    <row r="187" spans="1:2">
      <c r="A187" t="s">
        <v>496</v>
      </c>
      <c r="B187">
        <v>1</v>
      </c>
    </row>
    <row r="188" spans="1:2">
      <c r="A188" t="s">
        <v>497</v>
      </c>
      <c r="B188">
        <v>1</v>
      </c>
    </row>
    <row r="189" spans="1:2">
      <c r="A189" t="s">
        <v>498</v>
      </c>
      <c r="B189">
        <v>1</v>
      </c>
    </row>
    <row r="190" spans="1:2">
      <c r="A190" t="s">
        <v>499</v>
      </c>
      <c r="B190">
        <v>1</v>
      </c>
    </row>
    <row r="191" spans="1:2">
      <c r="A191" t="s">
        <v>500</v>
      </c>
      <c r="B191">
        <v>1</v>
      </c>
    </row>
    <row r="192" spans="1:2">
      <c r="A192" t="s">
        <v>501</v>
      </c>
      <c r="B192">
        <v>1</v>
      </c>
    </row>
    <row r="193" spans="1:2">
      <c r="A193" t="s">
        <v>502</v>
      </c>
      <c r="B193">
        <v>1</v>
      </c>
    </row>
    <row r="194" spans="1:2">
      <c r="A194" t="s">
        <v>503</v>
      </c>
      <c r="B194">
        <v>1</v>
      </c>
    </row>
    <row r="195" spans="1:2">
      <c r="A195" t="s">
        <v>504</v>
      </c>
      <c r="B195">
        <v>1</v>
      </c>
    </row>
    <row r="196" spans="1:2">
      <c r="A196" t="s">
        <v>505</v>
      </c>
      <c r="B196">
        <v>1</v>
      </c>
    </row>
    <row r="197" spans="1:2">
      <c r="A197" t="s">
        <v>506</v>
      </c>
      <c r="B197">
        <v>1</v>
      </c>
    </row>
    <row r="198" spans="1:2">
      <c r="A198" t="s">
        <v>507</v>
      </c>
      <c r="B198">
        <v>1</v>
      </c>
    </row>
    <row r="199" spans="1:2">
      <c r="A199" t="s">
        <v>508</v>
      </c>
      <c r="B199">
        <v>1</v>
      </c>
    </row>
    <row r="200" spans="1:2">
      <c r="A200" t="s">
        <v>509</v>
      </c>
      <c r="B200">
        <v>1</v>
      </c>
    </row>
    <row r="201" spans="1:2">
      <c r="A201" t="s">
        <v>510</v>
      </c>
      <c r="B201">
        <v>1</v>
      </c>
    </row>
    <row r="202" spans="1:2">
      <c r="A202" t="s">
        <v>511</v>
      </c>
      <c r="B202">
        <v>1</v>
      </c>
    </row>
    <row r="203" spans="1:2">
      <c r="A203" t="s">
        <v>512</v>
      </c>
      <c r="B203">
        <v>1</v>
      </c>
    </row>
    <row r="204" spans="1:2">
      <c r="A204" t="s">
        <v>513</v>
      </c>
      <c r="B204">
        <v>1</v>
      </c>
    </row>
    <row r="205" spans="1:2">
      <c r="A205" t="s">
        <v>514</v>
      </c>
      <c r="B205">
        <v>1</v>
      </c>
    </row>
    <row r="206" spans="1:2">
      <c r="A206" t="s">
        <v>515</v>
      </c>
      <c r="B206">
        <v>1</v>
      </c>
    </row>
    <row r="207" spans="1:2">
      <c r="A207" t="s">
        <v>516</v>
      </c>
      <c r="B207">
        <v>1</v>
      </c>
    </row>
    <row r="208" spans="1:2">
      <c r="A208" t="s">
        <v>517</v>
      </c>
      <c r="B208">
        <v>1</v>
      </c>
    </row>
    <row r="209" spans="1:2">
      <c r="A209" t="s">
        <v>518</v>
      </c>
      <c r="B209">
        <v>1</v>
      </c>
    </row>
    <row r="210" spans="1:2">
      <c r="A210" t="s">
        <v>519</v>
      </c>
      <c r="B210">
        <v>1</v>
      </c>
    </row>
    <row r="211" spans="1:2">
      <c r="A211" t="s">
        <v>520</v>
      </c>
      <c r="B211">
        <v>1</v>
      </c>
    </row>
    <row r="212" spans="1:2">
      <c r="A212" t="s">
        <v>521</v>
      </c>
      <c r="B212">
        <v>1</v>
      </c>
    </row>
    <row r="213" spans="1:2">
      <c r="A213" t="s">
        <v>522</v>
      </c>
      <c r="B213">
        <v>1</v>
      </c>
    </row>
    <row r="214" spans="1:2">
      <c r="A214" t="s">
        <v>523</v>
      </c>
      <c r="B214">
        <v>1</v>
      </c>
    </row>
    <row r="215" spans="1:2">
      <c r="A215" t="s">
        <v>524</v>
      </c>
      <c r="B215">
        <v>1</v>
      </c>
    </row>
    <row r="216" spans="1:2">
      <c r="A216" t="s">
        <v>525</v>
      </c>
      <c r="B216">
        <v>1</v>
      </c>
    </row>
    <row r="217" spans="1:2">
      <c r="A217" t="s">
        <v>526</v>
      </c>
      <c r="B217">
        <v>1</v>
      </c>
    </row>
    <row r="218" spans="1:2">
      <c r="A218" t="s">
        <v>527</v>
      </c>
      <c r="B218">
        <v>1</v>
      </c>
    </row>
    <row r="219" spans="1:2">
      <c r="A219" t="s">
        <v>528</v>
      </c>
      <c r="B219">
        <v>1</v>
      </c>
    </row>
    <row r="220" spans="1:2">
      <c r="A220" t="s">
        <v>529</v>
      </c>
      <c r="B220">
        <v>1</v>
      </c>
    </row>
    <row r="221" spans="1:2">
      <c r="A221" t="s">
        <v>530</v>
      </c>
      <c r="B221">
        <v>1</v>
      </c>
    </row>
    <row r="222" spans="1:2">
      <c r="A222" t="s">
        <v>531</v>
      </c>
      <c r="B222">
        <v>1</v>
      </c>
    </row>
    <row r="223" spans="1:2">
      <c r="A223" t="s">
        <v>532</v>
      </c>
      <c r="B223">
        <v>1</v>
      </c>
    </row>
    <row r="224" spans="1:2">
      <c r="A224" t="s">
        <v>533</v>
      </c>
      <c r="B224">
        <v>1</v>
      </c>
    </row>
    <row r="225" spans="1:2">
      <c r="A225" t="s">
        <v>534</v>
      </c>
      <c r="B225">
        <v>1</v>
      </c>
    </row>
    <row r="226" spans="1:2">
      <c r="A226" t="s">
        <v>535</v>
      </c>
      <c r="B226">
        <v>1</v>
      </c>
    </row>
    <row r="227" spans="1:2">
      <c r="A227" t="s">
        <v>536</v>
      </c>
      <c r="B227">
        <v>1</v>
      </c>
    </row>
    <row r="228" spans="1:2">
      <c r="A228" t="s">
        <v>537</v>
      </c>
      <c r="B228">
        <v>1</v>
      </c>
    </row>
    <row r="229" spans="1:2">
      <c r="A229" t="s">
        <v>538</v>
      </c>
      <c r="B229">
        <v>1</v>
      </c>
    </row>
    <row r="230" spans="1:2">
      <c r="A230" t="s">
        <v>539</v>
      </c>
      <c r="B230">
        <v>1</v>
      </c>
    </row>
    <row r="231" spans="1:2">
      <c r="A231" t="s">
        <v>540</v>
      </c>
      <c r="B231">
        <v>1</v>
      </c>
    </row>
    <row r="232" spans="1:2">
      <c r="A232" t="s">
        <v>541</v>
      </c>
      <c r="B232">
        <v>1</v>
      </c>
    </row>
    <row r="233" spans="1:2">
      <c r="A233" t="s">
        <v>542</v>
      </c>
      <c r="B233">
        <v>1</v>
      </c>
    </row>
    <row r="234" spans="1:2">
      <c r="A234" t="s">
        <v>550</v>
      </c>
      <c r="B234">
        <v>1</v>
      </c>
    </row>
    <row r="235" spans="1:2">
      <c r="A235" t="s">
        <v>554</v>
      </c>
      <c r="B235">
        <v>1</v>
      </c>
    </row>
    <row r="236" spans="1:2">
      <c r="A236" t="s">
        <v>557</v>
      </c>
      <c r="B236">
        <v>1</v>
      </c>
    </row>
    <row r="237" spans="1:2">
      <c r="A237" t="s">
        <v>555</v>
      </c>
      <c r="B237">
        <v>1</v>
      </c>
    </row>
    <row r="238" spans="1:2">
      <c r="A238" t="s">
        <v>556</v>
      </c>
      <c r="B238">
        <v>1</v>
      </c>
    </row>
    <row r="239" spans="1:2">
      <c r="A239" t="s">
        <v>85</v>
      </c>
      <c r="B239">
        <v>1</v>
      </c>
    </row>
    <row r="240" spans="1:2">
      <c r="A240" t="s">
        <v>319</v>
      </c>
      <c r="B240">
        <v>1</v>
      </c>
    </row>
    <row r="241" spans="1:2">
      <c r="A241">
        <v>9025006027</v>
      </c>
      <c r="B241">
        <v>1</v>
      </c>
    </row>
    <row r="242" spans="1:2">
      <c r="A242">
        <v>9011606048</v>
      </c>
      <c r="B242">
        <v>1.6666666666666667</v>
      </c>
    </row>
    <row r="243" spans="1:2">
      <c r="A243" t="s">
        <v>225</v>
      </c>
      <c r="B243">
        <v>4.5714285714285712</v>
      </c>
    </row>
    <row r="244" spans="1:2">
      <c r="A244" t="s">
        <v>220</v>
      </c>
      <c r="B244">
        <v>1</v>
      </c>
    </row>
    <row r="245" spans="1:2">
      <c r="A245">
        <v>9034118090</v>
      </c>
      <c r="B245">
        <v>1</v>
      </c>
    </row>
    <row r="246" spans="1:2">
      <c r="A246" t="s">
        <v>73</v>
      </c>
      <c r="B246">
        <v>3</v>
      </c>
    </row>
    <row r="247" spans="1:2">
      <c r="A247" t="s">
        <v>52</v>
      </c>
      <c r="B247">
        <v>4</v>
      </c>
    </row>
    <row r="248" spans="1:2">
      <c r="A248">
        <v>9014860027</v>
      </c>
      <c r="B248">
        <v>1</v>
      </c>
    </row>
    <row r="249" spans="1:2">
      <c r="A249" t="s">
        <v>57</v>
      </c>
      <c r="B249">
        <v>5</v>
      </c>
    </row>
    <row r="250" spans="1:2">
      <c r="A250" t="s">
        <v>48</v>
      </c>
      <c r="B250">
        <v>3</v>
      </c>
    </row>
    <row r="251" spans="1:2">
      <c r="A251" t="s">
        <v>226</v>
      </c>
      <c r="B251">
        <v>2</v>
      </c>
    </row>
    <row r="252" spans="1:2">
      <c r="A252" t="s">
        <v>70</v>
      </c>
      <c r="B252">
        <v>1</v>
      </c>
    </row>
    <row r="253" spans="1:2">
      <c r="A253" t="s">
        <v>75</v>
      </c>
      <c r="B253">
        <v>3</v>
      </c>
    </row>
    <row r="254" spans="1:2">
      <c r="A254" t="s">
        <v>42</v>
      </c>
      <c r="B254">
        <v>1</v>
      </c>
    </row>
    <row r="255" spans="1:2">
      <c r="A255" t="s">
        <v>71</v>
      </c>
      <c r="B255">
        <v>1</v>
      </c>
    </row>
    <row r="256" spans="1:2">
      <c r="A256" t="s">
        <v>60</v>
      </c>
      <c r="B256">
        <v>3</v>
      </c>
    </row>
    <row r="257" spans="1:2">
      <c r="A257">
        <v>9167180618</v>
      </c>
      <c r="B257">
        <v>3</v>
      </c>
    </row>
    <row r="258" spans="1:2">
      <c r="A258">
        <v>9155180614</v>
      </c>
      <c r="B258">
        <v>5.1428571428571432</v>
      </c>
    </row>
    <row r="259" spans="1:2">
      <c r="A259">
        <v>9161140614</v>
      </c>
      <c r="B259">
        <v>16</v>
      </c>
    </row>
    <row r="260" spans="1:2">
      <c r="A260" t="s">
        <v>51</v>
      </c>
      <c r="B260">
        <v>4.4285714285714288</v>
      </c>
    </row>
    <row r="261" spans="1:2">
      <c r="A261" t="s">
        <v>55</v>
      </c>
      <c r="B261">
        <v>37.142857142857146</v>
      </c>
    </row>
    <row r="262" spans="1:2">
      <c r="A262">
        <v>9155180640</v>
      </c>
      <c r="B262">
        <v>2</v>
      </c>
    </row>
    <row r="263" spans="1:2">
      <c r="A263" t="s">
        <v>63</v>
      </c>
      <c r="B263">
        <v>3</v>
      </c>
    </row>
    <row r="264" spans="1:2">
      <c r="A264" t="s">
        <v>67</v>
      </c>
      <c r="B264">
        <v>8.5714285714285712</v>
      </c>
    </row>
    <row r="265" spans="1:2">
      <c r="A265" t="s">
        <v>69</v>
      </c>
      <c r="B265">
        <v>3</v>
      </c>
    </row>
    <row r="266" spans="1:2">
      <c r="A266" t="s">
        <v>65</v>
      </c>
      <c r="B266">
        <v>6</v>
      </c>
    </row>
    <row r="267" spans="1:2">
      <c r="A267" t="s">
        <v>68</v>
      </c>
      <c r="B267">
        <v>15</v>
      </c>
    </row>
    <row r="268" spans="1:2">
      <c r="A268" t="s">
        <v>54</v>
      </c>
      <c r="B268">
        <v>2</v>
      </c>
    </row>
    <row r="269" spans="1:2">
      <c r="A269">
        <v>9011906908</v>
      </c>
      <c r="B269">
        <v>1.5714285714285714</v>
      </c>
    </row>
    <row r="270" spans="1:2">
      <c r="A270" t="s">
        <v>58</v>
      </c>
      <c r="B270">
        <v>14.285714285714286</v>
      </c>
    </row>
    <row r="271" spans="1:2">
      <c r="A271">
        <v>9093003179</v>
      </c>
      <c r="B271">
        <v>1</v>
      </c>
    </row>
    <row r="272" spans="1:2">
      <c r="A272" t="s">
        <v>81</v>
      </c>
      <c r="B272">
        <v>1</v>
      </c>
    </row>
    <row r="273" spans="1:2">
      <c r="A273" t="s">
        <v>83</v>
      </c>
      <c r="B273">
        <v>1</v>
      </c>
    </row>
    <row r="274" spans="1:2">
      <c r="A274" t="s">
        <v>84</v>
      </c>
      <c r="B274">
        <v>1</v>
      </c>
    </row>
    <row r="275" spans="1:2">
      <c r="A275" t="s">
        <v>76</v>
      </c>
      <c r="B275">
        <v>1</v>
      </c>
    </row>
    <row r="276" spans="1:2">
      <c r="A276" t="s">
        <v>258</v>
      </c>
      <c r="B276">
        <v>1</v>
      </c>
    </row>
    <row r="277" spans="1:2">
      <c r="A277" t="s">
        <v>266</v>
      </c>
      <c r="B277">
        <v>1</v>
      </c>
    </row>
    <row r="278" spans="1:2">
      <c r="A278" t="s">
        <v>267</v>
      </c>
      <c r="B278">
        <v>1</v>
      </c>
    </row>
    <row r="279" spans="1:2">
      <c r="A279" t="s">
        <v>263</v>
      </c>
      <c r="B279">
        <v>1</v>
      </c>
    </row>
    <row r="280" spans="1:2">
      <c r="A280" t="s">
        <v>264</v>
      </c>
      <c r="B280">
        <v>1</v>
      </c>
    </row>
    <row r="281" spans="1:2">
      <c r="A281" t="s">
        <v>265</v>
      </c>
      <c r="B281">
        <v>1</v>
      </c>
    </row>
    <row r="282" spans="1:2">
      <c r="A282" t="s">
        <v>268</v>
      </c>
      <c r="B282">
        <v>1</v>
      </c>
    </row>
    <row r="283" spans="1:2">
      <c r="A283" t="s">
        <v>272</v>
      </c>
      <c r="B283">
        <v>1</v>
      </c>
    </row>
    <row r="284" spans="1:2">
      <c r="A284" t="s">
        <v>285</v>
      </c>
      <c r="B284">
        <v>1</v>
      </c>
    </row>
    <row r="285" spans="1:2">
      <c r="A285" t="s">
        <v>286</v>
      </c>
      <c r="B285">
        <v>1</v>
      </c>
    </row>
    <row r="286" spans="1:2">
      <c r="A286" t="s">
        <v>280</v>
      </c>
      <c r="B286">
        <v>1</v>
      </c>
    </row>
    <row r="287" spans="1:2">
      <c r="A287" t="s">
        <v>281</v>
      </c>
      <c r="B287">
        <v>1</v>
      </c>
    </row>
    <row r="288" spans="1:2">
      <c r="A288" t="s">
        <v>289</v>
      </c>
      <c r="B288">
        <v>2</v>
      </c>
    </row>
    <row r="289" spans="1:2">
      <c r="A289" t="s">
        <v>282</v>
      </c>
      <c r="B289">
        <v>1</v>
      </c>
    </row>
    <row r="290" spans="1:2">
      <c r="A290" t="s">
        <v>274</v>
      </c>
      <c r="B290">
        <v>1</v>
      </c>
    </row>
    <row r="291" spans="1:2">
      <c r="A291" t="s">
        <v>287</v>
      </c>
      <c r="B291">
        <v>2</v>
      </c>
    </row>
    <row r="292" spans="1:2">
      <c r="A292" t="s">
        <v>284</v>
      </c>
      <c r="B292">
        <v>1</v>
      </c>
    </row>
    <row r="293" spans="1:2">
      <c r="A293" t="s">
        <v>279</v>
      </c>
      <c r="B293">
        <v>1</v>
      </c>
    </row>
    <row r="294" spans="1:2">
      <c r="A294" t="s">
        <v>292</v>
      </c>
      <c r="B294">
        <v>1</v>
      </c>
    </row>
    <row r="295" spans="1:2">
      <c r="A295" t="s">
        <v>303</v>
      </c>
      <c r="B295">
        <v>2</v>
      </c>
    </row>
    <row r="296" spans="1:2">
      <c r="A296" t="s">
        <v>300</v>
      </c>
      <c r="B296">
        <v>2</v>
      </c>
    </row>
    <row r="297" spans="1:2">
      <c r="A297" t="s">
        <v>302</v>
      </c>
      <c r="B297">
        <v>2</v>
      </c>
    </row>
    <row r="298" spans="1:2">
      <c r="A298" t="s">
        <v>297</v>
      </c>
      <c r="B298">
        <v>5.7142857142857144</v>
      </c>
    </row>
    <row r="299" spans="1:2">
      <c r="A299" t="s">
        <v>299</v>
      </c>
      <c r="B299">
        <v>5</v>
      </c>
    </row>
    <row r="300" spans="1:2">
      <c r="A300" t="s">
        <v>301</v>
      </c>
      <c r="B300">
        <v>1.5714285714285714</v>
      </c>
    </row>
    <row r="301" spans="1:2">
      <c r="A301" t="s">
        <v>304</v>
      </c>
      <c r="B301">
        <v>1</v>
      </c>
    </row>
    <row r="302" spans="1:2">
      <c r="A302" t="s">
        <v>305</v>
      </c>
      <c r="B302">
        <v>1</v>
      </c>
    </row>
    <row r="303" spans="1:2">
      <c r="A303" t="s">
        <v>227</v>
      </c>
      <c r="B303">
        <v>1</v>
      </c>
    </row>
    <row r="304" spans="1:2">
      <c r="A304" t="s">
        <v>213</v>
      </c>
      <c r="B304">
        <v>1</v>
      </c>
    </row>
    <row r="305" spans="1:2">
      <c r="A305" t="s">
        <v>208</v>
      </c>
      <c r="B305">
        <v>1</v>
      </c>
    </row>
    <row r="306" spans="1:2">
      <c r="A306" t="s">
        <v>215</v>
      </c>
      <c r="B306">
        <v>1</v>
      </c>
    </row>
    <row r="307" spans="1:2">
      <c r="A307" t="s">
        <v>212</v>
      </c>
      <c r="B307">
        <v>1</v>
      </c>
    </row>
    <row r="308" spans="1:2">
      <c r="A308" t="s">
        <v>201</v>
      </c>
      <c r="B308">
        <v>1</v>
      </c>
    </row>
    <row r="309" spans="1:2">
      <c r="A309" t="s">
        <v>207</v>
      </c>
      <c r="B309">
        <v>1</v>
      </c>
    </row>
    <row r="310" spans="1:2">
      <c r="A310" t="s">
        <v>32</v>
      </c>
      <c r="B310">
        <v>1</v>
      </c>
    </row>
    <row r="311" spans="1:2">
      <c r="A311" t="s">
        <v>183</v>
      </c>
      <c r="B311">
        <v>1</v>
      </c>
    </row>
    <row r="312" spans="1:2">
      <c r="A312" t="s">
        <v>186</v>
      </c>
      <c r="B312">
        <v>5</v>
      </c>
    </row>
    <row r="313" spans="1:2">
      <c r="A313" t="s">
        <v>192</v>
      </c>
      <c r="B313">
        <v>2</v>
      </c>
    </row>
    <row r="314" spans="1:2">
      <c r="A314" t="s">
        <v>184</v>
      </c>
      <c r="B314">
        <v>1</v>
      </c>
    </row>
    <row r="315" spans="1:2">
      <c r="A315" t="s">
        <v>181</v>
      </c>
      <c r="B315">
        <v>1</v>
      </c>
    </row>
    <row r="316" spans="1:2">
      <c r="A316" t="s">
        <v>177</v>
      </c>
      <c r="B316">
        <v>1</v>
      </c>
    </row>
    <row r="317" spans="1:2">
      <c r="A317" t="s">
        <v>188</v>
      </c>
      <c r="B317">
        <v>1</v>
      </c>
    </row>
    <row r="318" spans="1:2">
      <c r="A318" t="s">
        <v>190</v>
      </c>
      <c r="B318">
        <v>1</v>
      </c>
    </row>
    <row r="319" spans="1:2">
      <c r="A319" t="s">
        <v>565</v>
      </c>
      <c r="B319">
        <v>1</v>
      </c>
    </row>
    <row r="320" spans="1:2">
      <c r="A320">
        <v>9033114006</v>
      </c>
      <c r="B320">
        <v>1</v>
      </c>
    </row>
    <row r="321" spans="1:2">
      <c r="A321" t="s">
        <v>141</v>
      </c>
      <c r="B321">
        <v>1</v>
      </c>
    </row>
    <row r="322" spans="1:2">
      <c r="A322" t="s">
        <v>147</v>
      </c>
      <c r="B322">
        <v>1</v>
      </c>
    </row>
    <row r="323" spans="1:2">
      <c r="A323" t="s">
        <v>323</v>
      </c>
      <c r="B323">
        <v>2</v>
      </c>
    </row>
    <row r="324" spans="1:2">
      <c r="A324" t="s">
        <v>107</v>
      </c>
      <c r="B324">
        <v>2.4285714285714284</v>
      </c>
    </row>
    <row r="325" spans="1:2">
      <c r="A325" t="s">
        <v>119</v>
      </c>
      <c r="B325">
        <v>1</v>
      </c>
    </row>
    <row r="326" spans="1:2">
      <c r="A326" t="s">
        <v>166</v>
      </c>
      <c r="B326">
        <v>1</v>
      </c>
    </row>
    <row r="327" spans="1:2">
      <c r="A327" t="s">
        <v>170</v>
      </c>
      <c r="B327">
        <v>1</v>
      </c>
    </row>
    <row r="328" spans="1:2">
      <c r="A328" t="s">
        <v>176</v>
      </c>
      <c r="B328">
        <v>1</v>
      </c>
    </row>
    <row r="329" spans="1:2">
      <c r="A329" t="s">
        <v>193</v>
      </c>
      <c r="B329">
        <v>1</v>
      </c>
    </row>
    <row r="330" spans="1:2">
      <c r="A330" t="s">
        <v>199</v>
      </c>
      <c r="B330">
        <v>2</v>
      </c>
    </row>
    <row r="331" spans="1:2">
      <c r="A331" t="s">
        <v>197</v>
      </c>
      <c r="B331">
        <v>1</v>
      </c>
    </row>
    <row r="332" spans="1:2">
      <c r="A332" t="s">
        <v>198</v>
      </c>
      <c r="B332">
        <v>2</v>
      </c>
    </row>
    <row r="333" spans="1:2">
      <c r="A333">
        <v>9034118060</v>
      </c>
      <c r="B333">
        <v>1</v>
      </c>
    </row>
    <row r="334" spans="1:2">
      <c r="A334" t="s">
        <v>243</v>
      </c>
      <c r="B334">
        <v>1</v>
      </c>
    </row>
    <row r="335" spans="1:2">
      <c r="A335" t="s">
        <v>234</v>
      </c>
      <c r="B335">
        <v>1</v>
      </c>
    </row>
    <row r="336" spans="1:2">
      <c r="A336" t="s">
        <v>238</v>
      </c>
      <c r="B336">
        <v>1</v>
      </c>
    </row>
    <row r="337" spans="1:2">
      <c r="A337" t="s">
        <v>239</v>
      </c>
      <c r="B337">
        <v>1</v>
      </c>
    </row>
    <row r="338" spans="1:2">
      <c r="A338" t="s">
        <v>124</v>
      </c>
      <c r="B338">
        <v>1</v>
      </c>
    </row>
    <row r="339" spans="1:2">
      <c r="A339" t="s">
        <v>106</v>
      </c>
      <c r="B339">
        <v>1</v>
      </c>
    </row>
    <row r="340" spans="1:2">
      <c r="A340" t="s">
        <v>101</v>
      </c>
      <c r="B340">
        <v>1</v>
      </c>
    </row>
    <row r="341" spans="1:2">
      <c r="A341" t="s">
        <v>216</v>
      </c>
      <c r="B341">
        <v>1</v>
      </c>
    </row>
    <row r="342" spans="1:2">
      <c r="A342" t="s">
        <v>94</v>
      </c>
      <c r="B342">
        <v>1</v>
      </c>
    </row>
    <row r="343" spans="1:2">
      <c r="A343" t="s">
        <v>105</v>
      </c>
      <c r="B343">
        <v>1</v>
      </c>
    </row>
    <row r="344" spans="1:2">
      <c r="A344" t="s">
        <v>98</v>
      </c>
      <c r="B344">
        <v>1</v>
      </c>
    </row>
    <row r="345" spans="1:2">
      <c r="A345" t="s">
        <v>100</v>
      </c>
      <c r="B345">
        <v>1</v>
      </c>
    </row>
    <row r="346" spans="1:2">
      <c r="A346" t="s">
        <v>97</v>
      </c>
      <c r="B346">
        <v>2</v>
      </c>
    </row>
    <row r="347" spans="1:2">
      <c r="A347" t="s">
        <v>102</v>
      </c>
      <c r="B347">
        <v>1</v>
      </c>
    </row>
    <row r="348" spans="1:2">
      <c r="A348" t="s">
        <v>103</v>
      </c>
      <c r="B348">
        <v>1</v>
      </c>
    </row>
    <row r="349" spans="1:2">
      <c r="A349" t="s">
        <v>104</v>
      </c>
      <c r="B349">
        <v>1</v>
      </c>
    </row>
    <row r="350" spans="1:2">
      <c r="A350" t="s">
        <v>247</v>
      </c>
      <c r="B350">
        <v>1</v>
      </c>
    </row>
    <row r="351" spans="1:2">
      <c r="A351" t="s">
        <v>115</v>
      </c>
      <c r="B351">
        <v>1</v>
      </c>
    </row>
    <row r="352" spans="1:2">
      <c r="A352" t="s">
        <v>658</v>
      </c>
      <c r="B352">
        <v>1</v>
      </c>
    </row>
    <row r="353" spans="1:2">
      <c r="A353" t="s">
        <v>659</v>
      </c>
      <c r="B353">
        <v>1</v>
      </c>
    </row>
    <row r="354" spans="1:2">
      <c r="A354" t="s">
        <v>660</v>
      </c>
      <c r="B354">
        <v>1</v>
      </c>
    </row>
    <row r="355" spans="1:2">
      <c r="A355" t="s">
        <v>661</v>
      </c>
      <c r="B355">
        <v>1</v>
      </c>
    </row>
    <row r="356" spans="1:2">
      <c r="A356" t="s">
        <v>662</v>
      </c>
      <c r="B356">
        <v>1</v>
      </c>
    </row>
    <row r="357" spans="1:2">
      <c r="A357" t="s">
        <v>663</v>
      </c>
      <c r="B357">
        <v>1</v>
      </c>
    </row>
    <row r="358" spans="1:2">
      <c r="A358" t="s">
        <v>664</v>
      </c>
      <c r="B358">
        <v>1</v>
      </c>
    </row>
    <row r="359" spans="1:2">
      <c r="A359" t="s">
        <v>665</v>
      </c>
      <c r="B359">
        <v>1</v>
      </c>
    </row>
    <row r="360" spans="1:2">
      <c r="A360" t="s">
        <v>254</v>
      </c>
      <c r="B360">
        <v>1</v>
      </c>
    </row>
    <row r="361" spans="1:2">
      <c r="A361" t="s">
        <v>251</v>
      </c>
      <c r="B361">
        <v>1</v>
      </c>
    </row>
    <row r="362" spans="1:2">
      <c r="A362" t="s">
        <v>256</v>
      </c>
      <c r="B362">
        <v>3.5714285714285716</v>
      </c>
    </row>
    <row r="363" spans="1:2">
      <c r="A363" t="s">
        <v>313</v>
      </c>
      <c r="B363">
        <v>1</v>
      </c>
    </row>
    <row r="364" spans="1:2">
      <c r="A364" t="s">
        <v>318</v>
      </c>
      <c r="B364">
        <v>1</v>
      </c>
    </row>
    <row r="365" spans="1:2">
      <c r="A365">
        <v>9036340085</v>
      </c>
      <c r="B365">
        <v>2</v>
      </c>
    </row>
    <row r="366" spans="1:2">
      <c r="A366" t="s">
        <v>317</v>
      </c>
      <c r="B366">
        <v>1</v>
      </c>
    </row>
    <row r="367" spans="1:2">
      <c r="A367" t="s">
        <v>40</v>
      </c>
      <c r="B367">
        <v>1</v>
      </c>
    </row>
    <row r="368" spans="1:2">
      <c r="A368" t="s">
        <v>547</v>
      </c>
      <c r="B368">
        <v>1</v>
      </c>
    </row>
    <row r="369" spans="1:2">
      <c r="A369" t="s">
        <v>543</v>
      </c>
      <c r="B369">
        <v>1</v>
      </c>
    </row>
    <row r="370" spans="1:2">
      <c r="A370" t="s">
        <v>549</v>
      </c>
      <c r="B370">
        <v>1</v>
      </c>
    </row>
    <row r="371" spans="1:2">
      <c r="A371" t="s">
        <v>546</v>
      </c>
      <c r="B371">
        <v>1</v>
      </c>
    </row>
    <row r="372" spans="1:2">
      <c r="A372" t="s">
        <v>548</v>
      </c>
      <c r="B372">
        <v>1</v>
      </c>
    </row>
    <row r="373" spans="1:2">
      <c r="A373" t="s">
        <v>90</v>
      </c>
      <c r="B373">
        <v>1</v>
      </c>
    </row>
    <row r="374" spans="1:2">
      <c r="A374" t="s">
        <v>666</v>
      </c>
      <c r="B374">
        <v>1</v>
      </c>
    </row>
    <row r="375" spans="1:2">
      <c r="A375" t="s">
        <v>667</v>
      </c>
      <c r="B375">
        <v>1</v>
      </c>
    </row>
    <row r="376" spans="1:2">
      <c r="A376" t="s">
        <v>668</v>
      </c>
      <c r="B376">
        <v>1</v>
      </c>
    </row>
    <row r="377" spans="1:2">
      <c r="A377" t="s">
        <v>669</v>
      </c>
      <c r="B377">
        <v>1</v>
      </c>
    </row>
    <row r="378" spans="1:2">
      <c r="A378" t="s">
        <v>670</v>
      </c>
      <c r="B378">
        <v>3</v>
      </c>
    </row>
    <row r="379" spans="1:2">
      <c r="A379" t="s">
        <v>671</v>
      </c>
      <c r="B379">
        <v>3</v>
      </c>
    </row>
    <row r="380" spans="1:2">
      <c r="A380" t="s">
        <v>672</v>
      </c>
      <c r="B380">
        <v>3</v>
      </c>
    </row>
    <row r="381" spans="1:2">
      <c r="A381" t="s">
        <v>673</v>
      </c>
      <c r="B381">
        <v>3</v>
      </c>
    </row>
    <row r="382" spans="1:2">
      <c r="A382" t="s">
        <v>674</v>
      </c>
      <c r="B382">
        <v>48</v>
      </c>
    </row>
    <row r="383" spans="1:2">
      <c r="A383" t="s">
        <v>675</v>
      </c>
      <c r="B383">
        <v>48</v>
      </c>
    </row>
    <row r="384" spans="1:2">
      <c r="A384" t="s">
        <v>676</v>
      </c>
      <c r="B384">
        <v>1</v>
      </c>
    </row>
    <row r="385" spans="1:2">
      <c r="A385" t="s">
        <v>677</v>
      </c>
      <c r="B385">
        <v>1</v>
      </c>
    </row>
    <row r="386" spans="1:2">
      <c r="A386" t="s">
        <v>678</v>
      </c>
      <c r="B386">
        <v>1</v>
      </c>
    </row>
    <row r="387" spans="1:2">
      <c r="A387" t="s">
        <v>679</v>
      </c>
      <c r="B387">
        <v>1</v>
      </c>
    </row>
    <row r="388" spans="1:2">
      <c r="A388" t="s">
        <v>680</v>
      </c>
      <c r="B388">
        <v>1</v>
      </c>
    </row>
    <row r="389" spans="1:2">
      <c r="A389" t="s">
        <v>681</v>
      </c>
      <c r="B389">
        <v>1</v>
      </c>
    </row>
    <row r="390" spans="1:2">
      <c r="A390" t="s">
        <v>682</v>
      </c>
      <c r="B390">
        <v>1</v>
      </c>
    </row>
    <row r="391" spans="1:2">
      <c r="A391" t="s">
        <v>683</v>
      </c>
      <c r="B391">
        <v>1</v>
      </c>
    </row>
    <row r="392" spans="1:2">
      <c r="A392" t="s">
        <v>684</v>
      </c>
      <c r="B392">
        <v>1</v>
      </c>
    </row>
    <row r="393" spans="1:2">
      <c r="A393" t="s">
        <v>685</v>
      </c>
      <c r="B393">
        <v>1</v>
      </c>
    </row>
    <row r="394" spans="1:2">
      <c r="A394" t="s">
        <v>686</v>
      </c>
      <c r="B394">
        <v>1</v>
      </c>
    </row>
    <row r="395" spans="1:2">
      <c r="A395" t="s">
        <v>687</v>
      </c>
      <c r="B395">
        <v>1</v>
      </c>
    </row>
    <row r="396" spans="1:2">
      <c r="A396" t="s">
        <v>688</v>
      </c>
      <c r="B396">
        <v>2</v>
      </c>
    </row>
    <row r="397" spans="1:2">
      <c r="A397" t="s">
        <v>689</v>
      </c>
      <c r="B397">
        <v>1</v>
      </c>
    </row>
    <row r="398" spans="1:2">
      <c r="A398" t="s">
        <v>690</v>
      </c>
      <c r="B398">
        <v>1</v>
      </c>
    </row>
    <row r="399" spans="1:2">
      <c r="A399">
        <v>9941300041</v>
      </c>
      <c r="B399">
        <v>1</v>
      </c>
    </row>
    <row r="400" spans="1:2">
      <c r="A400">
        <v>9941300046</v>
      </c>
      <c r="B400">
        <v>1</v>
      </c>
    </row>
    <row r="401" spans="1:2">
      <c r="A401">
        <v>9941300047</v>
      </c>
      <c r="B401">
        <v>1</v>
      </c>
    </row>
    <row r="402" spans="1:2">
      <c r="A402">
        <v>9941300040</v>
      </c>
      <c r="B402">
        <v>1</v>
      </c>
    </row>
    <row r="403" spans="1:2">
      <c r="A403">
        <v>9941300044</v>
      </c>
      <c r="B403">
        <v>1</v>
      </c>
    </row>
    <row r="404" spans="1:2">
      <c r="A404">
        <v>9941300042</v>
      </c>
      <c r="B404">
        <v>1</v>
      </c>
    </row>
    <row r="405" spans="1:2">
      <c r="A405">
        <v>9941300045</v>
      </c>
      <c r="B405">
        <v>1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1:S766"/>
  <sheetViews>
    <sheetView zoomScale="70" zoomScaleNormal="70" workbookViewId="0">
      <selection activeCell="M50" sqref="M50"/>
    </sheetView>
  </sheetViews>
  <sheetFormatPr defaultRowHeight="13"/>
  <cols>
    <col min="1" max="1" width="15.36328125" bestFit="1" customWidth="1"/>
    <col min="2" max="2" width="15.36328125" customWidth="1"/>
    <col min="3" max="3" width="14" bestFit="1" customWidth="1"/>
    <col min="4" max="4" width="12.1796875" bestFit="1" customWidth="1"/>
    <col min="5" max="5" width="9.08984375" bestFit="1" customWidth="1"/>
    <col min="6" max="6" width="13" bestFit="1" customWidth="1"/>
    <col min="7" max="7" width="9.08984375" bestFit="1" customWidth="1"/>
    <col min="8" max="8" width="13" bestFit="1" customWidth="1"/>
    <col min="9" max="9" width="13.1796875" bestFit="1" customWidth="1"/>
    <col min="10" max="10" width="9.08984375" bestFit="1" customWidth="1"/>
    <col min="11" max="13" width="11.36328125" bestFit="1" customWidth="1"/>
    <col min="14" max="19" width="11.08984375" bestFit="1" customWidth="1"/>
  </cols>
  <sheetData>
    <row r="11" spans="1:19">
      <c r="A11" t="s">
        <v>691</v>
      </c>
      <c r="C11" t="s">
        <v>692</v>
      </c>
      <c r="D11" t="s">
        <v>693</v>
      </c>
      <c r="E11" t="s">
        <v>694</v>
      </c>
      <c r="F11" t="s">
        <v>695</v>
      </c>
      <c r="G11" t="s">
        <v>696</v>
      </c>
      <c r="H11" t="s">
        <v>697</v>
      </c>
      <c r="I11" t="s">
        <v>4</v>
      </c>
      <c r="J11" t="s">
        <v>698</v>
      </c>
      <c r="K11" t="s">
        <v>699</v>
      </c>
      <c r="L11" t="s">
        <v>700</v>
      </c>
      <c r="M11" t="s">
        <v>701</v>
      </c>
      <c r="N11">
        <v>3061042010</v>
      </c>
      <c r="O11">
        <v>3061042020</v>
      </c>
      <c r="P11">
        <v>3061042030</v>
      </c>
      <c r="Q11">
        <v>3061046010</v>
      </c>
      <c r="R11">
        <v>3061046020</v>
      </c>
      <c r="S11">
        <v>3061048010</v>
      </c>
    </row>
    <row r="12" spans="1:19" s="43" customFormat="1">
      <c r="A12" s="43" t="str">
        <f t="shared" ref="A12:A75" si="0">D12&amp;I12</f>
        <v>609011606048</v>
      </c>
      <c r="B12" s="43">
        <f>COUNTIF(A$12:A12,A12)</f>
        <v>1</v>
      </c>
      <c r="C12" s="43" t="s">
        <v>39</v>
      </c>
      <c r="D12" s="43">
        <v>60</v>
      </c>
      <c r="E12" s="43">
        <v>2408</v>
      </c>
      <c r="F12" s="43">
        <v>1</v>
      </c>
      <c r="G12" s="43">
        <v>1021</v>
      </c>
      <c r="H12" s="43">
        <v>1</v>
      </c>
      <c r="I12" s="43">
        <v>9011606048</v>
      </c>
      <c r="M12" s="43">
        <v>2</v>
      </c>
    </row>
    <row r="13" spans="1:19">
      <c r="A13" t="str">
        <f t="shared" si="0"/>
        <v>609011606048</v>
      </c>
      <c r="B13">
        <f>COUNTIF(A$12:A13,A13)</f>
        <v>2</v>
      </c>
      <c r="C13" t="s">
        <v>39</v>
      </c>
      <c r="D13">
        <v>60</v>
      </c>
      <c r="E13">
        <v>2408</v>
      </c>
      <c r="F13">
        <v>1</v>
      </c>
      <c r="G13">
        <v>1021</v>
      </c>
      <c r="H13">
        <v>1</v>
      </c>
      <c r="I13">
        <v>9011606048</v>
      </c>
      <c r="P13">
        <v>2</v>
      </c>
    </row>
    <row r="14" spans="1:19">
      <c r="A14" t="str">
        <f t="shared" si="0"/>
        <v>609011606048</v>
      </c>
      <c r="B14">
        <f>COUNTIF(A$12:A14,A14)</f>
        <v>3</v>
      </c>
      <c r="C14" t="s">
        <v>39</v>
      </c>
      <c r="D14">
        <v>60</v>
      </c>
      <c r="E14">
        <v>2408</v>
      </c>
      <c r="F14">
        <v>1</v>
      </c>
      <c r="G14">
        <v>1021</v>
      </c>
      <c r="H14">
        <v>1</v>
      </c>
      <c r="I14">
        <v>9011606048</v>
      </c>
      <c r="S14">
        <v>1</v>
      </c>
    </row>
    <row r="15" spans="1:19" s="43" customFormat="1">
      <c r="A15" s="43" t="str">
        <f t="shared" si="0"/>
        <v>529011906908</v>
      </c>
      <c r="B15" s="43">
        <f>COUNTIF(A$12:A15,A15)</f>
        <v>1</v>
      </c>
      <c r="C15" s="43" t="s">
        <v>39</v>
      </c>
      <c r="D15" s="43">
        <v>52</v>
      </c>
      <c r="E15" s="43">
        <v>24</v>
      </c>
      <c r="F15" s="43">
        <v>1</v>
      </c>
      <c r="G15" s="43">
        <v>1021</v>
      </c>
      <c r="H15" s="43">
        <v>1</v>
      </c>
      <c r="I15" s="43">
        <v>9011906908</v>
      </c>
      <c r="N15" s="43">
        <v>2</v>
      </c>
    </row>
    <row r="16" spans="1:19">
      <c r="A16" t="str">
        <f t="shared" si="0"/>
        <v>529011906908</v>
      </c>
      <c r="B16">
        <f>COUNTIF(A$12:A16,A16)</f>
        <v>2</v>
      </c>
      <c r="C16" t="s">
        <v>39</v>
      </c>
      <c r="D16">
        <v>52</v>
      </c>
      <c r="E16">
        <v>24</v>
      </c>
      <c r="F16">
        <v>1</v>
      </c>
      <c r="G16">
        <v>1021</v>
      </c>
      <c r="H16">
        <v>1</v>
      </c>
      <c r="I16">
        <v>9011906908</v>
      </c>
      <c r="K16">
        <v>2</v>
      </c>
    </row>
    <row r="17" spans="1:19">
      <c r="A17" t="str">
        <f t="shared" si="0"/>
        <v>529011906908</v>
      </c>
      <c r="B17">
        <f>COUNTIF(A$12:A17,A17)</f>
        <v>3</v>
      </c>
      <c r="C17" t="s">
        <v>39</v>
      </c>
      <c r="D17">
        <v>52</v>
      </c>
      <c r="E17">
        <v>24</v>
      </c>
      <c r="F17">
        <v>1</v>
      </c>
      <c r="G17">
        <v>1021</v>
      </c>
      <c r="H17">
        <v>1</v>
      </c>
      <c r="I17">
        <v>9011906908</v>
      </c>
      <c r="L17">
        <v>2</v>
      </c>
    </row>
    <row r="18" spans="1:19">
      <c r="A18" t="str">
        <f t="shared" si="0"/>
        <v>529011906908</v>
      </c>
      <c r="B18">
        <f>COUNTIF(A$12:A18,A18)</f>
        <v>4</v>
      </c>
      <c r="C18" t="s">
        <v>39</v>
      </c>
      <c r="D18">
        <v>52</v>
      </c>
      <c r="E18">
        <v>24</v>
      </c>
      <c r="F18">
        <v>1</v>
      </c>
      <c r="G18">
        <v>1021</v>
      </c>
      <c r="H18">
        <v>1</v>
      </c>
      <c r="I18">
        <v>9011906908</v>
      </c>
      <c r="M18">
        <v>1</v>
      </c>
    </row>
    <row r="19" spans="1:19">
      <c r="A19" t="str">
        <f t="shared" si="0"/>
        <v>529011906908</v>
      </c>
      <c r="B19">
        <f>COUNTIF(A$12:A19,A19)</f>
        <v>5</v>
      </c>
      <c r="C19" t="s">
        <v>39</v>
      </c>
      <c r="D19">
        <v>52</v>
      </c>
      <c r="E19">
        <v>24</v>
      </c>
      <c r="F19">
        <v>1</v>
      </c>
      <c r="G19">
        <v>1021</v>
      </c>
      <c r="H19">
        <v>1</v>
      </c>
      <c r="I19">
        <v>9011906908</v>
      </c>
      <c r="O19">
        <v>2</v>
      </c>
    </row>
    <row r="20" spans="1:19">
      <c r="A20" t="str">
        <f t="shared" si="0"/>
        <v>529011906908</v>
      </c>
      <c r="B20">
        <f>COUNTIF(A$12:A20,A20)</f>
        <v>6</v>
      </c>
      <c r="C20" t="s">
        <v>39</v>
      </c>
      <c r="D20">
        <v>52</v>
      </c>
      <c r="E20">
        <v>24</v>
      </c>
      <c r="F20">
        <v>1</v>
      </c>
      <c r="G20">
        <v>1021</v>
      </c>
      <c r="H20">
        <v>1</v>
      </c>
      <c r="I20">
        <v>9011906908</v>
      </c>
      <c r="P20">
        <v>1</v>
      </c>
    </row>
    <row r="21" spans="1:19">
      <c r="A21" t="str">
        <f t="shared" si="0"/>
        <v>529011906908</v>
      </c>
      <c r="B21">
        <f>COUNTIF(A$12:A21,A21)</f>
        <v>7</v>
      </c>
      <c r="C21" t="s">
        <v>39</v>
      </c>
      <c r="D21">
        <v>52</v>
      </c>
      <c r="E21">
        <v>24</v>
      </c>
      <c r="F21">
        <v>1</v>
      </c>
      <c r="G21">
        <v>1021</v>
      </c>
      <c r="H21">
        <v>1</v>
      </c>
      <c r="I21">
        <v>9011906908</v>
      </c>
      <c r="S21">
        <v>1</v>
      </c>
    </row>
    <row r="22" spans="1:19" s="43" customFormat="1">
      <c r="A22" s="43" t="str">
        <f t="shared" si="0"/>
        <v>549014860027</v>
      </c>
      <c r="B22" s="43">
        <f>COUNTIF(A$12:A22,A22)</f>
        <v>1</v>
      </c>
      <c r="C22" s="43" t="s">
        <v>39</v>
      </c>
      <c r="D22" s="43">
        <v>54</v>
      </c>
      <c r="E22" s="43">
        <v>24</v>
      </c>
      <c r="F22" s="43">
        <v>1</v>
      </c>
      <c r="G22" s="43">
        <v>1021</v>
      </c>
      <c r="H22" s="43">
        <v>1</v>
      </c>
      <c r="I22" s="43">
        <v>9014860027</v>
      </c>
      <c r="N22" s="43">
        <v>1</v>
      </c>
    </row>
    <row r="23" spans="1:19">
      <c r="A23" t="str">
        <f t="shared" si="0"/>
        <v>549014860027</v>
      </c>
      <c r="B23">
        <f>COUNTIF(A$12:A23,A23)</f>
        <v>2</v>
      </c>
      <c r="C23" t="s">
        <v>39</v>
      </c>
      <c r="D23">
        <v>54</v>
      </c>
      <c r="E23">
        <v>24</v>
      </c>
      <c r="F23">
        <v>1</v>
      </c>
      <c r="G23">
        <v>1021</v>
      </c>
      <c r="H23">
        <v>1</v>
      </c>
      <c r="I23">
        <v>9014860027</v>
      </c>
      <c r="K23">
        <v>1</v>
      </c>
    </row>
    <row r="24" spans="1:19">
      <c r="A24" t="str">
        <f t="shared" si="0"/>
        <v>549014860027</v>
      </c>
      <c r="B24">
        <f>COUNTIF(A$12:A24,A24)</f>
        <v>3</v>
      </c>
      <c r="C24" t="s">
        <v>39</v>
      </c>
      <c r="D24">
        <v>54</v>
      </c>
      <c r="E24">
        <v>24</v>
      </c>
      <c r="F24">
        <v>1</v>
      </c>
      <c r="G24">
        <v>1021</v>
      </c>
      <c r="H24">
        <v>1</v>
      </c>
      <c r="I24">
        <v>9014860027</v>
      </c>
      <c r="L24">
        <v>1</v>
      </c>
    </row>
    <row r="25" spans="1:19">
      <c r="A25" t="str">
        <f t="shared" si="0"/>
        <v>549014860027</v>
      </c>
      <c r="B25">
        <f>COUNTIF(A$12:A25,A25)</f>
        <v>4</v>
      </c>
      <c r="C25" t="s">
        <v>39</v>
      </c>
      <c r="D25">
        <v>54</v>
      </c>
      <c r="E25">
        <v>24</v>
      </c>
      <c r="F25">
        <v>1</v>
      </c>
      <c r="G25">
        <v>1021</v>
      </c>
      <c r="H25">
        <v>1</v>
      </c>
      <c r="I25">
        <v>9014860027</v>
      </c>
      <c r="O25">
        <v>1</v>
      </c>
    </row>
    <row r="26" spans="1:19" s="43" customFormat="1">
      <c r="A26" s="43" t="str">
        <f t="shared" si="0"/>
        <v>549025006027</v>
      </c>
      <c r="B26" s="43">
        <f>COUNTIF(A$12:A26,A26)</f>
        <v>1</v>
      </c>
      <c r="C26" s="43" t="s">
        <v>39</v>
      </c>
      <c r="D26" s="43">
        <v>54</v>
      </c>
      <c r="E26" s="43">
        <v>6103</v>
      </c>
      <c r="F26" s="43">
        <v>1</v>
      </c>
      <c r="G26" s="43">
        <v>1021</v>
      </c>
      <c r="H26" s="43">
        <v>1</v>
      </c>
      <c r="I26" s="43">
        <v>9025006027</v>
      </c>
      <c r="N26" s="43">
        <v>3</v>
      </c>
    </row>
    <row r="27" spans="1:19">
      <c r="A27" t="str">
        <f t="shared" si="0"/>
        <v>549025006027</v>
      </c>
      <c r="B27">
        <f>COUNTIF(A$12:A27,A27)</f>
        <v>2</v>
      </c>
      <c r="C27" t="s">
        <v>39</v>
      </c>
      <c r="D27">
        <v>54</v>
      </c>
      <c r="E27">
        <v>6103</v>
      </c>
      <c r="F27">
        <v>1</v>
      </c>
      <c r="G27">
        <v>1021</v>
      </c>
      <c r="H27">
        <v>1</v>
      </c>
      <c r="I27">
        <v>9025006027</v>
      </c>
      <c r="K27">
        <v>3</v>
      </c>
    </row>
    <row r="28" spans="1:19">
      <c r="A28" t="str">
        <f t="shared" si="0"/>
        <v>549025006027</v>
      </c>
      <c r="B28">
        <f>COUNTIF(A$12:A28,A28)</f>
        <v>3</v>
      </c>
      <c r="C28" t="s">
        <v>39</v>
      </c>
      <c r="D28">
        <v>54</v>
      </c>
      <c r="E28">
        <v>6103</v>
      </c>
      <c r="F28">
        <v>1</v>
      </c>
      <c r="G28">
        <v>1021</v>
      </c>
      <c r="H28">
        <v>1</v>
      </c>
      <c r="I28">
        <v>9025006027</v>
      </c>
      <c r="L28">
        <v>3</v>
      </c>
    </row>
    <row r="29" spans="1:19">
      <c r="A29" t="str">
        <f t="shared" si="0"/>
        <v>549025006027</v>
      </c>
      <c r="B29">
        <f>COUNTIF(A$12:A29,A29)</f>
        <v>4</v>
      </c>
      <c r="C29" t="s">
        <v>39</v>
      </c>
      <c r="D29">
        <v>54</v>
      </c>
      <c r="E29">
        <v>6103</v>
      </c>
      <c r="F29">
        <v>1</v>
      </c>
      <c r="G29">
        <v>1021</v>
      </c>
      <c r="H29">
        <v>1</v>
      </c>
      <c r="I29">
        <v>9025006027</v>
      </c>
      <c r="M29">
        <v>1</v>
      </c>
    </row>
    <row r="30" spans="1:19">
      <c r="A30" t="str">
        <f t="shared" si="0"/>
        <v>549025006027</v>
      </c>
      <c r="B30">
        <f>COUNTIF(A$12:A30,A30)</f>
        <v>5</v>
      </c>
      <c r="C30" t="s">
        <v>39</v>
      </c>
      <c r="D30">
        <v>54</v>
      </c>
      <c r="E30">
        <v>6103</v>
      </c>
      <c r="F30">
        <v>1</v>
      </c>
      <c r="G30">
        <v>1021</v>
      </c>
      <c r="H30">
        <v>1</v>
      </c>
      <c r="I30">
        <v>9025006027</v>
      </c>
      <c r="O30">
        <v>3</v>
      </c>
    </row>
    <row r="31" spans="1:19">
      <c r="A31" t="str">
        <f t="shared" si="0"/>
        <v>549025006027</v>
      </c>
      <c r="B31">
        <f>COUNTIF(A$12:A31,A31)</f>
        <v>6</v>
      </c>
      <c r="C31" t="s">
        <v>39</v>
      </c>
      <c r="D31">
        <v>54</v>
      </c>
      <c r="E31">
        <v>6103</v>
      </c>
      <c r="F31">
        <v>1</v>
      </c>
      <c r="G31">
        <v>1021</v>
      </c>
      <c r="H31">
        <v>1</v>
      </c>
      <c r="I31">
        <v>9025006027</v>
      </c>
      <c r="P31">
        <v>1</v>
      </c>
    </row>
    <row r="32" spans="1:19">
      <c r="A32" t="str">
        <f t="shared" si="0"/>
        <v>549025006027</v>
      </c>
      <c r="B32">
        <f>COUNTIF(A$12:A32,A32)</f>
        <v>7</v>
      </c>
      <c r="C32" t="s">
        <v>39</v>
      </c>
      <c r="D32">
        <v>54</v>
      </c>
      <c r="E32">
        <v>6103</v>
      </c>
      <c r="F32">
        <v>1</v>
      </c>
      <c r="G32">
        <v>1021</v>
      </c>
      <c r="H32">
        <v>1</v>
      </c>
      <c r="I32">
        <v>9025006027</v>
      </c>
      <c r="S32">
        <v>1</v>
      </c>
    </row>
    <row r="33" spans="1:19" s="43" customFormat="1">
      <c r="A33" s="43" t="str">
        <f t="shared" si="0"/>
        <v>529033114006</v>
      </c>
      <c r="B33" s="43">
        <f>COUNTIF(A$12:A33,A33)</f>
        <v>1</v>
      </c>
      <c r="C33" s="43" t="s">
        <v>39</v>
      </c>
      <c r="D33" s="43">
        <v>52</v>
      </c>
      <c r="E33" s="43">
        <v>4125</v>
      </c>
      <c r="F33" s="43">
        <v>1</v>
      </c>
      <c r="G33" s="43">
        <v>1021</v>
      </c>
      <c r="H33" s="43">
        <v>1</v>
      </c>
      <c r="I33" s="43">
        <v>9033114006</v>
      </c>
      <c r="M33" s="43">
        <v>1</v>
      </c>
    </row>
    <row r="34" spans="1:19">
      <c r="A34" t="str">
        <f t="shared" si="0"/>
        <v>529033114006</v>
      </c>
      <c r="B34">
        <f>COUNTIF(A$12:A34,A34)</f>
        <v>2</v>
      </c>
      <c r="C34" t="s">
        <v>39</v>
      </c>
      <c r="D34">
        <v>52</v>
      </c>
      <c r="E34">
        <v>4125</v>
      </c>
      <c r="F34">
        <v>1</v>
      </c>
      <c r="G34">
        <v>1021</v>
      </c>
      <c r="H34">
        <v>1</v>
      </c>
      <c r="I34">
        <v>9033114006</v>
      </c>
      <c r="P34">
        <v>1</v>
      </c>
    </row>
    <row r="35" spans="1:19">
      <c r="A35" t="str">
        <f t="shared" si="0"/>
        <v>529033114006</v>
      </c>
      <c r="B35">
        <f>COUNTIF(A$12:A35,A35)</f>
        <v>3</v>
      </c>
      <c r="C35" t="s">
        <v>39</v>
      </c>
      <c r="D35">
        <v>52</v>
      </c>
      <c r="E35">
        <v>4125</v>
      </c>
      <c r="F35">
        <v>1</v>
      </c>
      <c r="G35">
        <v>1021</v>
      </c>
      <c r="H35">
        <v>1</v>
      </c>
      <c r="I35">
        <v>9033114006</v>
      </c>
      <c r="S35">
        <v>1</v>
      </c>
    </row>
    <row r="36" spans="1:19" s="43" customFormat="1">
      <c r="A36" s="43" t="str">
        <f t="shared" si="0"/>
        <v>609034118060</v>
      </c>
      <c r="B36" s="43">
        <f>COUNTIF(A$12:A36,A36)</f>
        <v>1</v>
      </c>
      <c r="C36" s="43" t="s">
        <v>39</v>
      </c>
      <c r="D36" s="43">
        <v>60</v>
      </c>
      <c r="E36" s="43">
        <v>2502</v>
      </c>
      <c r="F36" s="43">
        <v>1</v>
      </c>
      <c r="G36" s="43">
        <v>1021</v>
      </c>
      <c r="H36" s="43">
        <v>1</v>
      </c>
      <c r="I36" s="43">
        <v>9034118060</v>
      </c>
      <c r="P36" s="43">
        <v>1</v>
      </c>
    </row>
    <row r="37" spans="1:19">
      <c r="A37" t="str">
        <f t="shared" si="0"/>
        <v>609034118060</v>
      </c>
      <c r="B37">
        <f>COUNTIF(A$12:A37,A37)</f>
        <v>2</v>
      </c>
      <c r="C37" t="s">
        <v>39</v>
      </c>
      <c r="D37">
        <v>60</v>
      </c>
      <c r="E37">
        <v>2502</v>
      </c>
      <c r="F37">
        <v>1</v>
      </c>
      <c r="G37">
        <v>1021</v>
      </c>
      <c r="H37">
        <v>1</v>
      </c>
      <c r="I37">
        <v>9034118060</v>
      </c>
      <c r="S37">
        <v>1</v>
      </c>
    </row>
    <row r="38" spans="1:19">
      <c r="A38" t="str">
        <f t="shared" si="0"/>
        <v>609034118060</v>
      </c>
      <c r="B38">
        <f>COUNTIF(A$12:A38,A38)</f>
        <v>3</v>
      </c>
      <c r="C38" t="s">
        <v>39</v>
      </c>
      <c r="D38">
        <v>60</v>
      </c>
      <c r="E38">
        <v>2502</v>
      </c>
      <c r="F38">
        <v>1</v>
      </c>
      <c r="G38">
        <v>1021</v>
      </c>
      <c r="H38">
        <v>1</v>
      </c>
      <c r="I38">
        <v>9034118060</v>
      </c>
      <c r="M38">
        <v>1</v>
      </c>
    </row>
    <row r="39" spans="1:19" s="43" customFormat="1">
      <c r="A39" s="43" t="str">
        <f t="shared" si="0"/>
        <v>549034118090</v>
      </c>
      <c r="B39" s="43">
        <f>COUNTIF(A$12:A39,A39)</f>
        <v>1</v>
      </c>
      <c r="C39" s="43" t="s">
        <v>39</v>
      </c>
      <c r="D39" s="43">
        <v>54</v>
      </c>
      <c r="E39" s="43">
        <v>2408</v>
      </c>
      <c r="F39" s="43">
        <v>1</v>
      </c>
      <c r="G39" s="43">
        <v>1021</v>
      </c>
      <c r="H39" s="43">
        <v>1</v>
      </c>
      <c r="I39" s="43">
        <v>9034118090</v>
      </c>
      <c r="N39" s="43">
        <v>1</v>
      </c>
    </row>
    <row r="40" spans="1:19">
      <c r="A40" t="str">
        <f t="shared" si="0"/>
        <v>549034118090</v>
      </c>
      <c r="B40">
        <f>COUNTIF(A$12:A40,A40)</f>
        <v>2</v>
      </c>
      <c r="C40" t="s">
        <v>39</v>
      </c>
      <c r="D40">
        <v>54</v>
      </c>
      <c r="E40">
        <v>2408</v>
      </c>
      <c r="F40">
        <v>1</v>
      </c>
      <c r="G40">
        <v>1021</v>
      </c>
      <c r="H40">
        <v>1</v>
      </c>
      <c r="I40">
        <v>9034118090</v>
      </c>
      <c r="O40">
        <v>1</v>
      </c>
    </row>
    <row r="41" spans="1:19">
      <c r="A41" t="str">
        <f t="shared" si="0"/>
        <v>549034118090</v>
      </c>
      <c r="B41">
        <f>COUNTIF(A$12:A41,A41)</f>
        <v>3</v>
      </c>
      <c r="C41" t="s">
        <v>39</v>
      </c>
      <c r="D41">
        <v>54</v>
      </c>
      <c r="E41">
        <v>2408</v>
      </c>
      <c r="F41">
        <v>1</v>
      </c>
      <c r="G41">
        <v>1021</v>
      </c>
      <c r="H41">
        <v>1</v>
      </c>
      <c r="I41">
        <v>9034118090</v>
      </c>
      <c r="K41">
        <v>1</v>
      </c>
    </row>
    <row r="42" spans="1:19">
      <c r="A42" t="str">
        <f t="shared" si="0"/>
        <v>549034118090</v>
      </c>
      <c r="B42">
        <f>COUNTIF(A$12:A42,A42)</f>
        <v>4</v>
      </c>
      <c r="C42" t="s">
        <v>39</v>
      </c>
      <c r="D42">
        <v>54</v>
      </c>
      <c r="E42">
        <v>2408</v>
      </c>
      <c r="F42">
        <v>1</v>
      </c>
      <c r="G42">
        <v>1021</v>
      </c>
      <c r="H42">
        <v>1</v>
      </c>
      <c r="I42">
        <v>9034118090</v>
      </c>
      <c r="L42">
        <v>1</v>
      </c>
    </row>
    <row r="43" spans="1:19">
      <c r="A43" t="str">
        <f t="shared" si="0"/>
        <v>549034118090</v>
      </c>
      <c r="B43">
        <f>COUNTIF(A$12:A43,A43)</f>
        <v>5</v>
      </c>
      <c r="C43" t="s">
        <v>39</v>
      </c>
      <c r="D43">
        <v>54</v>
      </c>
      <c r="E43">
        <v>2408</v>
      </c>
      <c r="F43">
        <v>1</v>
      </c>
      <c r="G43">
        <v>1021</v>
      </c>
      <c r="H43">
        <v>1</v>
      </c>
      <c r="I43">
        <v>9034118090</v>
      </c>
      <c r="M43">
        <v>1</v>
      </c>
    </row>
    <row r="44" spans="1:19">
      <c r="A44" t="str">
        <f t="shared" si="0"/>
        <v>549034118090</v>
      </c>
      <c r="B44">
        <f>COUNTIF(A$12:A44,A44)</f>
        <v>6</v>
      </c>
      <c r="C44" t="s">
        <v>39</v>
      </c>
      <c r="D44">
        <v>54</v>
      </c>
      <c r="E44">
        <v>2408</v>
      </c>
      <c r="F44">
        <v>1</v>
      </c>
      <c r="G44">
        <v>1021</v>
      </c>
      <c r="H44">
        <v>1</v>
      </c>
      <c r="I44">
        <v>9034118090</v>
      </c>
      <c r="P44">
        <v>1</v>
      </c>
    </row>
    <row r="45" spans="1:19">
      <c r="A45" t="str">
        <f t="shared" si="0"/>
        <v>549034118090</v>
      </c>
      <c r="B45">
        <f>COUNTIF(A$12:A45,A45)</f>
        <v>7</v>
      </c>
      <c r="C45" t="s">
        <v>39</v>
      </c>
      <c r="D45">
        <v>54</v>
      </c>
      <c r="E45">
        <v>2408</v>
      </c>
      <c r="F45">
        <v>1</v>
      </c>
      <c r="G45">
        <v>1021</v>
      </c>
      <c r="H45">
        <v>1</v>
      </c>
      <c r="I45">
        <v>9034118090</v>
      </c>
      <c r="S45">
        <v>1</v>
      </c>
    </row>
    <row r="46" spans="1:19" s="43" customFormat="1">
      <c r="A46" s="43" t="str">
        <f t="shared" si="0"/>
        <v>539036340085</v>
      </c>
      <c r="B46" s="43">
        <f>COUNTIF(A$12:A46,A46)</f>
        <v>1</v>
      </c>
      <c r="C46" s="43" t="s">
        <v>39</v>
      </c>
      <c r="D46" s="43">
        <v>53</v>
      </c>
      <c r="E46" s="43">
        <v>4287</v>
      </c>
      <c r="F46" s="43">
        <v>2</v>
      </c>
      <c r="G46" s="43">
        <v>1021</v>
      </c>
      <c r="H46" s="43">
        <v>1</v>
      </c>
      <c r="I46" s="43">
        <v>9036340085</v>
      </c>
      <c r="N46" s="43">
        <v>2</v>
      </c>
    </row>
    <row r="47" spans="1:19">
      <c r="A47" t="str">
        <f t="shared" si="0"/>
        <v>539036340085</v>
      </c>
      <c r="B47">
        <f>COUNTIF(A$12:A47,A47)</f>
        <v>2</v>
      </c>
      <c r="C47" t="s">
        <v>39</v>
      </c>
      <c r="D47">
        <v>53</v>
      </c>
      <c r="E47">
        <v>4287</v>
      </c>
      <c r="F47">
        <v>2</v>
      </c>
      <c r="G47">
        <v>1021</v>
      </c>
      <c r="H47">
        <v>1</v>
      </c>
      <c r="I47">
        <v>9036340085</v>
      </c>
      <c r="O47">
        <v>2</v>
      </c>
    </row>
    <row r="48" spans="1:19">
      <c r="A48" t="str">
        <f t="shared" si="0"/>
        <v>539036340085</v>
      </c>
      <c r="B48">
        <f>COUNTIF(A$12:A48,A48)</f>
        <v>3</v>
      </c>
      <c r="C48" t="s">
        <v>39</v>
      </c>
      <c r="D48">
        <v>53</v>
      </c>
      <c r="E48">
        <v>4287</v>
      </c>
      <c r="F48">
        <v>2</v>
      </c>
      <c r="G48">
        <v>1021</v>
      </c>
      <c r="H48">
        <v>1</v>
      </c>
      <c r="I48">
        <v>9036340085</v>
      </c>
      <c r="K48">
        <v>2</v>
      </c>
    </row>
    <row r="49" spans="1:19">
      <c r="A49" t="str">
        <f t="shared" si="0"/>
        <v>539036340085</v>
      </c>
      <c r="B49">
        <f>COUNTIF(A$12:A49,A49)</f>
        <v>4</v>
      </c>
      <c r="C49" t="s">
        <v>39</v>
      </c>
      <c r="D49">
        <v>53</v>
      </c>
      <c r="E49">
        <v>4287</v>
      </c>
      <c r="F49">
        <v>2</v>
      </c>
      <c r="G49">
        <v>1021</v>
      </c>
      <c r="H49">
        <v>1</v>
      </c>
      <c r="I49">
        <v>9036340085</v>
      </c>
      <c r="L49">
        <v>2</v>
      </c>
    </row>
    <row r="50" spans="1:19">
      <c r="A50" t="str">
        <f t="shared" si="0"/>
        <v>539036340085</v>
      </c>
      <c r="B50">
        <f>COUNTIF(A$12:A50,A50)</f>
        <v>5</v>
      </c>
      <c r="C50" t="s">
        <v>39</v>
      </c>
      <c r="D50">
        <v>53</v>
      </c>
      <c r="E50">
        <v>4287</v>
      </c>
      <c r="F50">
        <v>2</v>
      </c>
      <c r="G50">
        <v>1021</v>
      </c>
      <c r="H50">
        <v>1</v>
      </c>
      <c r="I50">
        <v>9036340085</v>
      </c>
      <c r="M50">
        <v>2</v>
      </c>
    </row>
    <row r="51" spans="1:19">
      <c r="A51" t="str">
        <f t="shared" si="0"/>
        <v>539036340085</v>
      </c>
      <c r="B51">
        <f>COUNTIF(A$12:A51,A51)</f>
        <v>6</v>
      </c>
      <c r="C51" t="s">
        <v>39</v>
      </c>
      <c r="D51">
        <v>53</v>
      </c>
      <c r="E51">
        <v>4287</v>
      </c>
      <c r="F51">
        <v>2</v>
      </c>
      <c r="G51">
        <v>1021</v>
      </c>
      <c r="H51">
        <v>1</v>
      </c>
      <c r="I51">
        <v>9036340085</v>
      </c>
      <c r="P51">
        <v>2</v>
      </c>
    </row>
    <row r="52" spans="1:19">
      <c r="A52" t="str">
        <f t="shared" si="0"/>
        <v>539036340085</v>
      </c>
      <c r="B52">
        <f>COUNTIF(A$12:A52,A52)</f>
        <v>7</v>
      </c>
      <c r="C52" t="s">
        <v>39</v>
      </c>
      <c r="D52">
        <v>53</v>
      </c>
      <c r="E52">
        <v>4287</v>
      </c>
      <c r="F52">
        <v>2</v>
      </c>
      <c r="G52">
        <v>1021</v>
      </c>
      <c r="H52">
        <v>1</v>
      </c>
      <c r="I52">
        <v>9036340085</v>
      </c>
      <c r="S52">
        <v>2</v>
      </c>
    </row>
    <row r="53" spans="1:19" s="43" customFormat="1">
      <c r="A53" s="43" t="str">
        <f t="shared" si="0"/>
        <v>599093003179</v>
      </c>
      <c r="B53" s="43">
        <f>COUNTIF(A$12:A53,A53)</f>
        <v>1</v>
      </c>
      <c r="C53" s="43" t="s">
        <v>39</v>
      </c>
      <c r="D53" s="43">
        <v>59</v>
      </c>
      <c r="E53" s="43">
        <v>24</v>
      </c>
      <c r="F53" s="43">
        <v>1</v>
      </c>
      <c r="G53" s="43">
        <v>1021</v>
      </c>
      <c r="H53" s="43">
        <v>1</v>
      </c>
      <c r="I53" s="43">
        <v>9093003179</v>
      </c>
      <c r="N53" s="43">
        <v>1</v>
      </c>
    </row>
    <row r="54" spans="1:19">
      <c r="A54" t="str">
        <f t="shared" si="0"/>
        <v>599093003179</v>
      </c>
      <c r="B54">
        <f>COUNTIF(A$12:A54,A54)</f>
        <v>2</v>
      </c>
      <c r="C54" t="s">
        <v>39</v>
      </c>
      <c r="D54">
        <v>59</v>
      </c>
      <c r="E54">
        <v>24</v>
      </c>
      <c r="F54">
        <v>1</v>
      </c>
      <c r="G54">
        <v>1021</v>
      </c>
      <c r="H54">
        <v>1</v>
      </c>
      <c r="I54">
        <v>9093003179</v>
      </c>
      <c r="O54">
        <v>1</v>
      </c>
    </row>
    <row r="55" spans="1:19">
      <c r="A55" t="str">
        <f t="shared" si="0"/>
        <v>599093003179</v>
      </c>
      <c r="B55">
        <f>COUNTIF(A$12:A55,A55)</f>
        <v>3</v>
      </c>
      <c r="C55" t="s">
        <v>39</v>
      </c>
      <c r="D55">
        <v>59</v>
      </c>
      <c r="E55">
        <v>24</v>
      </c>
      <c r="F55">
        <v>1</v>
      </c>
      <c r="G55">
        <v>1021</v>
      </c>
      <c r="H55">
        <v>1</v>
      </c>
      <c r="I55">
        <v>9093003179</v>
      </c>
      <c r="K55">
        <v>1</v>
      </c>
    </row>
    <row r="56" spans="1:19">
      <c r="A56" t="str">
        <f t="shared" si="0"/>
        <v>599093003179</v>
      </c>
      <c r="B56">
        <f>COUNTIF(A$12:A56,A56)</f>
        <v>4</v>
      </c>
      <c r="C56" t="s">
        <v>39</v>
      </c>
      <c r="D56">
        <v>59</v>
      </c>
      <c r="E56">
        <v>24</v>
      </c>
      <c r="F56">
        <v>1</v>
      </c>
      <c r="G56">
        <v>1021</v>
      </c>
      <c r="H56">
        <v>1</v>
      </c>
      <c r="I56">
        <v>9093003179</v>
      </c>
      <c r="L56">
        <v>1</v>
      </c>
    </row>
    <row r="57" spans="1:19">
      <c r="A57" t="str">
        <f t="shared" si="0"/>
        <v>599093003179</v>
      </c>
      <c r="B57">
        <f>COUNTIF(A$12:A57,A57)</f>
        <v>5</v>
      </c>
      <c r="C57" t="s">
        <v>39</v>
      </c>
      <c r="D57">
        <v>59</v>
      </c>
      <c r="E57">
        <v>24</v>
      </c>
      <c r="F57">
        <v>1</v>
      </c>
      <c r="G57">
        <v>1021</v>
      </c>
      <c r="H57">
        <v>1</v>
      </c>
      <c r="I57">
        <v>9093003179</v>
      </c>
      <c r="M57">
        <v>1</v>
      </c>
    </row>
    <row r="58" spans="1:19">
      <c r="A58" t="str">
        <f t="shared" si="0"/>
        <v>599093003179</v>
      </c>
      <c r="B58">
        <f>COUNTIF(A$12:A58,A58)</f>
        <v>6</v>
      </c>
      <c r="C58" t="s">
        <v>39</v>
      </c>
      <c r="D58">
        <v>59</v>
      </c>
      <c r="E58">
        <v>24</v>
      </c>
      <c r="F58">
        <v>1</v>
      </c>
      <c r="G58">
        <v>1021</v>
      </c>
      <c r="H58">
        <v>1</v>
      </c>
      <c r="I58">
        <v>9093003179</v>
      </c>
      <c r="P58">
        <v>1</v>
      </c>
    </row>
    <row r="59" spans="1:19">
      <c r="A59" t="str">
        <f t="shared" si="0"/>
        <v>599093003179</v>
      </c>
      <c r="B59">
        <f>COUNTIF(A$12:A59,A59)</f>
        <v>7</v>
      </c>
      <c r="C59" t="s">
        <v>39</v>
      </c>
      <c r="D59">
        <v>59</v>
      </c>
      <c r="E59">
        <v>24</v>
      </c>
      <c r="F59">
        <v>1</v>
      </c>
      <c r="G59">
        <v>1021</v>
      </c>
      <c r="H59">
        <v>1</v>
      </c>
      <c r="I59">
        <v>9093003179</v>
      </c>
      <c r="S59">
        <v>1</v>
      </c>
    </row>
    <row r="60" spans="1:19" s="43" customFormat="1">
      <c r="A60" s="43" t="str">
        <f t="shared" si="0"/>
        <v>539155180614</v>
      </c>
      <c r="B60" s="43">
        <f>COUNTIF(A$12:A60,A60)</f>
        <v>1</v>
      </c>
      <c r="C60" s="43" t="s">
        <v>39</v>
      </c>
      <c r="D60" s="43">
        <v>53</v>
      </c>
      <c r="E60" s="43">
        <v>24</v>
      </c>
      <c r="F60" s="43">
        <v>1</v>
      </c>
      <c r="G60" s="43">
        <v>1021</v>
      </c>
      <c r="H60" s="43">
        <v>1</v>
      </c>
      <c r="I60" s="43">
        <v>9155180614</v>
      </c>
      <c r="N60" s="43">
        <v>6</v>
      </c>
    </row>
    <row r="61" spans="1:19">
      <c r="A61" t="str">
        <f t="shared" si="0"/>
        <v>539155180614</v>
      </c>
      <c r="B61">
        <f>COUNTIF(A$12:A61,A61)</f>
        <v>2</v>
      </c>
      <c r="C61" t="s">
        <v>39</v>
      </c>
      <c r="D61">
        <v>53</v>
      </c>
      <c r="E61">
        <v>24</v>
      </c>
      <c r="F61">
        <v>1</v>
      </c>
      <c r="G61">
        <v>1021</v>
      </c>
      <c r="H61">
        <v>1</v>
      </c>
      <c r="I61">
        <v>9155180614</v>
      </c>
      <c r="O61">
        <v>6</v>
      </c>
    </row>
    <row r="62" spans="1:19">
      <c r="A62" t="str">
        <f t="shared" si="0"/>
        <v>539155180614</v>
      </c>
      <c r="B62">
        <f>COUNTIF(A$12:A62,A62)</f>
        <v>3</v>
      </c>
      <c r="C62" t="s">
        <v>39</v>
      </c>
      <c r="D62">
        <v>53</v>
      </c>
      <c r="E62">
        <v>24</v>
      </c>
      <c r="F62">
        <v>1</v>
      </c>
      <c r="G62">
        <v>1021</v>
      </c>
      <c r="H62">
        <v>1</v>
      </c>
      <c r="I62">
        <v>9155180614</v>
      </c>
      <c r="P62">
        <v>4</v>
      </c>
    </row>
    <row r="63" spans="1:19">
      <c r="A63" t="str">
        <f t="shared" si="0"/>
        <v>539155180614</v>
      </c>
      <c r="B63">
        <f>COUNTIF(A$12:A63,A63)</f>
        <v>4</v>
      </c>
      <c r="C63" t="s">
        <v>39</v>
      </c>
      <c r="D63">
        <v>53</v>
      </c>
      <c r="E63">
        <v>24</v>
      </c>
      <c r="F63">
        <v>1</v>
      </c>
      <c r="G63">
        <v>1021</v>
      </c>
      <c r="H63">
        <v>1</v>
      </c>
      <c r="I63">
        <v>9155180614</v>
      </c>
      <c r="K63">
        <v>6</v>
      </c>
    </row>
    <row r="64" spans="1:19">
      <c r="A64" t="str">
        <f t="shared" si="0"/>
        <v>539155180614</v>
      </c>
      <c r="B64">
        <f>COUNTIF(A$12:A64,A64)</f>
        <v>5</v>
      </c>
      <c r="C64" t="s">
        <v>39</v>
      </c>
      <c r="D64">
        <v>53</v>
      </c>
      <c r="E64">
        <v>24</v>
      </c>
      <c r="F64">
        <v>1</v>
      </c>
      <c r="G64">
        <v>1021</v>
      </c>
      <c r="H64">
        <v>1</v>
      </c>
      <c r="I64">
        <v>9155180614</v>
      </c>
      <c r="L64">
        <v>6</v>
      </c>
    </row>
    <row r="65" spans="1:19">
      <c r="A65" t="str">
        <f t="shared" si="0"/>
        <v>539155180614</v>
      </c>
      <c r="B65">
        <f>COUNTIF(A$12:A65,A65)</f>
        <v>6</v>
      </c>
      <c r="C65" t="s">
        <v>39</v>
      </c>
      <c r="D65">
        <v>53</v>
      </c>
      <c r="E65">
        <v>24</v>
      </c>
      <c r="F65">
        <v>1</v>
      </c>
      <c r="G65">
        <v>1021</v>
      </c>
      <c r="H65">
        <v>1</v>
      </c>
      <c r="I65">
        <v>9155180614</v>
      </c>
      <c r="M65">
        <v>4</v>
      </c>
    </row>
    <row r="66" spans="1:19">
      <c r="A66" t="str">
        <f t="shared" si="0"/>
        <v>539155180614</v>
      </c>
      <c r="B66">
        <f>COUNTIF(A$12:A66,A66)</f>
        <v>7</v>
      </c>
      <c r="C66" t="s">
        <v>39</v>
      </c>
      <c r="D66">
        <v>53</v>
      </c>
      <c r="E66">
        <v>24</v>
      </c>
      <c r="F66">
        <v>1</v>
      </c>
      <c r="G66">
        <v>1021</v>
      </c>
      <c r="H66">
        <v>1</v>
      </c>
      <c r="I66">
        <v>9155180614</v>
      </c>
      <c r="S66">
        <v>4</v>
      </c>
    </row>
    <row r="67" spans="1:19" s="43" customFormat="1">
      <c r="A67" s="43" t="str">
        <f t="shared" si="0"/>
        <v>539155180640</v>
      </c>
      <c r="B67" s="43">
        <f>COUNTIF(A$12:A67,A67)</f>
        <v>1</v>
      </c>
      <c r="C67" s="43" t="s">
        <v>39</v>
      </c>
      <c r="D67" s="43">
        <v>53</v>
      </c>
      <c r="E67" s="43">
        <v>24</v>
      </c>
      <c r="F67" s="43">
        <v>1</v>
      </c>
      <c r="G67" s="43">
        <v>1021</v>
      </c>
      <c r="H67" s="43">
        <v>1</v>
      </c>
      <c r="I67" s="43">
        <v>9155180640</v>
      </c>
      <c r="N67" s="43">
        <v>2</v>
      </c>
    </row>
    <row r="68" spans="1:19">
      <c r="A68" t="str">
        <f t="shared" si="0"/>
        <v>539155180640</v>
      </c>
      <c r="B68">
        <f>COUNTIF(A$12:A68,A68)</f>
        <v>2</v>
      </c>
      <c r="C68" t="s">
        <v>39</v>
      </c>
      <c r="D68">
        <v>53</v>
      </c>
      <c r="E68">
        <v>24</v>
      </c>
      <c r="F68">
        <v>1</v>
      </c>
      <c r="G68">
        <v>1021</v>
      </c>
      <c r="H68">
        <v>1</v>
      </c>
      <c r="I68">
        <v>9155180640</v>
      </c>
      <c r="O68">
        <v>2</v>
      </c>
    </row>
    <row r="69" spans="1:19">
      <c r="A69" t="str">
        <f t="shared" si="0"/>
        <v>539155180640</v>
      </c>
      <c r="B69">
        <f>COUNTIF(A$12:A69,A69)</f>
        <v>3</v>
      </c>
      <c r="C69" t="s">
        <v>39</v>
      </c>
      <c r="D69">
        <v>53</v>
      </c>
      <c r="E69">
        <v>24</v>
      </c>
      <c r="F69">
        <v>1</v>
      </c>
      <c r="G69">
        <v>1021</v>
      </c>
      <c r="H69">
        <v>1</v>
      </c>
      <c r="I69">
        <v>9155180640</v>
      </c>
      <c r="P69">
        <v>2</v>
      </c>
    </row>
    <row r="70" spans="1:19">
      <c r="A70" t="str">
        <f t="shared" si="0"/>
        <v>539155180640</v>
      </c>
      <c r="B70">
        <f>COUNTIF(A$12:A70,A70)</f>
        <v>4</v>
      </c>
      <c r="C70" t="s">
        <v>39</v>
      </c>
      <c r="D70">
        <v>53</v>
      </c>
      <c r="E70">
        <v>24</v>
      </c>
      <c r="F70">
        <v>1</v>
      </c>
      <c r="G70">
        <v>1021</v>
      </c>
      <c r="H70">
        <v>1</v>
      </c>
      <c r="I70">
        <v>9155180640</v>
      </c>
      <c r="K70">
        <v>2</v>
      </c>
    </row>
    <row r="71" spans="1:19">
      <c r="A71" t="str">
        <f t="shared" si="0"/>
        <v>539155180640</v>
      </c>
      <c r="B71">
        <f>COUNTIF(A$12:A71,A71)</f>
        <v>5</v>
      </c>
      <c r="C71" t="s">
        <v>39</v>
      </c>
      <c r="D71">
        <v>53</v>
      </c>
      <c r="E71">
        <v>24</v>
      </c>
      <c r="F71">
        <v>1</v>
      </c>
      <c r="G71">
        <v>1021</v>
      </c>
      <c r="H71">
        <v>1</v>
      </c>
      <c r="I71">
        <v>9155180640</v>
      </c>
      <c r="L71">
        <v>2</v>
      </c>
    </row>
    <row r="72" spans="1:19">
      <c r="A72" t="str">
        <f t="shared" si="0"/>
        <v>539155180640</v>
      </c>
      <c r="B72">
        <f>COUNTIF(A$12:A72,A72)</f>
        <v>6</v>
      </c>
      <c r="C72" t="s">
        <v>39</v>
      </c>
      <c r="D72">
        <v>53</v>
      </c>
      <c r="E72">
        <v>24</v>
      </c>
      <c r="F72">
        <v>1</v>
      </c>
      <c r="G72">
        <v>1021</v>
      </c>
      <c r="H72">
        <v>1</v>
      </c>
      <c r="I72">
        <v>9155180640</v>
      </c>
      <c r="M72">
        <v>2</v>
      </c>
    </row>
    <row r="73" spans="1:19">
      <c r="A73" t="str">
        <f t="shared" si="0"/>
        <v>539155180640</v>
      </c>
      <c r="B73">
        <f>COUNTIF(A$12:A73,A73)</f>
        <v>7</v>
      </c>
      <c r="C73" t="s">
        <v>39</v>
      </c>
      <c r="D73">
        <v>53</v>
      </c>
      <c r="E73">
        <v>24</v>
      </c>
      <c r="F73">
        <v>1</v>
      </c>
      <c r="G73">
        <v>1021</v>
      </c>
      <c r="H73">
        <v>1</v>
      </c>
      <c r="I73">
        <v>9155180640</v>
      </c>
      <c r="S73">
        <v>2</v>
      </c>
    </row>
    <row r="74" spans="1:19" s="43" customFormat="1">
      <c r="A74" s="43" t="str">
        <f t="shared" si="0"/>
        <v>539161140614</v>
      </c>
      <c r="B74" s="43">
        <f>COUNTIF(A$12:A74,A74)</f>
        <v>1</v>
      </c>
      <c r="C74" s="43" t="s">
        <v>39</v>
      </c>
      <c r="D74" s="43">
        <v>53</v>
      </c>
      <c r="E74" s="43">
        <v>24</v>
      </c>
      <c r="F74" s="43">
        <v>1</v>
      </c>
      <c r="G74" s="43">
        <v>1021</v>
      </c>
      <c r="H74" s="43">
        <v>1</v>
      </c>
      <c r="I74" s="43">
        <v>9161140614</v>
      </c>
      <c r="N74" s="43">
        <v>16</v>
      </c>
    </row>
    <row r="75" spans="1:19">
      <c r="A75" t="str">
        <f t="shared" si="0"/>
        <v>539161140614</v>
      </c>
      <c r="B75">
        <f>COUNTIF(A$12:A75,A75)</f>
        <v>2</v>
      </c>
      <c r="C75" t="s">
        <v>39</v>
      </c>
      <c r="D75">
        <v>53</v>
      </c>
      <c r="E75">
        <v>24</v>
      </c>
      <c r="F75">
        <v>1</v>
      </c>
      <c r="G75">
        <v>1021</v>
      </c>
      <c r="H75">
        <v>1</v>
      </c>
      <c r="I75">
        <v>9161140614</v>
      </c>
      <c r="O75">
        <v>16</v>
      </c>
    </row>
    <row r="76" spans="1:19">
      <c r="A76" t="str">
        <f t="shared" ref="A76:A139" si="1">D76&amp;I76</f>
        <v>539161140614</v>
      </c>
      <c r="B76">
        <f>COUNTIF(A$12:A76,A76)</f>
        <v>3</v>
      </c>
      <c r="C76" t="s">
        <v>39</v>
      </c>
      <c r="D76">
        <v>53</v>
      </c>
      <c r="E76">
        <v>24</v>
      </c>
      <c r="F76">
        <v>1</v>
      </c>
      <c r="G76">
        <v>1021</v>
      </c>
      <c r="H76">
        <v>1</v>
      </c>
      <c r="I76">
        <v>9161140614</v>
      </c>
      <c r="P76">
        <v>16</v>
      </c>
    </row>
    <row r="77" spans="1:19">
      <c r="A77" t="str">
        <f t="shared" si="1"/>
        <v>539161140614</v>
      </c>
      <c r="B77">
        <f>COUNTIF(A$12:A77,A77)</f>
        <v>4</v>
      </c>
      <c r="C77" t="s">
        <v>39</v>
      </c>
      <c r="D77">
        <v>53</v>
      </c>
      <c r="E77">
        <v>24</v>
      </c>
      <c r="F77">
        <v>1</v>
      </c>
      <c r="G77">
        <v>1021</v>
      </c>
      <c r="H77">
        <v>1</v>
      </c>
      <c r="I77">
        <v>9161140614</v>
      </c>
      <c r="K77">
        <v>16</v>
      </c>
    </row>
    <row r="78" spans="1:19">
      <c r="A78" t="str">
        <f t="shared" si="1"/>
        <v>539161140614</v>
      </c>
      <c r="B78">
        <f>COUNTIF(A$12:A78,A78)</f>
        <v>5</v>
      </c>
      <c r="C78" t="s">
        <v>39</v>
      </c>
      <c r="D78">
        <v>53</v>
      </c>
      <c r="E78">
        <v>24</v>
      </c>
      <c r="F78">
        <v>1</v>
      </c>
      <c r="G78">
        <v>1021</v>
      </c>
      <c r="H78">
        <v>1</v>
      </c>
      <c r="I78">
        <v>9161140614</v>
      </c>
      <c r="L78">
        <v>16</v>
      </c>
    </row>
    <row r="79" spans="1:19">
      <c r="A79" t="str">
        <f t="shared" si="1"/>
        <v>539161140614</v>
      </c>
      <c r="B79">
        <f>COUNTIF(A$12:A79,A79)</f>
        <v>6</v>
      </c>
      <c r="C79" t="s">
        <v>39</v>
      </c>
      <c r="D79">
        <v>53</v>
      </c>
      <c r="E79">
        <v>24</v>
      </c>
      <c r="F79">
        <v>1</v>
      </c>
      <c r="G79">
        <v>1021</v>
      </c>
      <c r="H79">
        <v>1</v>
      </c>
      <c r="I79">
        <v>9161140614</v>
      </c>
      <c r="M79">
        <v>16</v>
      </c>
    </row>
    <row r="80" spans="1:19">
      <c r="A80" t="str">
        <f t="shared" si="1"/>
        <v>539161140614</v>
      </c>
      <c r="B80">
        <f>COUNTIF(A$12:A80,A80)</f>
        <v>7</v>
      </c>
      <c r="C80" t="s">
        <v>39</v>
      </c>
      <c r="D80">
        <v>53</v>
      </c>
      <c r="E80">
        <v>24</v>
      </c>
      <c r="F80">
        <v>1</v>
      </c>
      <c r="G80">
        <v>1021</v>
      </c>
      <c r="H80">
        <v>1</v>
      </c>
      <c r="I80">
        <v>9161140614</v>
      </c>
      <c r="S80">
        <v>16</v>
      </c>
    </row>
    <row r="81" spans="1:19" s="43" customFormat="1">
      <c r="A81" s="43" t="str">
        <f t="shared" si="1"/>
        <v>549167180618</v>
      </c>
      <c r="B81" s="43">
        <f>COUNTIF(A$12:A81,A81)</f>
        <v>1</v>
      </c>
      <c r="C81" s="43" t="s">
        <v>39</v>
      </c>
      <c r="D81" s="43">
        <v>54</v>
      </c>
      <c r="E81" s="43">
        <v>24</v>
      </c>
      <c r="F81" s="43">
        <v>1</v>
      </c>
      <c r="G81" s="43">
        <v>1021</v>
      </c>
      <c r="H81" s="43">
        <v>1</v>
      </c>
      <c r="I81" s="43">
        <v>9167180618</v>
      </c>
      <c r="N81" s="43">
        <v>3</v>
      </c>
    </row>
    <row r="82" spans="1:19">
      <c r="A82" t="str">
        <f t="shared" si="1"/>
        <v>549167180618</v>
      </c>
      <c r="B82">
        <f>COUNTIF(A$12:A82,A82)</f>
        <v>2</v>
      </c>
      <c r="C82" t="s">
        <v>39</v>
      </c>
      <c r="D82">
        <v>54</v>
      </c>
      <c r="E82">
        <v>24</v>
      </c>
      <c r="F82">
        <v>1</v>
      </c>
      <c r="G82">
        <v>1021</v>
      </c>
      <c r="H82">
        <v>1</v>
      </c>
      <c r="I82">
        <v>9167180618</v>
      </c>
      <c r="O82">
        <v>3</v>
      </c>
    </row>
    <row r="83" spans="1:19">
      <c r="A83" t="str">
        <f t="shared" si="1"/>
        <v>549167180618</v>
      </c>
      <c r="B83">
        <f>COUNTIF(A$12:A83,A83)</f>
        <v>3</v>
      </c>
      <c r="C83" t="s">
        <v>39</v>
      </c>
      <c r="D83">
        <v>54</v>
      </c>
      <c r="E83">
        <v>24</v>
      </c>
      <c r="F83">
        <v>1</v>
      </c>
      <c r="G83">
        <v>1021</v>
      </c>
      <c r="H83">
        <v>1</v>
      </c>
      <c r="I83">
        <v>9167180618</v>
      </c>
      <c r="P83">
        <v>3</v>
      </c>
    </row>
    <row r="84" spans="1:19">
      <c r="A84" t="str">
        <f t="shared" si="1"/>
        <v>549167180618</v>
      </c>
      <c r="B84">
        <f>COUNTIF(A$12:A84,A84)</f>
        <v>4</v>
      </c>
      <c r="C84" t="s">
        <v>39</v>
      </c>
      <c r="D84">
        <v>54</v>
      </c>
      <c r="E84">
        <v>24</v>
      </c>
      <c r="F84">
        <v>1</v>
      </c>
      <c r="G84">
        <v>1021</v>
      </c>
      <c r="H84">
        <v>1</v>
      </c>
      <c r="I84">
        <v>9167180618</v>
      </c>
      <c r="K84">
        <v>3</v>
      </c>
    </row>
    <row r="85" spans="1:19">
      <c r="A85" t="str">
        <f t="shared" si="1"/>
        <v>549167180618</v>
      </c>
      <c r="B85">
        <f>COUNTIF(A$12:A85,A85)</f>
        <v>5</v>
      </c>
      <c r="C85" t="s">
        <v>39</v>
      </c>
      <c r="D85">
        <v>54</v>
      </c>
      <c r="E85">
        <v>24</v>
      </c>
      <c r="F85">
        <v>1</v>
      </c>
      <c r="G85">
        <v>1021</v>
      </c>
      <c r="H85">
        <v>1</v>
      </c>
      <c r="I85">
        <v>9167180618</v>
      </c>
      <c r="L85">
        <v>3</v>
      </c>
    </row>
    <row r="86" spans="1:19">
      <c r="A86" t="str">
        <f t="shared" si="1"/>
        <v>549167180618</v>
      </c>
      <c r="B86">
        <f>COUNTIF(A$12:A86,A86)</f>
        <v>6</v>
      </c>
      <c r="C86" t="s">
        <v>39</v>
      </c>
      <c r="D86">
        <v>54</v>
      </c>
      <c r="E86">
        <v>24</v>
      </c>
      <c r="F86">
        <v>1</v>
      </c>
      <c r="G86">
        <v>1021</v>
      </c>
      <c r="H86">
        <v>1</v>
      </c>
      <c r="I86">
        <v>9167180618</v>
      </c>
      <c r="M86">
        <v>3</v>
      </c>
    </row>
    <row r="87" spans="1:19">
      <c r="A87" t="str">
        <f t="shared" si="1"/>
        <v>549167180618</v>
      </c>
      <c r="B87">
        <f>COUNTIF(A$12:A87,A87)</f>
        <v>7</v>
      </c>
      <c r="C87" t="s">
        <v>39</v>
      </c>
      <c r="D87">
        <v>54</v>
      </c>
      <c r="E87">
        <v>24</v>
      </c>
      <c r="F87">
        <v>1</v>
      </c>
      <c r="G87">
        <v>1021</v>
      </c>
      <c r="H87">
        <v>1</v>
      </c>
      <c r="I87">
        <v>9167180618</v>
      </c>
      <c r="S87">
        <v>3</v>
      </c>
    </row>
    <row r="88" spans="1:19" s="43" customFormat="1">
      <c r="A88" s="43" t="str">
        <f t="shared" si="1"/>
        <v>60019128GA010</v>
      </c>
      <c r="B88" s="43">
        <f>COUNTIF(A$12:A88,A88)</f>
        <v>1</v>
      </c>
      <c r="C88" s="43" t="s">
        <v>39</v>
      </c>
      <c r="D88" s="43">
        <v>60</v>
      </c>
      <c r="E88" s="43">
        <v>208</v>
      </c>
      <c r="F88" s="43">
        <v>1</v>
      </c>
      <c r="G88" s="43">
        <v>1021</v>
      </c>
      <c r="H88" s="43">
        <v>1</v>
      </c>
      <c r="I88" s="43" t="s">
        <v>94</v>
      </c>
      <c r="K88" s="43">
        <v>1</v>
      </c>
    </row>
    <row r="89" spans="1:19">
      <c r="A89" t="str">
        <f t="shared" si="1"/>
        <v>60019128GA010</v>
      </c>
      <c r="B89">
        <f>COUNTIF(A$12:A89,A89)</f>
        <v>2</v>
      </c>
      <c r="C89" t="s">
        <v>39</v>
      </c>
      <c r="D89">
        <v>60</v>
      </c>
      <c r="E89">
        <v>208</v>
      </c>
      <c r="F89">
        <v>1</v>
      </c>
      <c r="G89">
        <v>1021</v>
      </c>
      <c r="H89">
        <v>1</v>
      </c>
      <c r="I89" t="s">
        <v>94</v>
      </c>
      <c r="L89">
        <v>1</v>
      </c>
    </row>
    <row r="90" spans="1:19">
      <c r="A90" t="str">
        <f t="shared" si="1"/>
        <v>60019128GA010</v>
      </c>
      <c r="B90">
        <f>COUNTIF(A$12:A90,A90)</f>
        <v>3</v>
      </c>
      <c r="C90" t="s">
        <v>39</v>
      </c>
      <c r="D90">
        <v>60</v>
      </c>
      <c r="E90">
        <v>208</v>
      </c>
      <c r="F90">
        <v>1</v>
      </c>
      <c r="G90">
        <v>1021</v>
      </c>
      <c r="H90">
        <v>1</v>
      </c>
      <c r="I90" t="s">
        <v>94</v>
      </c>
      <c r="M90">
        <v>1</v>
      </c>
    </row>
    <row r="91" spans="1:19">
      <c r="A91" t="str">
        <f t="shared" si="1"/>
        <v>60019128GA010</v>
      </c>
      <c r="B91">
        <f>COUNTIF(A$12:A91,A91)</f>
        <v>4</v>
      </c>
      <c r="C91" t="s">
        <v>39</v>
      </c>
      <c r="D91">
        <v>60</v>
      </c>
      <c r="E91">
        <v>208</v>
      </c>
      <c r="F91">
        <v>1</v>
      </c>
      <c r="G91">
        <v>1021</v>
      </c>
      <c r="H91">
        <v>1</v>
      </c>
      <c r="I91" t="s">
        <v>94</v>
      </c>
      <c r="N91">
        <v>1</v>
      </c>
    </row>
    <row r="92" spans="1:19">
      <c r="A92" t="str">
        <f t="shared" si="1"/>
        <v>60019128GA010</v>
      </c>
      <c r="B92">
        <f>COUNTIF(A$12:A92,A92)</f>
        <v>5</v>
      </c>
      <c r="C92" t="s">
        <v>39</v>
      </c>
      <c r="D92">
        <v>60</v>
      </c>
      <c r="E92">
        <v>208</v>
      </c>
      <c r="F92">
        <v>1</v>
      </c>
      <c r="G92">
        <v>1021</v>
      </c>
      <c r="H92">
        <v>1</v>
      </c>
      <c r="I92" t="s">
        <v>94</v>
      </c>
      <c r="O92">
        <v>1</v>
      </c>
    </row>
    <row r="93" spans="1:19">
      <c r="A93" t="str">
        <f t="shared" si="1"/>
        <v>60019128GA010</v>
      </c>
      <c r="B93">
        <f>COUNTIF(A$12:A93,A93)</f>
        <v>6</v>
      </c>
      <c r="C93" t="s">
        <v>39</v>
      </c>
      <c r="D93">
        <v>60</v>
      </c>
      <c r="E93">
        <v>208</v>
      </c>
      <c r="F93">
        <v>1</v>
      </c>
      <c r="G93">
        <v>1021</v>
      </c>
      <c r="H93">
        <v>1</v>
      </c>
      <c r="I93" t="s">
        <v>94</v>
      </c>
      <c r="P93">
        <v>1</v>
      </c>
    </row>
    <row r="94" spans="1:19">
      <c r="A94" t="str">
        <f t="shared" si="1"/>
        <v>60019128GA010</v>
      </c>
      <c r="B94">
        <f>COUNTIF(A$12:A94,A94)</f>
        <v>7</v>
      </c>
      <c r="C94" t="s">
        <v>39</v>
      </c>
      <c r="D94">
        <v>60</v>
      </c>
      <c r="E94">
        <v>208</v>
      </c>
      <c r="F94">
        <v>1</v>
      </c>
      <c r="G94">
        <v>1021</v>
      </c>
      <c r="H94">
        <v>1</v>
      </c>
      <c r="I94" t="s">
        <v>94</v>
      </c>
      <c r="S94">
        <v>1</v>
      </c>
    </row>
    <row r="95" spans="1:19" s="43" customFormat="1">
      <c r="A95" s="43" t="str">
        <f t="shared" si="1"/>
        <v>6001912ECB010</v>
      </c>
      <c r="B95" s="43">
        <f>COUNTIF(A$12:A95,A95)</f>
        <v>1</v>
      </c>
      <c r="C95" s="43" t="s">
        <v>39</v>
      </c>
      <c r="D95" s="43">
        <v>60</v>
      </c>
      <c r="E95" s="43">
        <v>208</v>
      </c>
      <c r="F95" s="43">
        <v>1</v>
      </c>
      <c r="G95" s="43">
        <v>1021</v>
      </c>
      <c r="H95" s="43">
        <v>1</v>
      </c>
      <c r="I95" s="43" t="s">
        <v>97</v>
      </c>
      <c r="K95" s="43">
        <v>2</v>
      </c>
    </row>
    <row r="96" spans="1:19">
      <c r="A96" t="str">
        <f t="shared" si="1"/>
        <v>6001912ECB010</v>
      </c>
      <c r="B96">
        <f>COUNTIF(A$12:A96,A96)</f>
        <v>2</v>
      </c>
      <c r="C96" t="s">
        <v>39</v>
      </c>
      <c r="D96">
        <v>60</v>
      </c>
      <c r="E96">
        <v>208</v>
      </c>
      <c r="F96">
        <v>1</v>
      </c>
      <c r="G96">
        <v>1021</v>
      </c>
      <c r="H96">
        <v>1</v>
      </c>
      <c r="I96" t="s">
        <v>97</v>
      </c>
      <c r="L96">
        <v>2</v>
      </c>
    </row>
    <row r="97" spans="1:19">
      <c r="A97" t="str">
        <f t="shared" si="1"/>
        <v>6001912ECB010</v>
      </c>
      <c r="B97">
        <f>COUNTIF(A$12:A97,A97)</f>
        <v>3</v>
      </c>
      <c r="C97" t="s">
        <v>39</v>
      </c>
      <c r="D97">
        <v>60</v>
      </c>
      <c r="E97">
        <v>208</v>
      </c>
      <c r="F97">
        <v>1</v>
      </c>
      <c r="G97">
        <v>1021</v>
      </c>
      <c r="H97">
        <v>1</v>
      </c>
      <c r="I97" t="s">
        <v>97</v>
      </c>
      <c r="M97">
        <v>2</v>
      </c>
    </row>
    <row r="98" spans="1:19">
      <c r="A98" t="str">
        <f t="shared" si="1"/>
        <v>6001912ECB010</v>
      </c>
      <c r="B98">
        <f>COUNTIF(A$12:A98,A98)</f>
        <v>4</v>
      </c>
      <c r="C98" t="s">
        <v>39</v>
      </c>
      <c r="D98">
        <v>60</v>
      </c>
      <c r="E98">
        <v>208</v>
      </c>
      <c r="F98">
        <v>1</v>
      </c>
      <c r="G98">
        <v>1021</v>
      </c>
      <c r="H98">
        <v>1</v>
      </c>
      <c r="I98" t="s">
        <v>97</v>
      </c>
      <c r="N98">
        <v>2</v>
      </c>
    </row>
    <row r="99" spans="1:19">
      <c r="A99" t="str">
        <f t="shared" si="1"/>
        <v>6001912ECB010</v>
      </c>
      <c r="B99">
        <f>COUNTIF(A$12:A99,A99)</f>
        <v>5</v>
      </c>
      <c r="C99" t="s">
        <v>39</v>
      </c>
      <c r="D99">
        <v>60</v>
      </c>
      <c r="E99">
        <v>208</v>
      </c>
      <c r="F99">
        <v>1</v>
      </c>
      <c r="G99">
        <v>1021</v>
      </c>
      <c r="H99">
        <v>1</v>
      </c>
      <c r="I99" t="s">
        <v>97</v>
      </c>
      <c r="O99">
        <v>2</v>
      </c>
    </row>
    <row r="100" spans="1:19">
      <c r="A100" t="str">
        <f t="shared" si="1"/>
        <v>6001912ECB010</v>
      </c>
      <c r="B100">
        <f>COUNTIF(A$12:A100,A100)</f>
        <v>6</v>
      </c>
      <c r="C100" t="s">
        <v>39</v>
      </c>
      <c r="D100">
        <v>60</v>
      </c>
      <c r="E100">
        <v>208</v>
      </c>
      <c r="F100">
        <v>1</v>
      </c>
      <c r="G100">
        <v>1021</v>
      </c>
      <c r="H100">
        <v>1</v>
      </c>
      <c r="I100" t="s">
        <v>97</v>
      </c>
      <c r="P100">
        <v>2</v>
      </c>
    </row>
    <row r="101" spans="1:19">
      <c r="A101" t="str">
        <f t="shared" si="1"/>
        <v>6001912ECB010</v>
      </c>
      <c r="B101">
        <f>COUNTIF(A$12:A101,A101)</f>
        <v>7</v>
      </c>
      <c r="C101" t="s">
        <v>39</v>
      </c>
      <c r="D101">
        <v>60</v>
      </c>
      <c r="E101">
        <v>208</v>
      </c>
      <c r="F101">
        <v>1</v>
      </c>
      <c r="G101">
        <v>1021</v>
      </c>
      <c r="H101">
        <v>1</v>
      </c>
      <c r="I101" t="s">
        <v>97</v>
      </c>
      <c r="S101">
        <v>2</v>
      </c>
    </row>
    <row r="102" spans="1:19" s="43" customFormat="1">
      <c r="A102" s="43" t="str">
        <f t="shared" si="1"/>
        <v>6001912ECB040</v>
      </c>
      <c r="B102" s="43">
        <f>COUNTIF(A$12:A102,A102)</f>
        <v>1</v>
      </c>
      <c r="C102" s="43" t="s">
        <v>39</v>
      </c>
      <c r="D102" s="43">
        <v>60</v>
      </c>
      <c r="E102" s="43">
        <v>155</v>
      </c>
      <c r="F102" s="43">
        <v>1</v>
      </c>
      <c r="G102" s="43">
        <v>1021</v>
      </c>
      <c r="H102" s="43">
        <v>1</v>
      </c>
      <c r="I102" s="43" t="s">
        <v>90</v>
      </c>
      <c r="K102" s="43">
        <v>1</v>
      </c>
    </row>
    <row r="103" spans="1:19">
      <c r="A103" t="str">
        <f t="shared" si="1"/>
        <v>6001912ECB040</v>
      </c>
      <c r="B103">
        <f>COUNTIF(A$12:A103,A103)</f>
        <v>2</v>
      </c>
      <c r="C103" t="s">
        <v>39</v>
      </c>
      <c r="D103">
        <v>60</v>
      </c>
      <c r="E103">
        <v>155</v>
      </c>
      <c r="F103">
        <v>1</v>
      </c>
      <c r="G103">
        <v>1021</v>
      </c>
      <c r="H103">
        <v>1</v>
      </c>
      <c r="I103" t="s">
        <v>90</v>
      </c>
      <c r="L103">
        <v>1</v>
      </c>
    </row>
    <row r="104" spans="1:19">
      <c r="A104" t="str">
        <f t="shared" si="1"/>
        <v>6001912ECB040</v>
      </c>
      <c r="B104">
        <f>COUNTIF(A$12:A104,A104)</f>
        <v>3</v>
      </c>
      <c r="C104" t="s">
        <v>39</v>
      </c>
      <c r="D104">
        <v>60</v>
      </c>
      <c r="E104">
        <v>155</v>
      </c>
      <c r="F104">
        <v>1</v>
      </c>
      <c r="G104">
        <v>1021</v>
      </c>
      <c r="H104">
        <v>1</v>
      </c>
      <c r="I104" t="s">
        <v>90</v>
      </c>
      <c r="M104">
        <v>1</v>
      </c>
    </row>
    <row r="105" spans="1:19">
      <c r="A105" t="str">
        <f t="shared" si="1"/>
        <v>6001912ECB040</v>
      </c>
      <c r="B105">
        <f>COUNTIF(A$12:A105,A105)</f>
        <v>4</v>
      </c>
      <c r="C105" t="s">
        <v>39</v>
      </c>
      <c r="D105">
        <v>60</v>
      </c>
      <c r="E105">
        <v>155</v>
      </c>
      <c r="F105">
        <v>1</v>
      </c>
      <c r="G105">
        <v>1021</v>
      </c>
      <c r="H105">
        <v>1</v>
      </c>
      <c r="I105" t="s">
        <v>90</v>
      </c>
      <c r="N105">
        <v>1</v>
      </c>
    </row>
    <row r="106" spans="1:19">
      <c r="A106" t="str">
        <f t="shared" si="1"/>
        <v>6001912ECB040</v>
      </c>
      <c r="B106">
        <f>COUNTIF(A$12:A106,A106)</f>
        <v>5</v>
      </c>
      <c r="C106" t="s">
        <v>39</v>
      </c>
      <c r="D106">
        <v>60</v>
      </c>
      <c r="E106">
        <v>155</v>
      </c>
      <c r="F106">
        <v>1</v>
      </c>
      <c r="G106">
        <v>1021</v>
      </c>
      <c r="H106">
        <v>1</v>
      </c>
      <c r="I106" t="s">
        <v>90</v>
      </c>
      <c r="O106">
        <v>1</v>
      </c>
    </row>
    <row r="107" spans="1:19">
      <c r="A107" t="str">
        <f t="shared" si="1"/>
        <v>6001912ECB040</v>
      </c>
      <c r="B107">
        <f>COUNTIF(A$12:A107,A107)</f>
        <v>6</v>
      </c>
      <c r="C107" t="s">
        <v>39</v>
      </c>
      <c r="D107">
        <v>60</v>
      </c>
      <c r="E107">
        <v>155</v>
      </c>
      <c r="F107">
        <v>1</v>
      </c>
      <c r="G107">
        <v>1021</v>
      </c>
      <c r="H107">
        <v>1</v>
      </c>
      <c r="I107" t="s">
        <v>90</v>
      </c>
      <c r="P107">
        <v>1</v>
      </c>
    </row>
    <row r="108" spans="1:19">
      <c r="A108" t="str">
        <f t="shared" si="1"/>
        <v>6001912ECB040</v>
      </c>
      <c r="B108">
        <f>COUNTIF(A$12:A108,A108)</f>
        <v>7</v>
      </c>
      <c r="C108" t="s">
        <v>39</v>
      </c>
      <c r="D108">
        <v>60</v>
      </c>
      <c r="E108">
        <v>155</v>
      </c>
      <c r="F108">
        <v>1</v>
      </c>
      <c r="G108">
        <v>1021</v>
      </c>
      <c r="H108">
        <v>1</v>
      </c>
      <c r="I108" t="s">
        <v>90</v>
      </c>
      <c r="S108">
        <v>1</v>
      </c>
    </row>
    <row r="109" spans="1:19" s="43" customFormat="1">
      <c r="A109" s="43" t="str">
        <f t="shared" si="1"/>
        <v>6001912ECB060</v>
      </c>
      <c r="B109" s="43">
        <f>COUNTIF(A$12:A109,A109)</f>
        <v>1</v>
      </c>
      <c r="C109" s="43" t="s">
        <v>39</v>
      </c>
      <c r="D109" s="43">
        <v>60</v>
      </c>
      <c r="E109" s="43">
        <v>2242</v>
      </c>
      <c r="F109" s="43">
        <v>1</v>
      </c>
      <c r="G109" s="43">
        <v>1021</v>
      </c>
      <c r="H109" s="43">
        <v>1</v>
      </c>
      <c r="I109" s="43" t="s">
        <v>216</v>
      </c>
      <c r="K109" s="43">
        <v>1</v>
      </c>
    </row>
    <row r="110" spans="1:19">
      <c r="A110" t="str">
        <f t="shared" si="1"/>
        <v>6001912ECB060</v>
      </c>
      <c r="B110">
        <f>COUNTIF(A$12:A110,A110)</f>
        <v>2</v>
      </c>
      <c r="C110" t="s">
        <v>39</v>
      </c>
      <c r="D110">
        <v>60</v>
      </c>
      <c r="E110">
        <v>2242</v>
      </c>
      <c r="F110">
        <v>1</v>
      </c>
      <c r="G110">
        <v>1021</v>
      </c>
      <c r="H110">
        <v>1</v>
      </c>
      <c r="I110" t="s">
        <v>216</v>
      </c>
      <c r="L110">
        <v>1</v>
      </c>
    </row>
    <row r="111" spans="1:19">
      <c r="A111" t="str">
        <f t="shared" si="1"/>
        <v>6001912ECB060</v>
      </c>
      <c r="B111">
        <f>COUNTIF(A$12:A111,A111)</f>
        <v>3</v>
      </c>
      <c r="C111" t="s">
        <v>39</v>
      </c>
      <c r="D111">
        <v>60</v>
      </c>
      <c r="E111">
        <v>2242</v>
      </c>
      <c r="F111">
        <v>1</v>
      </c>
      <c r="G111">
        <v>1021</v>
      </c>
      <c r="H111">
        <v>1</v>
      </c>
      <c r="I111" t="s">
        <v>216</v>
      </c>
      <c r="N111">
        <v>1</v>
      </c>
    </row>
    <row r="112" spans="1:19">
      <c r="A112" t="str">
        <f t="shared" si="1"/>
        <v>6001912ECB060</v>
      </c>
      <c r="B112">
        <f>COUNTIF(A$12:A112,A112)</f>
        <v>4</v>
      </c>
      <c r="C112" t="s">
        <v>39</v>
      </c>
      <c r="D112">
        <v>60</v>
      </c>
      <c r="E112">
        <v>2242</v>
      </c>
      <c r="F112">
        <v>1</v>
      </c>
      <c r="G112">
        <v>1021</v>
      </c>
      <c r="H112">
        <v>1</v>
      </c>
      <c r="I112" t="s">
        <v>216</v>
      </c>
      <c r="O112">
        <v>1</v>
      </c>
    </row>
    <row r="113" spans="1:19" s="43" customFormat="1">
      <c r="A113" s="43" t="str">
        <f t="shared" si="1"/>
        <v>521040043104R</v>
      </c>
      <c r="B113" s="43">
        <f>COUNTIF(A$12:A113,A113)</f>
        <v>1</v>
      </c>
      <c r="C113" s="43" t="s">
        <v>39</v>
      </c>
      <c r="D113" s="43">
        <v>52</v>
      </c>
      <c r="E113" s="43">
        <v>1014</v>
      </c>
      <c r="F113" s="43">
        <v>1</v>
      </c>
      <c r="G113" s="43">
        <v>1021</v>
      </c>
      <c r="H113" s="43">
        <v>1</v>
      </c>
      <c r="I113" s="43" t="s">
        <v>133</v>
      </c>
      <c r="K113" s="43">
        <v>6</v>
      </c>
    </row>
    <row r="114" spans="1:19">
      <c r="A114" t="str">
        <f t="shared" si="1"/>
        <v>521040043104R</v>
      </c>
      <c r="B114">
        <f>COUNTIF(A$12:A114,A114)</f>
        <v>2</v>
      </c>
      <c r="C114" t="s">
        <v>39</v>
      </c>
      <c r="D114">
        <v>52</v>
      </c>
      <c r="E114">
        <v>1014</v>
      </c>
      <c r="F114">
        <v>1</v>
      </c>
      <c r="G114">
        <v>1021</v>
      </c>
      <c r="H114">
        <v>1</v>
      </c>
      <c r="I114" t="s">
        <v>133</v>
      </c>
      <c r="L114">
        <v>6</v>
      </c>
    </row>
    <row r="115" spans="1:19">
      <c r="A115" t="str">
        <f t="shared" si="1"/>
        <v>521040043104R</v>
      </c>
      <c r="B115">
        <f>COUNTIF(A$12:A115,A115)</f>
        <v>3</v>
      </c>
      <c r="C115" t="s">
        <v>39</v>
      </c>
      <c r="D115">
        <v>52</v>
      </c>
      <c r="E115">
        <v>1014</v>
      </c>
      <c r="F115">
        <v>1</v>
      </c>
      <c r="G115">
        <v>1021</v>
      </c>
      <c r="H115">
        <v>1</v>
      </c>
      <c r="I115" t="s">
        <v>133</v>
      </c>
      <c r="M115">
        <v>6</v>
      </c>
    </row>
    <row r="116" spans="1:19">
      <c r="A116" t="str">
        <f t="shared" si="1"/>
        <v>521040043104R</v>
      </c>
      <c r="B116">
        <f>COUNTIF(A$12:A116,A116)</f>
        <v>4</v>
      </c>
      <c r="C116" t="s">
        <v>39</v>
      </c>
      <c r="D116">
        <v>52</v>
      </c>
      <c r="E116">
        <v>1014</v>
      </c>
      <c r="F116">
        <v>1</v>
      </c>
      <c r="G116">
        <v>1021</v>
      </c>
      <c r="H116">
        <v>1</v>
      </c>
      <c r="I116" t="s">
        <v>133</v>
      </c>
      <c r="N116">
        <v>6</v>
      </c>
    </row>
    <row r="117" spans="1:19">
      <c r="A117" t="str">
        <f t="shared" si="1"/>
        <v>521040043104R</v>
      </c>
      <c r="B117">
        <f>COUNTIF(A$12:A117,A117)</f>
        <v>5</v>
      </c>
      <c r="C117" t="s">
        <v>39</v>
      </c>
      <c r="D117">
        <v>52</v>
      </c>
      <c r="E117">
        <v>1014</v>
      </c>
      <c r="F117">
        <v>1</v>
      </c>
      <c r="G117">
        <v>1021</v>
      </c>
      <c r="H117">
        <v>1</v>
      </c>
      <c r="I117" t="s">
        <v>133</v>
      </c>
      <c r="O117">
        <v>6</v>
      </c>
    </row>
    <row r="118" spans="1:19">
      <c r="A118" t="str">
        <f t="shared" si="1"/>
        <v>521040043104R</v>
      </c>
      <c r="B118">
        <f>COUNTIF(A$12:A118,A118)</f>
        <v>6</v>
      </c>
      <c r="C118" t="s">
        <v>39</v>
      </c>
      <c r="D118">
        <v>52</v>
      </c>
      <c r="E118">
        <v>1014</v>
      </c>
      <c r="F118">
        <v>1</v>
      </c>
      <c r="G118">
        <v>1021</v>
      </c>
      <c r="H118">
        <v>1</v>
      </c>
      <c r="I118" t="s">
        <v>133</v>
      </c>
      <c r="P118">
        <v>6</v>
      </c>
    </row>
    <row r="119" spans="1:19">
      <c r="A119" t="str">
        <f t="shared" si="1"/>
        <v>521040043104R</v>
      </c>
      <c r="B119">
        <f>COUNTIF(A$12:A119,A119)</f>
        <v>7</v>
      </c>
      <c r="C119" t="s">
        <v>39</v>
      </c>
      <c r="D119">
        <v>52</v>
      </c>
      <c r="E119">
        <v>1014</v>
      </c>
      <c r="F119">
        <v>1</v>
      </c>
      <c r="G119">
        <v>1021</v>
      </c>
      <c r="H119">
        <v>1</v>
      </c>
      <c r="I119" t="s">
        <v>133</v>
      </c>
      <c r="S119">
        <v>6</v>
      </c>
    </row>
    <row r="120" spans="1:19" s="43" customFormat="1">
      <c r="A120" s="43" t="str">
        <f t="shared" si="1"/>
        <v>521040052001Z</v>
      </c>
      <c r="B120" s="43">
        <f>COUNTIF(A$12:A120,A120)</f>
        <v>1</v>
      </c>
      <c r="C120" s="43" t="s">
        <v>39</v>
      </c>
      <c r="D120" s="43">
        <v>52</v>
      </c>
      <c r="E120" s="43">
        <v>24</v>
      </c>
      <c r="F120" s="43">
        <v>1</v>
      </c>
      <c r="G120" s="43">
        <v>1021</v>
      </c>
      <c r="H120" s="43">
        <v>1</v>
      </c>
      <c r="I120" s="43" t="s">
        <v>42</v>
      </c>
      <c r="M120" s="43">
        <v>1</v>
      </c>
    </row>
    <row r="121" spans="1:19">
      <c r="A121" t="str">
        <f t="shared" si="1"/>
        <v>521040052001Z</v>
      </c>
      <c r="B121">
        <f>COUNTIF(A$12:A121,A121)</f>
        <v>2</v>
      </c>
      <c r="C121" t="s">
        <v>39</v>
      </c>
      <c r="D121">
        <v>52</v>
      </c>
      <c r="E121">
        <v>24</v>
      </c>
      <c r="F121">
        <v>1</v>
      </c>
      <c r="G121">
        <v>1021</v>
      </c>
      <c r="H121">
        <v>1</v>
      </c>
      <c r="I121" t="s">
        <v>42</v>
      </c>
      <c r="P121">
        <v>1</v>
      </c>
    </row>
    <row r="122" spans="1:19">
      <c r="A122" t="str">
        <f t="shared" si="1"/>
        <v>521040052001Z</v>
      </c>
      <c r="B122">
        <f>COUNTIF(A$12:A122,A122)</f>
        <v>3</v>
      </c>
      <c r="C122" t="s">
        <v>39</v>
      </c>
      <c r="D122">
        <v>52</v>
      </c>
      <c r="E122">
        <v>24</v>
      </c>
      <c r="F122">
        <v>1</v>
      </c>
      <c r="G122">
        <v>1021</v>
      </c>
      <c r="H122">
        <v>1</v>
      </c>
      <c r="I122" t="s">
        <v>42</v>
      </c>
      <c r="R122">
        <v>1</v>
      </c>
    </row>
    <row r="123" spans="1:19">
      <c r="A123" t="str">
        <f t="shared" si="1"/>
        <v>521040052001Z</v>
      </c>
      <c r="B123">
        <f>COUNTIF(A$12:A123,A123)</f>
        <v>4</v>
      </c>
      <c r="C123" t="s">
        <v>39</v>
      </c>
      <c r="D123">
        <v>52</v>
      </c>
      <c r="E123">
        <v>24</v>
      </c>
      <c r="F123">
        <v>1</v>
      </c>
      <c r="G123">
        <v>1021</v>
      </c>
      <c r="H123">
        <v>1</v>
      </c>
      <c r="I123" t="s">
        <v>42</v>
      </c>
      <c r="S123">
        <v>1</v>
      </c>
    </row>
    <row r="124" spans="1:19" s="43" customFormat="1">
      <c r="A124" s="43" t="str">
        <f t="shared" si="1"/>
        <v>601040183011P</v>
      </c>
      <c r="B124" s="43">
        <f>COUNTIF(A$12:A124,A124)</f>
        <v>1</v>
      </c>
      <c r="C124" s="43" t="s">
        <v>39</v>
      </c>
      <c r="D124" s="43">
        <v>60</v>
      </c>
      <c r="E124" s="43">
        <v>24</v>
      </c>
      <c r="F124" s="43">
        <v>1</v>
      </c>
      <c r="G124" s="43">
        <v>1021</v>
      </c>
      <c r="H124" s="43">
        <v>1</v>
      </c>
      <c r="I124" s="43" t="s">
        <v>48</v>
      </c>
      <c r="K124" s="43">
        <v>3</v>
      </c>
    </row>
    <row r="125" spans="1:19">
      <c r="A125" t="str">
        <f t="shared" si="1"/>
        <v>601040183011P</v>
      </c>
      <c r="B125">
        <f>COUNTIF(A$12:A125,A125)</f>
        <v>2</v>
      </c>
      <c r="C125" t="s">
        <v>39</v>
      </c>
      <c r="D125">
        <v>60</v>
      </c>
      <c r="E125">
        <v>24</v>
      </c>
      <c r="F125">
        <v>1</v>
      </c>
      <c r="G125">
        <v>1021</v>
      </c>
      <c r="H125">
        <v>1</v>
      </c>
      <c r="I125" t="s">
        <v>48</v>
      </c>
      <c r="L125">
        <v>3</v>
      </c>
    </row>
    <row r="126" spans="1:19">
      <c r="A126" t="str">
        <f t="shared" si="1"/>
        <v>601040183011P</v>
      </c>
      <c r="B126">
        <f>COUNTIF(A$12:A126,A126)</f>
        <v>3</v>
      </c>
      <c r="C126" t="s">
        <v>39</v>
      </c>
      <c r="D126">
        <v>60</v>
      </c>
      <c r="E126">
        <v>24</v>
      </c>
      <c r="F126">
        <v>1</v>
      </c>
      <c r="G126">
        <v>1021</v>
      </c>
      <c r="H126">
        <v>1</v>
      </c>
      <c r="I126" t="s">
        <v>48</v>
      </c>
      <c r="N126">
        <v>3</v>
      </c>
    </row>
    <row r="127" spans="1:19">
      <c r="A127" t="str">
        <f t="shared" si="1"/>
        <v>601040183011P</v>
      </c>
      <c r="B127">
        <f>COUNTIF(A$12:A127,A127)</f>
        <v>4</v>
      </c>
      <c r="C127" t="s">
        <v>39</v>
      </c>
      <c r="D127">
        <v>60</v>
      </c>
      <c r="E127">
        <v>24</v>
      </c>
      <c r="F127">
        <v>1</v>
      </c>
      <c r="G127">
        <v>1021</v>
      </c>
      <c r="H127">
        <v>1</v>
      </c>
      <c r="I127" t="s">
        <v>48</v>
      </c>
      <c r="O127">
        <v>3</v>
      </c>
    </row>
    <row r="128" spans="1:19" s="43" customFormat="1">
      <c r="A128" s="43" t="str">
        <f t="shared" si="1"/>
        <v>542030044001J</v>
      </c>
      <c r="B128" s="43">
        <f>COUNTIF(A$12:A128,A128)</f>
        <v>1</v>
      </c>
      <c r="C128" s="43" t="s">
        <v>39</v>
      </c>
      <c r="D128" s="43">
        <v>54</v>
      </c>
      <c r="E128" s="43">
        <v>4241</v>
      </c>
      <c r="F128" s="43">
        <v>1</v>
      </c>
      <c r="G128" s="43">
        <v>1021</v>
      </c>
      <c r="H128" s="43">
        <v>1</v>
      </c>
      <c r="I128" s="43" t="s">
        <v>292</v>
      </c>
      <c r="K128" s="43">
        <v>1</v>
      </c>
    </row>
    <row r="129" spans="1:19">
      <c r="A129" t="str">
        <f t="shared" si="1"/>
        <v>542030044001J</v>
      </c>
      <c r="B129">
        <f>COUNTIF(A$12:A129,A129)</f>
        <v>2</v>
      </c>
      <c r="C129" t="s">
        <v>39</v>
      </c>
      <c r="D129">
        <v>54</v>
      </c>
      <c r="E129">
        <v>4241</v>
      </c>
      <c r="F129">
        <v>1</v>
      </c>
      <c r="G129">
        <v>1021</v>
      </c>
      <c r="H129">
        <v>1</v>
      </c>
      <c r="I129" t="s">
        <v>292</v>
      </c>
      <c r="L129">
        <v>1</v>
      </c>
    </row>
    <row r="130" spans="1:19">
      <c r="A130" t="str">
        <f t="shared" si="1"/>
        <v>542030044001J</v>
      </c>
      <c r="B130">
        <f>COUNTIF(A$12:A130,A130)</f>
        <v>3</v>
      </c>
      <c r="C130" t="s">
        <v>39</v>
      </c>
      <c r="D130">
        <v>54</v>
      </c>
      <c r="E130">
        <v>4241</v>
      </c>
      <c r="F130">
        <v>1</v>
      </c>
      <c r="G130">
        <v>1021</v>
      </c>
      <c r="H130">
        <v>1</v>
      </c>
      <c r="I130" t="s">
        <v>292</v>
      </c>
      <c r="N130">
        <v>1</v>
      </c>
    </row>
    <row r="131" spans="1:19">
      <c r="A131" t="str">
        <f t="shared" si="1"/>
        <v>542030044001J</v>
      </c>
      <c r="B131">
        <f>COUNTIF(A$12:A131,A131)</f>
        <v>4</v>
      </c>
      <c r="C131" t="s">
        <v>39</v>
      </c>
      <c r="D131">
        <v>54</v>
      </c>
      <c r="E131">
        <v>4241</v>
      </c>
      <c r="F131">
        <v>1</v>
      </c>
      <c r="G131">
        <v>1021</v>
      </c>
      <c r="H131">
        <v>1</v>
      </c>
      <c r="I131" t="s">
        <v>292</v>
      </c>
      <c r="O131">
        <v>1</v>
      </c>
    </row>
    <row r="132" spans="1:19" s="43" customFormat="1">
      <c r="A132" s="43" t="str">
        <f t="shared" si="1"/>
        <v>532030045013L</v>
      </c>
      <c r="B132" s="43">
        <f>COUNTIF(A$12:A132,A132)</f>
        <v>1</v>
      </c>
      <c r="C132" s="43" t="s">
        <v>39</v>
      </c>
      <c r="D132" s="43">
        <v>53</v>
      </c>
      <c r="E132" s="43">
        <v>226</v>
      </c>
      <c r="F132" s="43">
        <v>1</v>
      </c>
      <c r="G132" s="43">
        <v>1021</v>
      </c>
      <c r="H132" s="43">
        <v>1</v>
      </c>
      <c r="I132" s="43" t="s">
        <v>107</v>
      </c>
      <c r="K132" s="43">
        <v>2</v>
      </c>
    </row>
    <row r="133" spans="1:19">
      <c r="A133" t="str">
        <f t="shared" si="1"/>
        <v>532030045013L</v>
      </c>
      <c r="B133">
        <f>COUNTIF(A$12:A133,A133)</f>
        <v>2</v>
      </c>
      <c r="C133" t="s">
        <v>39</v>
      </c>
      <c r="D133">
        <v>53</v>
      </c>
      <c r="E133">
        <v>226</v>
      </c>
      <c r="F133">
        <v>1</v>
      </c>
      <c r="G133">
        <v>1021</v>
      </c>
      <c r="H133">
        <v>1</v>
      </c>
      <c r="I133" t="s">
        <v>107</v>
      </c>
      <c r="L133">
        <v>2</v>
      </c>
    </row>
    <row r="134" spans="1:19">
      <c r="A134" t="str">
        <f t="shared" si="1"/>
        <v>532030045013L</v>
      </c>
      <c r="B134">
        <f>COUNTIF(A$12:A134,A134)</f>
        <v>3</v>
      </c>
      <c r="C134" t="s">
        <v>39</v>
      </c>
      <c r="D134">
        <v>53</v>
      </c>
      <c r="E134">
        <v>226</v>
      </c>
      <c r="F134">
        <v>1</v>
      </c>
      <c r="G134">
        <v>1021</v>
      </c>
      <c r="H134">
        <v>1</v>
      </c>
      <c r="I134" t="s">
        <v>107</v>
      </c>
      <c r="M134">
        <v>2</v>
      </c>
    </row>
    <row r="135" spans="1:19">
      <c r="A135" t="str">
        <f t="shared" si="1"/>
        <v>532030045013L</v>
      </c>
      <c r="B135">
        <f>COUNTIF(A$12:A135,A135)</f>
        <v>4</v>
      </c>
      <c r="C135" t="s">
        <v>39</v>
      </c>
      <c r="D135">
        <v>53</v>
      </c>
      <c r="E135">
        <v>226</v>
      </c>
      <c r="F135">
        <v>1</v>
      </c>
      <c r="G135">
        <v>1021</v>
      </c>
      <c r="H135">
        <v>1</v>
      </c>
      <c r="I135" t="s">
        <v>107</v>
      </c>
      <c r="N135">
        <v>2</v>
      </c>
    </row>
    <row r="136" spans="1:19">
      <c r="A136" t="str">
        <f t="shared" si="1"/>
        <v>532030045013L</v>
      </c>
      <c r="B136">
        <f>COUNTIF(A$12:A136,A136)</f>
        <v>5</v>
      </c>
      <c r="C136" t="s">
        <v>39</v>
      </c>
      <c r="D136">
        <v>53</v>
      </c>
      <c r="E136">
        <v>226</v>
      </c>
      <c r="F136">
        <v>1</v>
      </c>
      <c r="G136">
        <v>1021</v>
      </c>
      <c r="H136">
        <v>1</v>
      </c>
      <c r="I136" t="s">
        <v>107</v>
      </c>
      <c r="O136">
        <v>2</v>
      </c>
    </row>
    <row r="137" spans="1:19">
      <c r="A137" t="str">
        <f t="shared" si="1"/>
        <v>532030045013L</v>
      </c>
      <c r="B137">
        <f>COUNTIF(A$12:A137,A137)</f>
        <v>6</v>
      </c>
      <c r="C137" t="s">
        <v>39</v>
      </c>
      <c r="D137">
        <v>53</v>
      </c>
      <c r="E137">
        <v>226</v>
      </c>
      <c r="F137">
        <v>1</v>
      </c>
      <c r="G137">
        <v>1021</v>
      </c>
      <c r="H137">
        <v>1</v>
      </c>
      <c r="I137" t="s">
        <v>107</v>
      </c>
      <c r="P137">
        <v>2</v>
      </c>
    </row>
    <row r="138" spans="1:19">
      <c r="A138" t="str">
        <f t="shared" si="1"/>
        <v>532030045013L</v>
      </c>
      <c r="B138">
        <f>COUNTIF(A$12:A138,A138)</f>
        <v>7</v>
      </c>
      <c r="C138" t="s">
        <v>39</v>
      </c>
      <c r="D138">
        <v>53</v>
      </c>
      <c r="E138">
        <v>226</v>
      </c>
      <c r="F138">
        <v>1</v>
      </c>
      <c r="G138">
        <v>1021</v>
      </c>
      <c r="H138">
        <v>1</v>
      </c>
      <c r="I138" t="s">
        <v>107</v>
      </c>
      <c r="S138">
        <v>2</v>
      </c>
    </row>
    <row r="139" spans="1:19" s="43" customFormat="1">
      <c r="A139" s="43" t="str">
        <f t="shared" si="1"/>
        <v>602030045013L</v>
      </c>
      <c r="B139" s="43">
        <f>COUNTIF(A$12:A139,A139)</f>
        <v>1</v>
      </c>
      <c r="C139" s="43" t="s">
        <v>702</v>
      </c>
      <c r="D139" s="43">
        <v>60</v>
      </c>
      <c r="E139" s="43">
        <v>226</v>
      </c>
      <c r="F139" s="43">
        <v>1</v>
      </c>
      <c r="G139" s="43">
        <v>1021</v>
      </c>
      <c r="H139" s="43">
        <v>1</v>
      </c>
      <c r="I139" s="43" t="s">
        <v>107</v>
      </c>
      <c r="M139" s="43">
        <v>1</v>
      </c>
    </row>
    <row r="140" spans="1:19">
      <c r="A140" t="str">
        <f t="shared" ref="A140:A203" si="2">D140&amp;I140</f>
        <v>602030045013L</v>
      </c>
      <c r="B140">
        <f>COUNTIF(A$12:A140,A140)</f>
        <v>2</v>
      </c>
      <c r="C140" t="s">
        <v>702</v>
      </c>
      <c r="D140">
        <v>60</v>
      </c>
      <c r="E140">
        <v>226</v>
      </c>
      <c r="F140">
        <v>1</v>
      </c>
      <c r="G140">
        <v>1021</v>
      </c>
      <c r="H140">
        <v>1</v>
      </c>
      <c r="I140" t="s">
        <v>107</v>
      </c>
      <c r="P140">
        <v>1</v>
      </c>
    </row>
    <row r="141" spans="1:19">
      <c r="A141" t="str">
        <f t="shared" si="2"/>
        <v>602030045013L</v>
      </c>
      <c r="B141">
        <f>COUNTIF(A$12:A141,A141)</f>
        <v>3</v>
      </c>
      <c r="C141" t="s">
        <v>702</v>
      </c>
      <c r="D141">
        <v>60</v>
      </c>
      <c r="E141">
        <v>226</v>
      </c>
      <c r="F141">
        <v>1</v>
      </c>
      <c r="G141">
        <v>1021</v>
      </c>
      <c r="H141">
        <v>1</v>
      </c>
      <c r="I141" t="s">
        <v>107</v>
      </c>
      <c r="S141">
        <v>1</v>
      </c>
    </row>
    <row r="142" spans="1:19" s="43" customFormat="1">
      <c r="A142" s="43" t="str">
        <f t="shared" si="2"/>
        <v>522030052002N</v>
      </c>
      <c r="B142" s="43">
        <f>COUNTIF(A$12:A142,A142)</f>
        <v>1</v>
      </c>
      <c r="C142" s="43" t="s">
        <v>39</v>
      </c>
      <c r="D142" s="43">
        <v>52</v>
      </c>
      <c r="E142" s="43">
        <v>2408</v>
      </c>
      <c r="F142" s="43">
        <v>1</v>
      </c>
      <c r="G142" s="43">
        <v>1021</v>
      </c>
      <c r="H142" s="43">
        <v>1</v>
      </c>
      <c r="I142" s="43" t="s">
        <v>220</v>
      </c>
      <c r="K142" s="43">
        <v>1</v>
      </c>
    </row>
    <row r="143" spans="1:19">
      <c r="A143" t="str">
        <f t="shared" si="2"/>
        <v>522030052002N</v>
      </c>
      <c r="B143">
        <f>COUNTIF(A$12:A143,A143)</f>
        <v>2</v>
      </c>
      <c r="C143" t="s">
        <v>39</v>
      </c>
      <c r="D143">
        <v>52</v>
      </c>
      <c r="E143">
        <v>2408</v>
      </c>
      <c r="F143">
        <v>1</v>
      </c>
      <c r="G143">
        <v>1021</v>
      </c>
      <c r="H143">
        <v>1</v>
      </c>
      <c r="I143" t="s">
        <v>220</v>
      </c>
      <c r="L143">
        <v>1</v>
      </c>
    </row>
    <row r="144" spans="1:19">
      <c r="A144" t="str">
        <f t="shared" si="2"/>
        <v>522030052002N</v>
      </c>
      <c r="B144">
        <f>COUNTIF(A$12:A144,A144)</f>
        <v>3</v>
      </c>
      <c r="C144" t="s">
        <v>39</v>
      </c>
      <c r="D144">
        <v>52</v>
      </c>
      <c r="E144">
        <v>2408</v>
      </c>
      <c r="F144">
        <v>1</v>
      </c>
      <c r="G144">
        <v>1021</v>
      </c>
      <c r="H144">
        <v>1</v>
      </c>
      <c r="I144" t="s">
        <v>220</v>
      </c>
      <c r="M144">
        <v>1</v>
      </c>
    </row>
    <row r="145" spans="1:19">
      <c r="A145" t="str">
        <f t="shared" si="2"/>
        <v>522030052002N</v>
      </c>
      <c r="B145">
        <f>COUNTIF(A$12:A145,A145)</f>
        <v>4</v>
      </c>
      <c r="C145" t="s">
        <v>39</v>
      </c>
      <c r="D145">
        <v>52</v>
      </c>
      <c r="E145">
        <v>2408</v>
      </c>
      <c r="F145">
        <v>1</v>
      </c>
      <c r="G145">
        <v>1021</v>
      </c>
      <c r="H145">
        <v>1</v>
      </c>
      <c r="I145" t="s">
        <v>220</v>
      </c>
      <c r="N145">
        <v>1</v>
      </c>
    </row>
    <row r="146" spans="1:19">
      <c r="A146" t="str">
        <f t="shared" si="2"/>
        <v>522030052002N</v>
      </c>
      <c r="B146">
        <f>COUNTIF(A$12:A146,A146)</f>
        <v>5</v>
      </c>
      <c r="C146" t="s">
        <v>39</v>
      </c>
      <c r="D146">
        <v>52</v>
      </c>
      <c r="E146">
        <v>2408</v>
      </c>
      <c r="F146">
        <v>1</v>
      </c>
      <c r="G146">
        <v>1021</v>
      </c>
      <c r="H146">
        <v>1</v>
      </c>
      <c r="I146" t="s">
        <v>220</v>
      </c>
      <c r="O146">
        <v>1</v>
      </c>
    </row>
    <row r="147" spans="1:19">
      <c r="A147" t="str">
        <f t="shared" si="2"/>
        <v>522030052002N</v>
      </c>
      <c r="B147">
        <f>COUNTIF(A$12:A147,A147)</f>
        <v>6</v>
      </c>
      <c r="C147" t="s">
        <v>39</v>
      </c>
      <c r="D147">
        <v>52</v>
      </c>
      <c r="E147">
        <v>2408</v>
      </c>
      <c r="F147">
        <v>1</v>
      </c>
      <c r="G147">
        <v>1021</v>
      </c>
      <c r="H147">
        <v>1</v>
      </c>
      <c r="I147" t="s">
        <v>220</v>
      </c>
      <c r="P147">
        <v>1</v>
      </c>
    </row>
    <row r="148" spans="1:19">
      <c r="A148" t="str">
        <f t="shared" si="2"/>
        <v>522030052002N</v>
      </c>
      <c r="B148">
        <f>COUNTIF(A$12:A148,A148)</f>
        <v>7</v>
      </c>
      <c r="C148" t="s">
        <v>39</v>
      </c>
      <c r="D148">
        <v>52</v>
      </c>
      <c r="E148">
        <v>2408</v>
      </c>
      <c r="F148">
        <v>1</v>
      </c>
      <c r="G148">
        <v>1021</v>
      </c>
      <c r="H148">
        <v>1</v>
      </c>
      <c r="I148" t="s">
        <v>220</v>
      </c>
      <c r="S148">
        <v>1</v>
      </c>
    </row>
    <row r="149" spans="1:19" s="43" customFormat="1">
      <c r="A149" s="43" t="str">
        <f t="shared" si="2"/>
        <v>533040052001B</v>
      </c>
      <c r="B149" s="43">
        <f>COUNTIF(A$12:A149,A149)</f>
        <v>1</v>
      </c>
      <c r="C149" s="43" t="s">
        <v>39</v>
      </c>
      <c r="D149" s="43">
        <v>53</v>
      </c>
      <c r="E149" s="43">
        <v>24</v>
      </c>
      <c r="F149" s="43">
        <v>1</v>
      </c>
      <c r="G149" s="43">
        <v>1021</v>
      </c>
      <c r="H149" s="43">
        <v>1</v>
      </c>
      <c r="I149" s="43" t="s">
        <v>51</v>
      </c>
      <c r="K149" s="43">
        <v>4</v>
      </c>
    </row>
    <row r="150" spans="1:19">
      <c r="A150" t="str">
        <f t="shared" si="2"/>
        <v>533040052001B</v>
      </c>
      <c r="B150">
        <f>COUNTIF(A$12:A150,A150)</f>
        <v>2</v>
      </c>
      <c r="C150" t="s">
        <v>39</v>
      </c>
      <c r="D150">
        <v>53</v>
      </c>
      <c r="E150">
        <v>24</v>
      </c>
      <c r="F150">
        <v>1</v>
      </c>
      <c r="G150">
        <v>1021</v>
      </c>
      <c r="H150">
        <v>1</v>
      </c>
      <c r="I150" t="s">
        <v>51</v>
      </c>
      <c r="L150">
        <v>4</v>
      </c>
    </row>
    <row r="151" spans="1:19">
      <c r="A151" t="str">
        <f t="shared" si="2"/>
        <v>533040052001B</v>
      </c>
      <c r="B151">
        <f>COUNTIF(A$12:A151,A151)</f>
        <v>3</v>
      </c>
      <c r="C151" t="s">
        <v>39</v>
      </c>
      <c r="D151">
        <v>53</v>
      </c>
      <c r="E151">
        <v>24</v>
      </c>
      <c r="F151">
        <v>1</v>
      </c>
      <c r="G151">
        <v>1021</v>
      </c>
      <c r="H151">
        <v>1</v>
      </c>
      <c r="I151" t="s">
        <v>51</v>
      </c>
      <c r="M151">
        <v>5</v>
      </c>
    </row>
    <row r="152" spans="1:19">
      <c r="A152" t="str">
        <f t="shared" si="2"/>
        <v>533040052001B</v>
      </c>
      <c r="B152">
        <f>COUNTIF(A$12:A152,A152)</f>
        <v>4</v>
      </c>
      <c r="C152" t="s">
        <v>39</v>
      </c>
      <c r="D152">
        <v>53</v>
      </c>
      <c r="E152">
        <v>24</v>
      </c>
      <c r="F152">
        <v>1</v>
      </c>
      <c r="G152">
        <v>1021</v>
      </c>
      <c r="H152">
        <v>1</v>
      </c>
      <c r="I152" t="s">
        <v>51</v>
      </c>
      <c r="N152">
        <v>4</v>
      </c>
    </row>
    <row r="153" spans="1:19">
      <c r="A153" t="str">
        <f t="shared" si="2"/>
        <v>533040052001B</v>
      </c>
      <c r="B153">
        <f>COUNTIF(A$12:A153,A153)</f>
        <v>5</v>
      </c>
      <c r="C153" t="s">
        <v>39</v>
      </c>
      <c r="D153">
        <v>53</v>
      </c>
      <c r="E153">
        <v>24</v>
      </c>
      <c r="F153">
        <v>1</v>
      </c>
      <c r="G153">
        <v>1021</v>
      </c>
      <c r="H153">
        <v>1</v>
      </c>
      <c r="I153" t="s">
        <v>51</v>
      </c>
      <c r="O153">
        <v>4</v>
      </c>
    </row>
    <row r="154" spans="1:19">
      <c r="A154" t="str">
        <f t="shared" si="2"/>
        <v>533040052001B</v>
      </c>
      <c r="B154">
        <f>COUNTIF(A$12:A154,A154)</f>
        <v>6</v>
      </c>
      <c r="C154" t="s">
        <v>39</v>
      </c>
      <c r="D154">
        <v>53</v>
      </c>
      <c r="E154">
        <v>24</v>
      </c>
      <c r="F154">
        <v>1</v>
      </c>
      <c r="G154">
        <v>1021</v>
      </c>
      <c r="H154">
        <v>1</v>
      </c>
      <c r="I154" t="s">
        <v>51</v>
      </c>
      <c r="P154">
        <v>5</v>
      </c>
    </row>
    <row r="155" spans="1:19">
      <c r="A155" t="str">
        <f t="shared" si="2"/>
        <v>533040052001B</v>
      </c>
      <c r="B155">
        <f>COUNTIF(A$12:A155,A155)</f>
        <v>7</v>
      </c>
      <c r="C155" t="s">
        <v>39</v>
      </c>
      <c r="D155">
        <v>53</v>
      </c>
      <c r="E155">
        <v>24</v>
      </c>
      <c r="F155">
        <v>1</v>
      </c>
      <c r="G155">
        <v>1021</v>
      </c>
      <c r="H155">
        <v>1</v>
      </c>
      <c r="I155" t="s">
        <v>51</v>
      </c>
      <c r="S155">
        <v>5</v>
      </c>
    </row>
    <row r="156" spans="1:19" s="43" customFormat="1">
      <c r="A156" s="43" t="str">
        <f t="shared" si="2"/>
        <v>5933490ECB010</v>
      </c>
      <c r="B156" s="43">
        <f>COUNTIF(A$12:A156,A156)</f>
        <v>1</v>
      </c>
      <c r="C156" s="43" t="s">
        <v>39</v>
      </c>
      <c r="D156" s="43">
        <v>59</v>
      </c>
      <c r="E156" s="43">
        <v>1042</v>
      </c>
      <c r="F156" s="43">
        <v>4</v>
      </c>
      <c r="G156" s="43">
        <v>1021</v>
      </c>
      <c r="H156" s="43">
        <v>1</v>
      </c>
      <c r="I156" s="43" t="s">
        <v>141</v>
      </c>
      <c r="K156" s="43">
        <v>1</v>
      </c>
    </row>
    <row r="157" spans="1:19">
      <c r="A157" t="str">
        <f t="shared" si="2"/>
        <v>5933490ECB010</v>
      </c>
      <c r="B157">
        <f>COUNTIF(A$12:A157,A157)</f>
        <v>2</v>
      </c>
      <c r="C157" t="s">
        <v>39</v>
      </c>
      <c r="D157">
        <v>59</v>
      </c>
      <c r="E157">
        <v>1042</v>
      </c>
      <c r="F157">
        <v>4</v>
      </c>
      <c r="G157">
        <v>1021</v>
      </c>
      <c r="H157">
        <v>1</v>
      </c>
      <c r="I157" t="s">
        <v>141</v>
      </c>
      <c r="L157">
        <v>1</v>
      </c>
    </row>
    <row r="158" spans="1:19">
      <c r="A158" t="str">
        <f t="shared" si="2"/>
        <v>5933490ECB010</v>
      </c>
      <c r="B158">
        <f>COUNTIF(A$12:A158,A158)</f>
        <v>3</v>
      </c>
      <c r="C158" t="s">
        <v>39</v>
      </c>
      <c r="D158">
        <v>59</v>
      </c>
      <c r="E158">
        <v>1042</v>
      </c>
      <c r="F158">
        <v>4</v>
      </c>
      <c r="G158">
        <v>1021</v>
      </c>
      <c r="H158">
        <v>1</v>
      </c>
      <c r="I158" t="s">
        <v>141</v>
      </c>
      <c r="N158">
        <v>1</v>
      </c>
    </row>
    <row r="159" spans="1:19">
      <c r="A159" t="str">
        <f t="shared" si="2"/>
        <v>5933490ECB010</v>
      </c>
      <c r="B159">
        <f>COUNTIF(A$12:A159,A159)</f>
        <v>4</v>
      </c>
      <c r="C159" t="s">
        <v>39</v>
      </c>
      <c r="D159">
        <v>59</v>
      </c>
      <c r="E159">
        <v>1042</v>
      </c>
      <c r="F159">
        <v>4</v>
      </c>
      <c r="G159">
        <v>1021</v>
      </c>
      <c r="H159">
        <v>1</v>
      </c>
      <c r="I159" t="s">
        <v>141</v>
      </c>
      <c r="O159">
        <v>1</v>
      </c>
    </row>
    <row r="160" spans="1:19" s="43" customFormat="1">
      <c r="A160" s="43" t="str">
        <f t="shared" si="2"/>
        <v>5933490ECE010</v>
      </c>
      <c r="B160" s="43">
        <f>COUNTIF(A$12:A160,A160)</f>
        <v>1</v>
      </c>
      <c r="C160" s="43" t="s">
        <v>39</v>
      </c>
      <c r="D160" s="43">
        <v>59</v>
      </c>
      <c r="E160" s="43">
        <v>1042</v>
      </c>
      <c r="F160" s="43">
        <v>4</v>
      </c>
      <c r="G160" s="43">
        <v>1021</v>
      </c>
      <c r="H160" s="43">
        <v>1</v>
      </c>
      <c r="I160" s="43" t="s">
        <v>147</v>
      </c>
      <c r="M160" s="43">
        <v>1</v>
      </c>
    </row>
    <row r="161" spans="1:19">
      <c r="A161" t="str">
        <f t="shared" si="2"/>
        <v>5933490ECE010</v>
      </c>
      <c r="B161">
        <f>COUNTIF(A$12:A161,A161)</f>
        <v>2</v>
      </c>
      <c r="C161" t="s">
        <v>39</v>
      </c>
      <c r="D161">
        <v>59</v>
      </c>
      <c r="E161">
        <v>1042</v>
      </c>
      <c r="F161">
        <v>4</v>
      </c>
      <c r="G161">
        <v>1021</v>
      </c>
      <c r="H161">
        <v>1</v>
      </c>
      <c r="I161" t="s">
        <v>147</v>
      </c>
      <c r="P161">
        <v>1</v>
      </c>
    </row>
    <row r="162" spans="1:19">
      <c r="A162" t="str">
        <f t="shared" si="2"/>
        <v>5933490ECE010</v>
      </c>
      <c r="B162">
        <f>COUNTIF(A$12:A162,A162)</f>
        <v>3</v>
      </c>
      <c r="C162" t="s">
        <v>39</v>
      </c>
      <c r="D162">
        <v>59</v>
      </c>
      <c r="E162">
        <v>1042</v>
      </c>
      <c r="F162">
        <v>4</v>
      </c>
      <c r="G162">
        <v>1021</v>
      </c>
      <c r="H162">
        <v>1</v>
      </c>
      <c r="I162" t="s">
        <v>147</v>
      </c>
      <c r="S162">
        <v>1</v>
      </c>
    </row>
    <row r="163" spans="1:19" s="43" customFormat="1">
      <c r="A163" s="43" t="str">
        <f t="shared" si="2"/>
        <v>5934989ECB010</v>
      </c>
      <c r="B163" s="43">
        <f>COUNTIF(A$12:A163,A163)</f>
        <v>1</v>
      </c>
      <c r="C163" s="43" t="s">
        <v>39</v>
      </c>
      <c r="D163" s="43">
        <v>59</v>
      </c>
      <c r="E163" s="43">
        <v>3407</v>
      </c>
      <c r="F163" s="43">
        <v>1</v>
      </c>
      <c r="G163" s="43">
        <v>1021</v>
      </c>
      <c r="H163" s="43">
        <v>1</v>
      </c>
      <c r="I163" s="43" t="s">
        <v>258</v>
      </c>
      <c r="K163" s="43">
        <v>1</v>
      </c>
    </row>
    <row r="164" spans="1:19">
      <c r="A164" t="str">
        <f t="shared" si="2"/>
        <v>5934989ECB010</v>
      </c>
      <c r="B164">
        <f>COUNTIF(A$12:A164,A164)</f>
        <v>2</v>
      </c>
      <c r="C164" t="s">
        <v>39</v>
      </c>
      <c r="D164">
        <v>59</v>
      </c>
      <c r="E164">
        <v>3407</v>
      </c>
      <c r="F164">
        <v>1</v>
      </c>
      <c r="G164">
        <v>1021</v>
      </c>
      <c r="H164">
        <v>1</v>
      </c>
      <c r="I164" t="s">
        <v>258</v>
      </c>
      <c r="N164">
        <v>1</v>
      </c>
    </row>
    <row r="165" spans="1:19" s="43" customFormat="1">
      <c r="A165" s="43" t="str">
        <f t="shared" si="2"/>
        <v>6034989ECB020</v>
      </c>
      <c r="B165" s="43">
        <f>COUNTIF(A$12:A165,A165)</f>
        <v>1</v>
      </c>
      <c r="C165" s="43" t="s">
        <v>39</v>
      </c>
      <c r="D165" s="43">
        <v>60</v>
      </c>
      <c r="E165" s="43">
        <v>3407</v>
      </c>
      <c r="F165" s="43">
        <v>1</v>
      </c>
      <c r="G165" s="43">
        <v>1021</v>
      </c>
      <c r="H165" s="43">
        <v>1</v>
      </c>
      <c r="I165" s="43" t="s">
        <v>263</v>
      </c>
      <c r="K165" s="43">
        <v>1</v>
      </c>
    </row>
    <row r="166" spans="1:19">
      <c r="A166" t="str">
        <f t="shared" si="2"/>
        <v>6034989ECB020</v>
      </c>
      <c r="B166">
        <f>COUNTIF(A$12:A166,A166)</f>
        <v>2</v>
      </c>
      <c r="C166" t="s">
        <v>39</v>
      </c>
      <c r="D166">
        <v>60</v>
      </c>
      <c r="E166">
        <v>3407</v>
      </c>
      <c r="F166">
        <v>1</v>
      </c>
      <c r="G166">
        <v>1021</v>
      </c>
      <c r="H166">
        <v>1</v>
      </c>
      <c r="I166" t="s">
        <v>263</v>
      </c>
      <c r="L166">
        <v>1</v>
      </c>
    </row>
    <row r="167" spans="1:19">
      <c r="A167" t="str">
        <f t="shared" si="2"/>
        <v>6034989ECB020</v>
      </c>
      <c r="B167">
        <f>COUNTIF(A$12:A167,A167)</f>
        <v>3</v>
      </c>
      <c r="C167" t="s">
        <v>39</v>
      </c>
      <c r="D167">
        <v>60</v>
      </c>
      <c r="E167">
        <v>3407</v>
      </c>
      <c r="F167">
        <v>1</v>
      </c>
      <c r="G167">
        <v>1021</v>
      </c>
      <c r="H167">
        <v>1</v>
      </c>
      <c r="I167" t="s">
        <v>263</v>
      </c>
      <c r="M167">
        <v>1</v>
      </c>
    </row>
    <row r="168" spans="1:19">
      <c r="A168" t="str">
        <f t="shared" si="2"/>
        <v>6034989ECB020</v>
      </c>
      <c r="B168">
        <f>COUNTIF(A$12:A168,A168)</f>
        <v>4</v>
      </c>
      <c r="C168" t="s">
        <v>39</v>
      </c>
      <c r="D168">
        <v>60</v>
      </c>
      <c r="E168">
        <v>3407</v>
      </c>
      <c r="F168">
        <v>1</v>
      </c>
      <c r="G168">
        <v>1021</v>
      </c>
      <c r="H168">
        <v>1</v>
      </c>
      <c r="I168" t="s">
        <v>263</v>
      </c>
      <c r="N168">
        <v>1</v>
      </c>
    </row>
    <row r="169" spans="1:19">
      <c r="A169" t="str">
        <f t="shared" si="2"/>
        <v>6034989ECB020</v>
      </c>
      <c r="B169">
        <f>COUNTIF(A$12:A169,A169)</f>
        <v>5</v>
      </c>
      <c r="C169" t="s">
        <v>39</v>
      </c>
      <c r="D169">
        <v>60</v>
      </c>
      <c r="E169">
        <v>3407</v>
      </c>
      <c r="F169">
        <v>1</v>
      </c>
      <c r="G169">
        <v>1021</v>
      </c>
      <c r="H169">
        <v>1</v>
      </c>
      <c r="I169" t="s">
        <v>263</v>
      </c>
      <c r="O169">
        <v>1</v>
      </c>
    </row>
    <row r="170" spans="1:19">
      <c r="A170" t="str">
        <f t="shared" si="2"/>
        <v>6034989ECB020</v>
      </c>
      <c r="B170">
        <f>COUNTIF(A$12:A170,A170)</f>
        <v>6</v>
      </c>
      <c r="C170" t="s">
        <v>39</v>
      </c>
      <c r="D170">
        <v>60</v>
      </c>
      <c r="E170">
        <v>3407</v>
      </c>
      <c r="F170">
        <v>1</v>
      </c>
      <c r="G170">
        <v>1021</v>
      </c>
      <c r="H170">
        <v>1</v>
      </c>
      <c r="I170" t="s">
        <v>263</v>
      </c>
      <c r="P170">
        <v>1</v>
      </c>
    </row>
    <row r="171" spans="1:19">
      <c r="A171" t="str">
        <f t="shared" si="2"/>
        <v>6034989ECB020</v>
      </c>
      <c r="B171">
        <f>COUNTIF(A$12:A171,A171)</f>
        <v>7</v>
      </c>
      <c r="C171" t="s">
        <v>39</v>
      </c>
      <c r="D171">
        <v>60</v>
      </c>
      <c r="E171">
        <v>3407</v>
      </c>
      <c r="F171">
        <v>1</v>
      </c>
      <c r="G171">
        <v>1021</v>
      </c>
      <c r="H171">
        <v>1</v>
      </c>
      <c r="I171" t="s">
        <v>263</v>
      </c>
      <c r="S171">
        <v>1</v>
      </c>
    </row>
    <row r="172" spans="1:19" s="43" customFormat="1">
      <c r="A172" s="43" t="str">
        <f t="shared" si="2"/>
        <v>6034989ECB030</v>
      </c>
      <c r="B172" s="43">
        <f>COUNTIF(A$12:A172,A172)</f>
        <v>1</v>
      </c>
      <c r="C172" s="43" t="s">
        <v>39</v>
      </c>
      <c r="D172" s="43">
        <v>60</v>
      </c>
      <c r="E172" s="43">
        <v>3407</v>
      </c>
      <c r="F172" s="43">
        <v>1</v>
      </c>
      <c r="G172" s="43">
        <v>1021</v>
      </c>
      <c r="H172" s="43">
        <v>1</v>
      </c>
      <c r="I172" s="43" t="s">
        <v>264</v>
      </c>
      <c r="K172" s="43">
        <v>1</v>
      </c>
    </row>
    <row r="173" spans="1:19">
      <c r="A173" t="str">
        <f t="shared" si="2"/>
        <v>6034989ECB030</v>
      </c>
      <c r="B173">
        <f>COUNTIF(A$12:A173,A173)</f>
        <v>2</v>
      </c>
      <c r="C173" t="s">
        <v>39</v>
      </c>
      <c r="D173">
        <v>60</v>
      </c>
      <c r="E173">
        <v>3407</v>
      </c>
      <c r="F173">
        <v>1</v>
      </c>
      <c r="G173">
        <v>1021</v>
      </c>
      <c r="H173">
        <v>1</v>
      </c>
      <c r="I173" t="s">
        <v>264</v>
      </c>
      <c r="L173">
        <v>1</v>
      </c>
    </row>
    <row r="174" spans="1:19">
      <c r="A174" t="str">
        <f t="shared" si="2"/>
        <v>6034989ECB030</v>
      </c>
      <c r="B174">
        <f>COUNTIF(A$12:A174,A174)</f>
        <v>3</v>
      </c>
      <c r="C174" t="s">
        <v>39</v>
      </c>
      <c r="D174">
        <v>60</v>
      </c>
      <c r="E174">
        <v>3407</v>
      </c>
      <c r="F174">
        <v>1</v>
      </c>
      <c r="G174">
        <v>1021</v>
      </c>
      <c r="H174">
        <v>1</v>
      </c>
      <c r="I174" t="s">
        <v>264</v>
      </c>
      <c r="M174">
        <v>1</v>
      </c>
    </row>
    <row r="175" spans="1:19">
      <c r="A175" t="str">
        <f t="shared" si="2"/>
        <v>6034989ECB030</v>
      </c>
      <c r="B175">
        <f>COUNTIF(A$12:A175,A175)</f>
        <v>4</v>
      </c>
      <c r="C175" t="s">
        <v>39</v>
      </c>
      <c r="D175">
        <v>60</v>
      </c>
      <c r="E175">
        <v>3407</v>
      </c>
      <c r="F175">
        <v>1</v>
      </c>
      <c r="G175">
        <v>1021</v>
      </c>
      <c r="H175">
        <v>1</v>
      </c>
      <c r="I175" t="s">
        <v>264</v>
      </c>
      <c r="N175">
        <v>1</v>
      </c>
    </row>
    <row r="176" spans="1:19">
      <c r="A176" t="str">
        <f t="shared" si="2"/>
        <v>6034989ECB030</v>
      </c>
      <c r="B176">
        <f>COUNTIF(A$12:A176,A176)</f>
        <v>5</v>
      </c>
      <c r="C176" t="s">
        <v>39</v>
      </c>
      <c r="D176">
        <v>60</v>
      </c>
      <c r="E176">
        <v>3407</v>
      </c>
      <c r="F176">
        <v>1</v>
      </c>
      <c r="G176">
        <v>1021</v>
      </c>
      <c r="H176">
        <v>1</v>
      </c>
      <c r="I176" t="s">
        <v>264</v>
      </c>
      <c r="O176">
        <v>1</v>
      </c>
    </row>
    <row r="177" spans="1:19">
      <c r="A177" t="str">
        <f t="shared" si="2"/>
        <v>6034989ECB030</v>
      </c>
      <c r="B177">
        <f>COUNTIF(A$12:A177,A177)</f>
        <v>6</v>
      </c>
      <c r="C177" t="s">
        <v>39</v>
      </c>
      <c r="D177">
        <v>60</v>
      </c>
      <c r="E177">
        <v>3407</v>
      </c>
      <c r="F177">
        <v>1</v>
      </c>
      <c r="G177">
        <v>1021</v>
      </c>
      <c r="H177">
        <v>1</v>
      </c>
      <c r="I177" t="s">
        <v>264</v>
      </c>
      <c r="P177">
        <v>1</v>
      </c>
    </row>
    <row r="178" spans="1:19">
      <c r="A178" t="str">
        <f t="shared" si="2"/>
        <v>6034989ECB030</v>
      </c>
      <c r="B178">
        <f>COUNTIF(A$12:A178,A178)</f>
        <v>7</v>
      </c>
      <c r="C178" t="s">
        <v>39</v>
      </c>
      <c r="D178">
        <v>60</v>
      </c>
      <c r="E178">
        <v>3407</v>
      </c>
      <c r="F178">
        <v>1</v>
      </c>
      <c r="G178">
        <v>1021</v>
      </c>
      <c r="H178">
        <v>1</v>
      </c>
      <c r="I178" t="s">
        <v>264</v>
      </c>
      <c r="S178">
        <v>1</v>
      </c>
    </row>
    <row r="179" spans="1:19" s="43" customFormat="1">
      <c r="A179" s="43" t="str">
        <f t="shared" si="2"/>
        <v>5934989ECC010</v>
      </c>
      <c r="B179" s="43">
        <f>COUNTIF(A$12:A179,A179)</f>
        <v>1</v>
      </c>
      <c r="C179" s="43" t="s">
        <v>39</v>
      </c>
      <c r="D179" s="43">
        <v>59</v>
      </c>
      <c r="E179" s="43">
        <v>3407</v>
      </c>
      <c r="F179" s="43">
        <v>1</v>
      </c>
      <c r="G179" s="43">
        <v>1021</v>
      </c>
      <c r="H179" s="43">
        <v>1</v>
      </c>
      <c r="I179" s="43" t="s">
        <v>265</v>
      </c>
      <c r="L179" s="43">
        <v>1</v>
      </c>
    </row>
    <row r="180" spans="1:19">
      <c r="A180" t="str">
        <f t="shared" si="2"/>
        <v>5934989ECC010</v>
      </c>
      <c r="B180">
        <f>COUNTIF(A$12:A180,A180)</f>
        <v>2</v>
      </c>
      <c r="C180" t="s">
        <v>39</v>
      </c>
      <c r="D180">
        <v>59</v>
      </c>
      <c r="E180">
        <v>3407</v>
      </c>
      <c r="F180">
        <v>1</v>
      </c>
      <c r="G180">
        <v>1021</v>
      </c>
      <c r="H180">
        <v>1</v>
      </c>
      <c r="I180" t="s">
        <v>265</v>
      </c>
      <c r="O180">
        <v>1</v>
      </c>
    </row>
    <row r="181" spans="1:19" s="43" customFormat="1">
      <c r="A181" s="43" t="str">
        <f t="shared" si="2"/>
        <v>5934989ECE010</v>
      </c>
      <c r="B181" s="43">
        <f>COUNTIF(A$12:A181,A181)</f>
        <v>1</v>
      </c>
      <c r="C181" s="43" t="s">
        <v>39</v>
      </c>
      <c r="D181" s="43">
        <v>59</v>
      </c>
      <c r="E181" s="43">
        <v>3407</v>
      </c>
      <c r="F181" s="43">
        <v>1</v>
      </c>
      <c r="G181" s="43">
        <v>1021</v>
      </c>
      <c r="H181" s="43">
        <v>1</v>
      </c>
      <c r="I181" s="43" t="s">
        <v>266</v>
      </c>
      <c r="M181" s="43">
        <v>1</v>
      </c>
    </row>
    <row r="182" spans="1:19">
      <c r="A182" t="str">
        <f t="shared" si="2"/>
        <v>5934989ECE010</v>
      </c>
      <c r="B182">
        <f>COUNTIF(A$12:A182,A182)</f>
        <v>2</v>
      </c>
      <c r="C182" t="s">
        <v>39</v>
      </c>
      <c r="D182">
        <v>59</v>
      </c>
      <c r="E182">
        <v>3407</v>
      </c>
      <c r="F182">
        <v>1</v>
      </c>
      <c r="G182">
        <v>1021</v>
      </c>
      <c r="H182">
        <v>1</v>
      </c>
      <c r="I182" t="s">
        <v>266</v>
      </c>
      <c r="P182">
        <v>1</v>
      </c>
    </row>
    <row r="183" spans="1:19" s="43" customFormat="1">
      <c r="A183" s="43" t="str">
        <f t="shared" si="2"/>
        <v>5934989ECE020</v>
      </c>
      <c r="B183" s="43">
        <f>COUNTIF(A$12:A183,A183)</f>
        <v>1</v>
      </c>
      <c r="C183" s="43" t="s">
        <v>39</v>
      </c>
      <c r="D183" s="43">
        <v>59</v>
      </c>
      <c r="E183" s="43">
        <v>3407</v>
      </c>
      <c r="F183" s="43">
        <v>1</v>
      </c>
      <c r="G183" s="43">
        <v>1021</v>
      </c>
      <c r="H183" s="43">
        <v>1</v>
      </c>
      <c r="I183" s="43" t="s">
        <v>267</v>
      </c>
      <c r="S183" s="43">
        <v>2</v>
      </c>
    </row>
    <row r="184" spans="1:19" s="43" customFormat="1">
      <c r="A184" s="43" t="str">
        <f t="shared" si="2"/>
        <v>5135080ECB010</v>
      </c>
      <c r="B184" s="43">
        <f>COUNTIF(A$12:A184,A184)</f>
        <v>1</v>
      </c>
      <c r="C184" s="43" t="s">
        <v>39</v>
      </c>
      <c r="D184" s="43">
        <v>51</v>
      </c>
      <c r="E184" s="43" t="s">
        <v>703</v>
      </c>
      <c r="G184" s="43" t="s">
        <v>704</v>
      </c>
      <c r="I184" s="43" t="s">
        <v>664</v>
      </c>
      <c r="K184" s="43">
        <v>1</v>
      </c>
    </row>
    <row r="185" spans="1:19">
      <c r="A185" t="str">
        <f t="shared" si="2"/>
        <v>5135080ECB010</v>
      </c>
      <c r="B185">
        <f>COUNTIF(A$12:A185,A185)</f>
        <v>2</v>
      </c>
      <c r="C185" t="s">
        <v>39</v>
      </c>
      <c r="D185">
        <v>51</v>
      </c>
      <c r="E185" t="s">
        <v>703</v>
      </c>
      <c r="G185" t="s">
        <v>704</v>
      </c>
      <c r="I185" t="s">
        <v>664</v>
      </c>
      <c r="L185">
        <v>1</v>
      </c>
    </row>
    <row r="186" spans="1:19">
      <c r="A186" t="str">
        <f t="shared" si="2"/>
        <v>5135080ECB010</v>
      </c>
      <c r="B186">
        <f>COUNTIF(A$12:A186,A186)</f>
        <v>3</v>
      </c>
      <c r="C186" t="s">
        <v>39</v>
      </c>
      <c r="D186">
        <v>51</v>
      </c>
      <c r="E186" t="s">
        <v>703</v>
      </c>
      <c r="G186" t="s">
        <v>704</v>
      </c>
      <c r="I186" t="s">
        <v>664</v>
      </c>
      <c r="N186">
        <v>1</v>
      </c>
    </row>
    <row r="187" spans="1:19">
      <c r="A187" t="str">
        <f t="shared" si="2"/>
        <v>5135080ECB010</v>
      </c>
      <c r="B187">
        <f>COUNTIF(A$12:A187,A187)</f>
        <v>4</v>
      </c>
      <c r="C187" t="s">
        <v>39</v>
      </c>
      <c r="D187">
        <v>51</v>
      </c>
      <c r="E187" t="s">
        <v>703</v>
      </c>
      <c r="G187" t="s">
        <v>704</v>
      </c>
      <c r="I187" t="s">
        <v>664</v>
      </c>
      <c r="O187">
        <v>1</v>
      </c>
    </row>
    <row r="188" spans="1:19" s="43" customFormat="1">
      <c r="A188" s="43" t="str">
        <f t="shared" si="2"/>
        <v>5135080ECE010</v>
      </c>
      <c r="B188" s="43">
        <f>COUNTIF(A$12:A188,A188)</f>
        <v>1</v>
      </c>
      <c r="C188" s="43" t="s">
        <v>39</v>
      </c>
      <c r="D188" s="43">
        <v>51</v>
      </c>
      <c r="E188" s="43" t="s">
        <v>703</v>
      </c>
      <c r="G188" s="43" t="s">
        <v>704</v>
      </c>
      <c r="I188" s="43" t="s">
        <v>660</v>
      </c>
      <c r="M188" s="43">
        <v>1</v>
      </c>
    </row>
    <row r="189" spans="1:19">
      <c r="A189" t="str">
        <f t="shared" si="2"/>
        <v>5135080ECE010</v>
      </c>
      <c r="B189">
        <f>COUNTIF(A$12:A189,A189)</f>
        <v>2</v>
      </c>
      <c r="C189" t="s">
        <v>39</v>
      </c>
      <c r="D189">
        <v>51</v>
      </c>
      <c r="E189" t="s">
        <v>703</v>
      </c>
      <c r="G189" t="s">
        <v>704</v>
      </c>
      <c r="I189" t="s">
        <v>660</v>
      </c>
      <c r="P189">
        <v>1</v>
      </c>
    </row>
    <row r="190" spans="1:19" s="43" customFormat="1">
      <c r="A190" s="43" t="str">
        <f t="shared" si="2"/>
        <v>5135080ECE020</v>
      </c>
      <c r="B190" s="43">
        <f>COUNTIF(A$12:A190,A190)</f>
        <v>1</v>
      </c>
      <c r="C190" s="43" t="s">
        <v>39</v>
      </c>
      <c r="D190" s="43">
        <v>51</v>
      </c>
      <c r="E190" s="43" t="s">
        <v>703</v>
      </c>
      <c r="G190" s="43" t="s">
        <v>704</v>
      </c>
      <c r="I190" s="43" t="s">
        <v>661</v>
      </c>
      <c r="S190" s="43">
        <v>1</v>
      </c>
    </row>
    <row r="191" spans="1:19" s="43" customFormat="1">
      <c r="A191" s="43" t="str">
        <f t="shared" si="2"/>
        <v>5735141ECB010</v>
      </c>
      <c r="B191" s="43">
        <f>COUNTIF(A$12:A191,A191)</f>
        <v>1</v>
      </c>
      <c r="C191" s="43" t="s">
        <v>39</v>
      </c>
      <c r="D191" s="43">
        <v>57</v>
      </c>
      <c r="E191" s="43">
        <v>2041</v>
      </c>
      <c r="F191" s="43">
        <v>1</v>
      </c>
      <c r="G191" s="43">
        <v>1021</v>
      </c>
      <c r="H191" s="43">
        <v>1</v>
      </c>
      <c r="I191" s="43" t="s">
        <v>208</v>
      </c>
      <c r="K191" s="43">
        <v>1</v>
      </c>
    </row>
    <row r="192" spans="1:19">
      <c r="A192" t="str">
        <f t="shared" si="2"/>
        <v>5735141ECB010</v>
      </c>
      <c r="B192">
        <f>COUNTIF(A$12:A192,A192)</f>
        <v>2</v>
      </c>
      <c r="C192" t="s">
        <v>39</v>
      </c>
      <c r="D192">
        <v>57</v>
      </c>
      <c r="E192">
        <v>2041</v>
      </c>
      <c r="F192">
        <v>1</v>
      </c>
      <c r="G192">
        <v>1021</v>
      </c>
      <c r="H192">
        <v>1</v>
      </c>
      <c r="I192" t="s">
        <v>208</v>
      </c>
      <c r="L192">
        <v>1</v>
      </c>
    </row>
    <row r="193" spans="1:19">
      <c r="A193" t="str">
        <f t="shared" si="2"/>
        <v>5735141ECB010</v>
      </c>
      <c r="B193">
        <f>COUNTIF(A$12:A193,A193)</f>
        <v>3</v>
      </c>
      <c r="C193" t="s">
        <v>39</v>
      </c>
      <c r="D193">
        <v>57</v>
      </c>
      <c r="E193">
        <v>2041</v>
      </c>
      <c r="F193">
        <v>1</v>
      </c>
      <c r="G193">
        <v>1021</v>
      </c>
      <c r="H193">
        <v>1</v>
      </c>
      <c r="I193" t="s">
        <v>208</v>
      </c>
      <c r="N193">
        <v>1</v>
      </c>
    </row>
    <row r="194" spans="1:19">
      <c r="A194" t="str">
        <f t="shared" si="2"/>
        <v>5735141ECB010</v>
      </c>
      <c r="B194">
        <f>COUNTIF(A$12:A194,A194)</f>
        <v>4</v>
      </c>
      <c r="C194" t="s">
        <v>39</v>
      </c>
      <c r="D194">
        <v>57</v>
      </c>
      <c r="E194">
        <v>2041</v>
      </c>
      <c r="F194">
        <v>1</v>
      </c>
      <c r="G194">
        <v>1021</v>
      </c>
      <c r="H194">
        <v>1</v>
      </c>
      <c r="I194" t="s">
        <v>208</v>
      </c>
      <c r="O194">
        <v>1</v>
      </c>
    </row>
    <row r="195" spans="1:19" s="43" customFormat="1">
      <c r="A195" s="43" t="str">
        <f t="shared" si="2"/>
        <v>5835141ECE010</v>
      </c>
      <c r="B195" s="43">
        <f>COUNTIF(A$12:A195,A195)</f>
        <v>1</v>
      </c>
      <c r="C195" s="43" t="s">
        <v>39</v>
      </c>
      <c r="D195" s="43">
        <v>58</v>
      </c>
      <c r="E195" s="43">
        <v>2041</v>
      </c>
      <c r="F195" s="43">
        <v>1</v>
      </c>
      <c r="G195" s="43">
        <v>1021</v>
      </c>
      <c r="H195" s="43">
        <v>1</v>
      </c>
      <c r="I195" s="43" t="s">
        <v>212</v>
      </c>
      <c r="M195" s="43">
        <v>1</v>
      </c>
    </row>
    <row r="196" spans="1:19">
      <c r="A196" t="str">
        <f t="shared" si="2"/>
        <v>5835141ECE010</v>
      </c>
      <c r="B196">
        <f>COUNTIF(A$12:A196,A196)</f>
        <v>2</v>
      </c>
      <c r="C196" t="s">
        <v>39</v>
      </c>
      <c r="D196">
        <v>58</v>
      </c>
      <c r="E196">
        <v>2041</v>
      </c>
      <c r="F196">
        <v>1</v>
      </c>
      <c r="G196">
        <v>1021</v>
      </c>
      <c r="H196">
        <v>1</v>
      </c>
      <c r="I196" t="s">
        <v>212</v>
      </c>
      <c r="P196">
        <v>1</v>
      </c>
    </row>
    <row r="197" spans="1:19">
      <c r="A197" t="str">
        <f t="shared" si="2"/>
        <v>5835141ECE010</v>
      </c>
      <c r="B197">
        <f>COUNTIF(A$12:A197,A197)</f>
        <v>3</v>
      </c>
      <c r="C197" t="s">
        <v>39</v>
      </c>
      <c r="D197">
        <v>58</v>
      </c>
      <c r="E197">
        <v>2041</v>
      </c>
      <c r="F197">
        <v>1</v>
      </c>
      <c r="G197">
        <v>1021</v>
      </c>
      <c r="H197">
        <v>1</v>
      </c>
      <c r="I197" t="s">
        <v>212</v>
      </c>
      <c r="S197">
        <v>1</v>
      </c>
    </row>
    <row r="198" spans="1:19" s="43" customFormat="1">
      <c r="A198" s="43" t="str">
        <f t="shared" si="2"/>
        <v>5235145ECB010</v>
      </c>
      <c r="B198" s="43">
        <f>COUNTIF(A$12:A198,A198)</f>
        <v>1</v>
      </c>
      <c r="C198" s="43" t="s">
        <v>39</v>
      </c>
      <c r="D198" s="43">
        <v>52</v>
      </c>
      <c r="E198" s="43">
        <v>2036</v>
      </c>
      <c r="F198" s="43">
        <v>1</v>
      </c>
      <c r="G198" s="43">
        <v>1021</v>
      </c>
      <c r="H198" s="43">
        <v>1</v>
      </c>
      <c r="I198" s="43" t="s">
        <v>193</v>
      </c>
      <c r="K198" s="43">
        <v>1</v>
      </c>
    </row>
    <row r="199" spans="1:19">
      <c r="A199" t="str">
        <f t="shared" si="2"/>
        <v>5235145ECB010</v>
      </c>
      <c r="B199">
        <f>COUNTIF(A$12:A199,A199)</f>
        <v>2</v>
      </c>
      <c r="C199" t="s">
        <v>39</v>
      </c>
      <c r="D199">
        <v>52</v>
      </c>
      <c r="E199">
        <v>2036</v>
      </c>
      <c r="F199">
        <v>1</v>
      </c>
      <c r="G199">
        <v>1021</v>
      </c>
      <c r="H199">
        <v>1</v>
      </c>
      <c r="I199" t="s">
        <v>193</v>
      </c>
      <c r="L199">
        <v>1</v>
      </c>
    </row>
    <row r="200" spans="1:19">
      <c r="A200" t="str">
        <f t="shared" si="2"/>
        <v>5235145ECB010</v>
      </c>
      <c r="B200">
        <f>COUNTIF(A$12:A200,A200)</f>
        <v>3</v>
      </c>
      <c r="C200" t="s">
        <v>39</v>
      </c>
      <c r="D200">
        <v>52</v>
      </c>
      <c r="E200">
        <v>2036</v>
      </c>
      <c r="F200">
        <v>1</v>
      </c>
      <c r="G200">
        <v>1021</v>
      </c>
      <c r="H200">
        <v>1</v>
      </c>
      <c r="I200" t="s">
        <v>193</v>
      </c>
      <c r="N200">
        <v>1</v>
      </c>
    </row>
    <row r="201" spans="1:19">
      <c r="A201" t="str">
        <f t="shared" si="2"/>
        <v>5235145ECB010</v>
      </c>
      <c r="B201">
        <f>COUNTIF(A$12:A201,A201)</f>
        <v>4</v>
      </c>
      <c r="C201" t="s">
        <v>39</v>
      </c>
      <c r="D201">
        <v>52</v>
      </c>
      <c r="E201">
        <v>2036</v>
      </c>
      <c r="F201">
        <v>1</v>
      </c>
      <c r="G201">
        <v>1021</v>
      </c>
      <c r="H201">
        <v>1</v>
      </c>
      <c r="I201" t="s">
        <v>193</v>
      </c>
      <c r="O201">
        <v>1</v>
      </c>
    </row>
    <row r="202" spans="1:19" s="43" customFormat="1">
      <c r="A202" s="43" t="str">
        <f t="shared" si="2"/>
        <v>5235145ECE010</v>
      </c>
      <c r="B202" s="43">
        <f>COUNTIF(A$12:A202,A202)</f>
        <v>1</v>
      </c>
      <c r="C202" s="43" t="s">
        <v>39</v>
      </c>
      <c r="D202" s="43">
        <v>52</v>
      </c>
      <c r="E202" s="43">
        <v>2036</v>
      </c>
      <c r="F202" s="43">
        <v>1</v>
      </c>
      <c r="G202" s="43">
        <v>1021</v>
      </c>
      <c r="H202" s="43">
        <v>1</v>
      </c>
      <c r="I202" s="43" t="s">
        <v>197</v>
      </c>
      <c r="M202" s="43">
        <v>1</v>
      </c>
    </row>
    <row r="203" spans="1:19">
      <c r="A203" t="str">
        <f t="shared" si="2"/>
        <v>5235145ECE010</v>
      </c>
      <c r="B203">
        <f>COUNTIF(A$12:A203,A203)</f>
        <v>2</v>
      </c>
      <c r="C203" t="s">
        <v>39</v>
      </c>
      <c r="D203">
        <v>52</v>
      </c>
      <c r="E203">
        <v>2036</v>
      </c>
      <c r="F203">
        <v>1</v>
      </c>
      <c r="G203">
        <v>1021</v>
      </c>
      <c r="H203">
        <v>1</v>
      </c>
      <c r="I203" t="s">
        <v>197</v>
      </c>
      <c r="P203">
        <v>1</v>
      </c>
    </row>
    <row r="204" spans="1:19">
      <c r="A204" t="str">
        <f t="shared" ref="A204:A267" si="3">D204&amp;I204</f>
        <v>5235145ECE010</v>
      </c>
      <c r="B204">
        <f>COUNTIF(A$12:A204,A204)</f>
        <v>3</v>
      </c>
      <c r="C204" t="s">
        <v>39</v>
      </c>
      <c r="D204">
        <v>52</v>
      </c>
      <c r="E204">
        <v>2036</v>
      </c>
      <c r="F204">
        <v>1</v>
      </c>
      <c r="G204">
        <v>1021</v>
      </c>
      <c r="H204">
        <v>1</v>
      </c>
      <c r="I204" t="s">
        <v>197</v>
      </c>
      <c r="S204">
        <v>1</v>
      </c>
    </row>
    <row r="205" spans="1:19" s="43" customFormat="1">
      <c r="A205" s="43" t="str">
        <f t="shared" si="3"/>
        <v>5235145ECE020</v>
      </c>
      <c r="B205" s="43">
        <f>COUNTIF(A$12:A205,A205)</f>
        <v>1</v>
      </c>
      <c r="C205" s="43" t="s">
        <v>39</v>
      </c>
      <c r="D205" s="43">
        <v>52</v>
      </c>
      <c r="E205" s="43">
        <v>30</v>
      </c>
      <c r="F205" s="43">
        <v>1</v>
      </c>
      <c r="G205" s="43">
        <v>1021</v>
      </c>
      <c r="H205" s="43">
        <v>1</v>
      </c>
      <c r="I205" s="43" t="s">
        <v>76</v>
      </c>
      <c r="M205" s="43">
        <v>1</v>
      </c>
    </row>
    <row r="206" spans="1:19">
      <c r="A206" t="str">
        <f t="shared" si="3"/>
        <v>5235145ECE020</v>
      </c>
      <c r="B206">
        <f>COUNTIF(A$12:A206,A206)</f>
        <v>2</v>
      </c>
      <c r="C206" t="s">
        <v>39</v>
      </c>
      <c r="D206">
        <v>52</v>
      </c>
      <c r="E206">
        <v>30</v>
      </c>
      <c r="F206">
        <v>1</v>
      </c>
      <c r="G206">
        <v>1021</v>
      </c>
      <c r="H206">
        <v>1</v>
      </c>
      <c r="I206" t="s">
        <v>76</v>
      </c>
      <c r="P206">
        <v>1</v>
      </c>
    </row>
    <row r="207" spans="1:19">
      <c r="A207" t="str">
        <f t="shared" si="3"/>
        <v>5235145ECE020</v>
      </c>
      <c r="B207">
        <f>COUNTIF(A$12:A207,A207)</f>
        <v>3</v>
      </c>
      <c r="C207" t="s">
        <v>39</v>
      </c>
      <c r="D207">
        <v>52</v>
      </c>
      <c r="E207">
        <v>30</v>
      </c>
      <c r="F207">
        <v>1</v>
      </c>
      <c r="G207">
        <v>1021</v>
      </c>
      <c r="H207">
        <v>1</v>
      </c>
      <c r="I207" t="s">
        <v>76</v>
      </c>
      <c r="S207">
        <v>1</v>
      </c>
    </row>
    <row r="208" spans="1:19" s="43" customFormat="1">
      <c r="A208" s="43" t="str">
        <f t="shared" si="3"/>
        <v>5235165ECE010</v>
      </c>
      <c r="B208" s="43">
        <f>COUNTIF(A$12:A208,A208)</f>
        <v>1</v>
      </c>
      <c r="C208" s="43" t="s">
        <v>39</v>
      </c>
      <c r="D208" s="43">
        <v>52</v>
      </c>
      <c r="E208" s="43">
        <v>6065</v>
      </c>
      <c r="F208" s="43">
        <v>1</v>
      </c>
      <c r="G208" s="43">
        <v>1021</v>
      </c>
      <c r="H208" s="43">
        <v>1</v>
      </c>
      <c r="I208" s="43" t="s">
        <v>319</v>
      </c>
      <c r="M208" s="43">
        <v>1</v>
      </c>
    </row>
    <row r="209" spans="1:19">
      <c r="A209" t="str">
        <f t="shared" si="3"/>
        <v>5235165ECE010</v>
      </c>
      <c r="B209">
        <f>COUNTIF(A$12:A209,A209)</f>
        <v>2</v>
      </c>
      <c r="C209" t="s">
        <v>39</v>
      </c>
      <c r="D209">
        <v>52</v>
      </c>
      <c r="E209">
        <v>6065</v>
      </c>
      <c r="F209">
        <v>1</v>
      </c>
      <c r="G209">
        <v>1021</v>
      </c>
      <c r="H209">
        <v>1</v>
      </c>
      <c r="I209" t="s">
        <v>319</v>
      </c>
      <c r="P209">
        <v>1</v>
      </c>
    </row>
    <row r="210" spans="1:19">
      <c r="A210" t="str">
        <f t="shared" si="3"/>
        <v>5235165ECE010</v>
      </c>
      <c r="B210">
        <f>COUNTIF(A$12:A210,A210)</f>
        <v>3</v>
      </c>
      <c r="C210" t="s">
        <v>39</v>
      </c>
      <c r="D210">
        <v>52</v>
      </c>
      <c r="E210">
        <v>6065</v>
      </c>
      <c r="F210">
        <v>1</v>
      </c>
      <c r="G210">
        <v>1021</v>
      </c>
      <c r="H210">
        <v>1</v>
      </c>
      <c r="I210" t="s">
        <v>319</v>
      </c>
      <c r="S210">
        <v>1</v>
      </c>
    </row>
    <row r="211" spans="1:19" s="43" customFormat="1">
      <c r="A211" s="43" t="str">
        <f t="shared" si="3"/>
        <v>5235174ECB010</v>
      </c>
      <c r="B211" s="43">
        <f>COUNTIF(A$12:A211,A211)</f>
        <v>1</v>
      </c>
      <c r="C211" s="43" t="s">
        <v>39</v>
      </c>
      <c r="D211" s="43">
        <v>52</v>
      </c>
      <c r="E211" s="43">
        <v>30</v>
      </c>
      <c r="F211" s="43">
        <v>1</v>
      </c>
      <c r="G211" s="43">
        <v>1021</v>
      </c>
      <c r="H211" s="43">
        <v>1</v>
      </c>
      <c r="I211" s="43" t="s">
        <v>81</v>
      </c>
      <c r="K211" s="43">
        <v>1</v>
      </c>
    </row>
    <row r="212" spans="1:19">
      <c r="A212" t="str">
        <f t="shared" si="3"/>
        <v>5235174ECB010</v>
      </c>
      <c r="B212">
        <f>COUNTIF(A$12:A212,A212)</f>
        <v>2</v>
      </c>
      <c r="C212" t="s">
        <v>39</v>
      </c>
      <c r="D212">
        <v>52</v>
      </c>
      <c r="E212">
        <v>30</v>
      </c>
      <c r="F212">
        <v>1</v>
      </c>
      <c r="G212">
        <v>1021</v>
      </c>
      <c r="H212">
        <v>1</v>
      </c>
      <c r="I212" t="s">
        <v>81</v>
      </c>
      <c r="L212">
        <v>1</v>
      </c>
    </row>
    <row r="213" spans="1:19">
      <c r="A213" t="str">
        <f t="shared" si="3"/>
        <v>5235174ECB010</v>
      </c>
      <c r="B213">
        <f>COUNTIF(A$12:A213,A213)</f>
        <v>3</v>
      </c>
      <c r="C213" t="s">
        <v>39</v>
      </c>
      <c r="D213">
        <v>52</v>
      </c>
      <c r="E213">
        <v>30</v>
      </c>
      <c r="F213">
        <v>1</v>
      </c>
      <c r="G213">
        <v>1021</v>
      </c>
      <c r="H213">
        <v>1</v>
      </c>
      <c r="I213" t="s">
        <v>81</v>
      </c>
      <c r="N213">
        <v>1</v>
      </c>
    </row>
    <row r="214" spans="1:19">
      <c r="A214" t="str">
        <f t="shared" si="3"/>
        <v>5235174ECB010</v>
      </c>
      <c r="B214">
        <f>COUNTIF(A$12:A214,A214)</f>
        <v>4</v>
      </c>
      <c r="C214" t="s">
        <v>39</v>
      </c>
      <c r="D214">
        <v>52</v>
      </c>
      <c r="E214">
        <v>30</v>
      </c>
      <c r="F214">
        <v>1</v>
      </c>
      <c r="G214">
        <v>1021</v>
      </c>
      <c r="H214">
        <v>1</v>
      </c>
      <c r="I214" t="s">
        <v>81</v>
      </c>
      <c r="O214">
        <v>1</v>
      </c>
    </row>
    <row r="215" spans="1:19" s="43" customFormat="1">
      <c r="A215" s="43" t="str">
        <f t="shared" si="3"/>
        <v>5235174ECE010</v>
      </c>
      <c r="B215" s="43">
        <f>COUNTIF(A$12:A215,A215)</f>
        <v>1</v>
      </c>
      <c r="C215" s="43" t="s">
        <v>39</v>
      </c>
      <c r="D215" s="43">
        <v>52</v>
      </c>
      <c r="E215" s="43">
        <v>30</v>
      </c>
      <c r="F215" s="43">
        <v>1</v>
      </c>
      <c r="G215" s="43">
        <v>1021</v>
      </c>
      <c r="H215" s="43">
        <v>1</v>
      </c>
      <c r="I215" s="43" t="s">
        <v>83</v>
      </c>
      <c r="M215" s="43">
        <v>1</v>
      </c>
    </row>
    <row r="216" spans="1:19">
      <c r="A216" t="str">
        <f t="shared" si="3"/>
        <v>5235174ECE010</v>
      </c>
      <c r="B216">
        <f>COUNTIF(A$12:A216,A216)</f>
        <v>2</v>
      </c>
      <c r="C216" t="s">
        <v>39</v>
      </c>
      <c r="D216">
        <v>52</v>
      </c>
      <c r="E216">
        <v>30</v>
      </c>
      <c r="F216">
        <v>1</v>
      </c>
      <c r="G216">
        <v>1021</v>
      </c>
      <c r="H216">
        <v>1</v>
      </c>
      <c r="I216" t="s">
        <v>83</v>
      </c>
      <c r="P216">
        <v>1</v>
      </c>
    </row>
    <row r="217" spans="1:19">
      <c r="A217" t="str">
        <f t="shared" si="3"/>
        <v>5235174ECE010</v>
      </c>
      <c r="B217">
        <f>COUNTIF(A$12:A217,A217)</f>
        <v>3</v>
      </c>
      <c r="C217" t="s">
        <v>39</v>
      </c>
      <c r="D217">
        <v>52</v>
      </c>
      <c r="E217">
        <v>30</v>
      </c>
      <c r="F217">
        <v>1</v>
      </c>
      <c r="G217">
        <v>1021</v>
      </c>
      <c r="H217">
        <v>1</v>
      </c>
      <c r="I217" t="s">
        <v>83</v>
      </c>
      <c r="S217">
        <v>1</v>
      </c>
    </row>
    <row r="218" spans="1:19" s="43" customFormat="1">
      <c r="A218" s="43" t="str">
        <f t="shared" si="3"/>
        <v>5235174ECE020</v>
      </c>
      <c r="B218" s="43">
        <f>COUNTIF(A$12:A218,A218)</f>
        <v>1</v>
      </c>
      <c r="C218" s="43" t="s">
        <v>39</v>
      </c>
      <c r="D218" s="43">
        <v>52</v>
      </c>
      <c r="E218" s="43">
        <v>30</v>
      </c>
      <c r="F218" s="43">
        <v>1</v>
      </c>
      <c r="G218" s="43">
        <v>1021</v>
      </c>
      <c r="H218" s="43">
        <v>1</v>
      </c>
      <c r="I218" s="43" t="s">
        <v>84</v>
      </c>
      <c r="M218" s="43">
        <v>1</v>
      </c>
    </row>
    <row r="219" spans="1:19">
      <c r="A219" t="str">
        <f t="shared" si="3"/>
        <v>5235174ECE020</v>
      </c>
      <c r="B219">
        <f>COUNTIF(A$12:A219,A219)</f>
        <v>2</v>
      </c>
      <c r="C219" t="s">
        <v>39</v>
      </c>
      <c r="D219">
        <v>52</v>
      </c>
      <c r="E219">
        <v>30</v>
      </c>
      <c r="F219">
        <v>1</v>
      </c>
      <c r="G219">
        <v>1021</v>
      </c>
      <c r="H219">
        <v>1</v>
      </c>
      <c r="I219" t="s">
        <v>84</v>
      </c>
      <c r="P219">
        <v>1</v>
      </c>
    </row>
    <row r="220" spans="1:19">
      <c r="A220" t="str">
        <f t="shared" si="3"/>
        <v>5235174ECE020</v>
      </c>
      <c r="B220">
        <f>COUNTIF(A$12:A220,A220)</f>
        <v>3</v>
      </c>
      <c r="C220" t="s">
        <v>39</v>
      </c>
      <c r="D220">
        <v>52</v>
      </c>
      <c r="E220">
        <v>30</v>
      </c>
      <c r="F220">
        <v>1</v>
      </c>
      <c r="G220">
        <v>1021</v>
      </c>
      <c r="H220">
        <v>1</v>
      </c>
      <c r="I220" t="s">
        <v>84</v>
      </c>
      <c r="S220">
        <v>1</v>
      </c>
    </row>
    <row r="221" spans="1:19" s="43" customFormat="1">
      <c r="A221" s="43" t="str">
        <f t="shared" si="3"/>
        <v>543519510A010</v>
      </c>
      <c r="B221" s="43">
        <f>COUNTIF(A$12:A221,A221)</f>
        <v>1</v>
      </c>
      <c r="C221" s="43" t="s">
        <v>39</v>
      </c>
      <c r="D221" s="43">
        <v>54</v>
      </c>
      <c r="E221" s="43">
        <v>3236</v>
      </c>
      <c r="F221" s="43">
        <v>1</v>
      </c>
      <c r="G221" s="43">
        <v>1021</v>
      </c>
      <c r="H221" s="43">
        <v>1</v>
      </c>
      <c r="I221" s="43" t="s">
        <v>251</v>
      </c>
      <c r="K221" s="43">
        <v>1</v>
      </c>
    </row>
    <row r="222" spans="1:19">
      <c r="A222" t="str">
        <f t="shared" si="3"/>
        <v>543519510A010</v>
      </c>
      <c r="B222">
        <f>COUNTIF(A$12:A222,A222)</f>
        <v>2</v>
      </c>
      <c r="C222" t="s">
        <v>39</v>
      </c>
      <c r="D222">
        <v>54</v>
      </c>
      <c r="E222">
        <v>3236</v>
      </c>
      <c r="F222">
        <v>1</v>
      </c>
      <c r="G222">
        <v>1021</v>
      </c>
      <c r="H222">
        <v>1</v>
      </c>
      <c r="I222" t="s">
        <v>251</v>
      </c>
      <c r="L222">
        <v>1</v>
      </c>
    </row>
    <row r="223" spans="1:19">
      <c r="A223" t="str">
        <f t="shared" si="3"/>
        <v>543519510A010</v>
      </c>
      <c r="B223">
        <f>COUNTIF(A$12:A223,A223)</f>
        <v>3</v>
      </c>
      <c r="C223" t="s">
        <v>39</v>
      </c>
      <c r="D223">
        <v>54</v>
      </c>
      <c r="E223">
        <v>3236</v>
      </c>
      <c r="F223">
        <v>1</v>
      </c>
      <c r="G223">
        <v>1021</v>
      </c>
      <c r="H223">
        <v>1</v>
      </c>
      <c r="I223" t="s">
        <v>251</v>
      </c>
      <c r="N223">
        <v>1</v>
      </c>
    </row>
    <row r="224" spans="1:19">
      <c r="A224" t="str">
        <f t="shared" si="3"/>
        <v>543519510A010</v>
      </c>
      <c r="B224">
        <f>COUNTIF(A$12:A224,A224)</f>
        <v>4</v>
      </c>
      <c r="C224" t="s">
        <v>39</v>
      </c>
      <c r="D224">
        <v>54</v>
      </c>
      <c r="E224">
        <v>3236</v>
      </c>
      <c r="F224">
        <v>1</v>
      </c>
      <c r="G224">
        <v>1021</v>
      </c>
      <c r="H224">
        <v>1</v>
      </c>
      <c r="I224" t="s">
        <v>251</v>
      </c>
      <c r="O224">
        <v>1</v>
      </c>
    </row>
    <row r="225" spans="1:19" s="43" customFormat="1">
      <c r="A225" s="43" t="str">
        <f t="shared" si="3"/>
        <v>5435195ECE010</v>
      </c>
      <c r="B225" s="43">
        <f>COUNTIF(A$12:A225,A225)</f>
        <v>1</v>
      </c>
      <c r="C225" s="43" t="s">
        <v>39</v>
      </c>
      <c r="D225" s="43">
        <v>54</v>
      </c>
      <c r="E225" s="43">
        <v>2036</v>
      </c>
      <c r="F225" s="43">
        <v>1</v>
      </c>
      <c r="G225" s="43">
        <v>1021</v>
      </c>
      <c r="H225" s="43">
        <v>1</v>
      </c>
      <c r="I225" s="43" t="s">
        <v>198</v>
      </c>
      <c r="M225" s="43">
        <v>2</v>
      </c>
    </row>
    <row r="226" spans="1:19">
      <c r="A226" t="str">
        <f t="shared" si="3"/>
        <v>5435195ECE010</v>
      </c>
      <c r="B226">
        <f>COUNTIF(A$12:A226,A226)</f>
        <v>2</v>
      </c>
      <c r="C226" t="s">
        <v>39</v>
      </c>
      <c r="D226">
        <v>54</v>
      </c>
      <c r="E226">
        <v>2036</v>
      </c>
      <c r="F226">
        <v>1</v>
      </c>
      <c r="G226">
        <v>1021</v>
      </c>
      <c r="H226">
        <v>1</v>
      </c>
      <c r="I226" t="s">
        <v>198</v>
      </c>
      <c r="P226">
        <v>2</v>
      </c>
    </row>
    <row r="227" spans="1:19">
      <c r="A227" t="str">
        <f t="shared" si="3"/>
        <v>5435195ECE010</v>
      </c>
      <c r="B227">
        <f>COUNTIF(A$12:A227,A227)</f>
        <v>3</v>
      </c>
      <c r="C227" t="s">
        <v>39</v>
      </c>
      <c r="D227">
        <v>54</v>
      </c>
      <c r="E227">
        <v>2036</v>
      </c>
      <c r="F227">
        <v>1</v>
      </c>
      <c r="G227">
        <v>1021</v>
      </c>
      <c r="H227">
        <v>1</v>
      </c>
      <c r="I227" t="s">
        <v>198</v>
      </c>
      <c r="S227">
        <v>2</v>
      </c>
    </row>
    <row r="228" spans="1:19" s="43" customFormat="1">
      <c r="A228" s="43" t="str">
        <f t="shared" si="3"/>
        <v>5235195TFG010</v>
      </c>
      <c r="B228" s="43">
        <f>COUNTIF(A$12:A228,A228)</f>
        <v>1</v>
      </c>
      <c r="C228" s="43" t="s">
        <v>39</v>
      </c>
      <c r="D228" s="43">
        <v>52</v>
      </c>
      <c r="E228" s="43">
        <v>2036</v>
      </c>
      <c r="F228" s="43">
        <v>1</v>
      </c>
      <c r="G228" s="43">
        <v>1021</v>
      </c>
      <c r="H228" s="43">
        <v>1</v>
      </c>
      <c r="I228" s="43" t="s">
        <v>199</v>
      </c>
      <c r="M228" s="43">
        <v>2</v>
      </c>
    </row>
    <row r="229" spans="1:19">
      <c r="A229" t="str">
        <f t="shared" si="3"/>
        <v>5235195TFG010</v>
      </c>
      <c r="B229">
        <f>COUNTIF(A$12:A229,A229)</f>
        <v>2</v>
      </c>
      <c r="C229" t="s">
        <v>39</v>
      </c>
      <c r="D229">
        <v>52</v>
      </c>
      <c r="E229">
        <v>2036</v>
      </c>
      <c r="F229">
        <v>1</v>
      </c>
      <c r="G229">
        <v>1021</v>
      </c>
      <c r="H229">
        <v>1</v>
      </c>
      <c r="I229" t="s">
        <v>199</v>
      </c>
      <c r="P229">
        <v>2</v>
      </c>
    </row>
    <row r="230" spans="1:19">
      <c r="A230" t="str">
        <f t="shared" si="3"/>
        <v>5235195TFG010</v>
      </c>
      <c r="B230">
        <f>COUNTIF(A$12:A230,A230)</f>
        <v>3</v>
      </c>
      <c r="C230" t="s">
        <v>39</v>
      </c>
      <c r="D230">
        <v>52</v>
      </c>
      <c r="E230">
        <v>2036</v>
      </c>
      <c r="F230">
        <v>1</v>
      </c>
      <c r="G230">
        <v>1021</v>
      </c>
      <c r="H230">
        <v>1</v>
      </c>
      <c r="I230" t="s">
        <v>199</v>
      </c>
      <c r="S230">
        <v>2</v>
      </c>
    </row>
    <row r="231" spans="1:19" s="43" customFormat="1">
      <c r="A231" s="43" t="str">
        <f t="shared" si="3"/>
        <v>5235198ECE010</v>
      </c>
      <c r="B231" s="43">
        <f>COUNTIF(A$12:A231,A231)</f>
        <v>1</v>
      </c>
      <c r="C231" s="43" t="s">
        <v>39</v>
      </c>
      <c r="D231" s="43">
        <v>52</v>
      </c>
      <c r="E231" s="43">
        <v>2020</v>
      </c>
      <c r="F231" s="43">
        <v>1</v>
      </c>
      <c r="G231" s="43">
        <v>1021</v>
      </c>
      <c r="H231" s="43">
        <v>1</v>
      </c>
      <c r="I231" s="43" t="s">
        <v>177</v>
      </c>
      <c r="M231" s="43">
        <v>1</v>
      </c>
    </row>
    <row r="232" spans="1:19">
      <c r="A232" t="str">
        <f t="shared" si="3"/>
        <v>5235198ECE010</v>
      </c>
      <c r="B232">
        <f>COUNTIF(A$12:A232,A232)</f>
        <v>2</v>
      </c>
      <c r="C232" t="s">
        <v>39</v>
      </c>
      <c r="D232">
        <v>52</v>
      </c>
      <c r="E232">
        <v>2020</v>
      </c>
      <c r="F232">
        <v>1</v>
      </c>
      <c r="G232">
        <v>1021</v>
      </c>
      <c r="H232">
        <v>1</v>
      </c>
      <c r="I232" t="s">
        <v>177</v>
      </c>
      <c r="P232">
        <v>1</v>
      </c>
    </row>
    <row r="233" spans="1:19">
      <c r="A233" t="str">
        <f t="shared" si="3"/>
        <v>5235198ECE010</v>
      </c>
      <c r="B233">
        <f>COUNTIF(A$12:A233,A233)</f>
        <v>3</v>
      </c>
      <c r="C233" t="s">
        <v>39</v>
      </c>
      <c r="D233">
        <v>52</v>
      </c>
      <c r="E233">
        <v>2020</v>
      </c>
      <c r="F233">
        <v>1</v>
      </c>
      <c r="G233">
        <v>1021</v>
      </c>
      <c r="H233">
        <v>1</v>
      </c>
      <c r="I233" t="s">
        <v>177</v>
      </c>
      <c r="S233">
        <v>1</v>
      </c>
    </row>
    <row r="234" spans="1:19" s="43" customFormat="1">
      <c r="A234" s="43" t="str">
        <f t="shared" si="3"/>
        <v>5335300ECB010</v>
      </c>
      <c r="B234" s="43">
        <f>COUNTIF(A$12:A234,A234)</f>
        <v>1</v>
      </c>
      <c r="C234" s="43" t="s">
        <v>39</v>
      </c>
      <c r="D234" s="43">
        <v>53</v>
      </c>
      <c r="E234" s="43">
        <v>1</v>
      </c>
      <c r="F234" s="43">
        <v>12</v>
      </c>
      <c r="G234" s="43">
        <v>1021</v>
      </c>
      <c r="H234" s="43">
        <v>1</v>
      </c>
      <c r="I234" s="43" t="s">
        <v>32</v>
      </c>
      <c r="K234" s="43">
        <v>1</v>
      </c>
    </row>
    <row r="235" spans="1:19">
      <c r="A235" t="str">
        <f t="shared" si="3"/>
        <v>5335300ECB010</v>
      </c>
      <c r="B235">
        <f>COUNTIF(A$12:A235,A235)</f>
        <v>2</v>
      </c>
      <c r="C235" t="s">
        <v>39</v>
      </c>
      <c r="D235">
        <v>53</v>
      </c>
      <c r="E235">
        <v>1</v>
      </c>
      <c r="F235">
        <v>12</v>
      </c>
      <c r="G235">
        <v>1021</v>
      </c>
      <c r="H235">
        <v>1</v>
      </c>
      <c r="I235" t="s">
        <v>32</v>
      </c>
      <c r="L235">
        <v>1</v>
      </c>
    </row>
    <row r="236" spans="1:19">
      <c r="A236" t="str">
        <f t="shared" si="3"/>
        <v>5335300ECB010</v>
      </c>
      <c r="B236">
        <f>COUNTIF(A$12:A236,A236)</f>
        <v>3</v>
      </c>
      <c r="C236" t="s">
        <v>39</v>
      </c>
      <c r="D236">
        <v>53</v>
      </c>
      <c r="E236">
        <v>1</v>
      </c>
      <c r="F236">
        <v>12</v>
      </c>
      <c r="G236">
        <v>1021</v>
      </c>
      <c r="H236">
        <v>1</v>
      </c>
      <c r="I236" t="s">
        <v>32</v>
      </c>
      <c r="M236">
        <v>1</v>
      </c>
    </row>
    <row r="237" spans="1:19">
      <c r="A237" t="str">
        <f t="shared" si="3"/>
        <v>5335300ECB010</v>
      </c>
      <c r="B237">
        <f>COUNTIF(A$12:A237,A237)</f>
        <v>4</v>
      </c>
      <c r="C237" t="s">
        <v>39</v>
      </c>
      <c r="D237">
        <v>53</v>
      </c>
      <c r="E237">
        <v>1</v>
      </c>
      <c r="F237">
        <v>12</v>
      </c>
      <c r="G237">
        <v>1021</v>
      </c>
      <c r="H237">
        <v>1</v>
      </c>
      <c r="I237" t="s">
        <v>32</v>
      </c>
      <c r="N237">
        <v>1</v>
      </c>
    </row>
    <row r="238" spans="1:19">
      <c r="A238" t="str">
        <f t="shared" si="3"/>
        <v>5335300ECB010</v>
      </c>
      <c r="B238">
        <f>COUNTIF(A$12:A238,A238)</f>
        <v>5</v>
      </c>
      <c r="C238" t="s">
        <v>39</v>
      </c>
      <c r="D238">
        <v>53</v>
      </c>
      <c r="E238">
        <v>1</v>
      </c>
      <c r="F238">
        <v>12</v>
      </c>
      <c r="G238">
        <v>1021</v>
      </c>
      <c r="H238">
        <v>1</v>
      </c>
      <c r="I238" t="s">
        <v>32</v>
      </c>
      <c r="O238">
        <v>1</v>
      </c>
    </row>
    <row r="239" spans="1:19">
      <c r="A239" t="str">
        <f t="shared" si="3"/>
        <v>5335300ECB010</v>
      </c>
      <c r="B239">
        <f>COUNTIF(A$12:A239,A239)</f>
        <v>6</v>
      </c>
      <c r="C239" t="s">
        <v>39</v>
      </c>
      <c r="D239">
        <v>53</v>
      </c>
      <c r="E239">
        <v>1</v>
      </c>
      <c r="F239">
        <v>12</v>
      </c>
      <c r="G239">
        <v>1021</v>
      </c>
      <c r="H239">
        <v>1</v>
      </c>
      <c r="I239" t="s">
        <v>32</v>
      </c>
      <c r="P239">
        <v>1</v>
      </c>
    </row>
    <row r="240" spans="1:19">
      <c r="A240" t="str">
        <f t="shared" si="3"/>
        <v>5335300ECB010</v>
      </c>
      <c r="B240">
        <f>COUNTIF(A$12:A240,A240)</f>
        <v>7</v>
      </c>
      <c r="C240" t="s">
        <v>39</v>
      </c>
      <c r="D240">
        <v>53</v>
      </c>
      <c r="E240">
        <v>1</v>
      </c>
      <c r="F240">
        <v>12</v>
      </c>
      <c r="G240">
        <v>1021</v>
      </c>
      <c r="H240">
        <v>1</v>
      </c>
      <c r="I240" t="s">
        <v>32</v>
      </c>
      <c r="S240">
        <v>1</v>
      </c>
    </row>
    <row r="241" spans="1:19" s="43" customFormat="1">
      <c r="A241" s="43" t="str">
        <f t="shared" si="3"/>
        <v>5235312ECB010</v>
      </c>
      <c r="B241" s="43">
        <f>COUNTIF(A$12:A241,A241)</f>
        <v>1</v>
      </c>
      <c r="C241" s="43" t="s">
        <v>39</v>
      </c>
      <c r="D241" s="43">
        <v>52</v>
      </c>
      <c r="E241" s="43">
        <v>38</v>
      </c>
      <c r="F241" s="43">
        <v>1</v>
      </c>
      <c r="G241" s="43">
        <v>1021</v>
      </c>
      <c r="H241" s="43">
        <v>1</v>
      </c>
      <c r="I241" s="43" t="s">
        <v>85</v>
      </c>
      <c r="K241" s="43">
        <v>1</v>
      </c>
    </row>
    <row r="242" spans="1:19">
      <c r="A242" t="str">
        <f t="shared" si="3"/>
        <v>5235312ECB010</v>
      </c>
      <c r="B242">
        <f>COUNTIF(A$12:A242,A242)</f>
        <v>2</v>
      </c>
      <c r="C242" t="s">
        <v>39</v>
      </c>
      <c r="D242">
        <v>52</v>
      </c>
      <c r="E242">
        <v>38</v>
      </c>
      <c r="F242">
        <v>1</v>
      </c>
      <c r="G242">
        <v>1021</v>
      </c>
      <c r="H242">
        <v>1</v>
      </c>
      <c r="I242" t="s">
        <v>85</v>
      </c>
      <c r="L242">
        <v>1</v>
      </c>
    </row>
    <row r="243" spans="1:19">
      <c r="A243" t="str">
        <f t="shared" si="3"/>
        <v>5235312ECB010</v>
      </c>
      <c r="B243">
        <f>COUNTIF(A$12:A243,A243)</f>
        <v>3</v>
      </c>
      <c r="C243" t="s">
        <v>39</v>
      </c>
      <c r="D243">
        <v>52</v>
      </c>
      <c r="E243">
        <v>38</v>
      </c>
      <c r="F243">
        <v>1</v>
      </c>
      <c r="G243">
        <v>1021</v>
      </c>
      <c r="H243">
        <v>1</v>
      </c>
      <c r="I243" t="s">
        <v>85</v>
      </c>
      <c r="N243">
        <v>1</v>
      </c>
    </row>
    <row r="244" spans="1:19">
      <c r="A244" t="str">
        <f t="shared" si="3"/>
        <v>5235312ECB010</v>
      </c>
      <c r="B244">
        <f>COUNTIF(A$12:A244,A244)</f>
        <v>4</v>
      </c>
      <c r="C244" t="s">
        <v>39</v>
      </c>
      <c r="D244">
        <v>52</v>
      </c>
      <c r="E244">
        <v>38</v>
      </c>
      <c r="F244">
        <v>1</v>
      </c>
      <c r="G244">
        <v>1021</v>
      </c>
      <c r="H244">
        <v>1</v>
      </c>
      <c r="I244" t="s">
        <v>85</v>
      </c>
      <c r="O244">
        <v>1</v>
      </c>
    </row>
    <row r="245" spans="1:19" s="43" customFormat="1">
      <c r="A245" s="43" t="str">
        <f t="shared" si="3"/>
        <v>5235352ECB010</v>
      </c>
      <c r="B245" s="43">
        <f>COUNTIF(A$12:A245,A245)</f>
        <v>1</v>
      </c>
      <c r="C245" s="43" t="s">
        <v>39</v>
      </c>
      <c r="D245" s="43">
        <v>52</v>
      </c>
      <c r="E245" s="43">
        <v>1821</v>
      </c>
      <c r="F245" s="43">
        <v>1</v>
      </c>
      <c r="G245" s="43">
        <v>1021</v>
      </c>
      <c r="H245" s="43">
        <v>1</v>
      </c>
      <c r="I245" s="43" t="s">
        <v>166</v>
      </c>
      <c r="K245" s="43">
        <v>1</v>
      </c>
    </row>
    <row r="246" spans="1:19">
      <c r="A246" t="str">
        <f t="shared" si="3"/>
        <v>5235352ECB010</v>
      </c>
      <c r="B246">
        <f>COUNTIF(A$12:A246,A246)</f>
        <v>2</v>
      </c>
      <c r="C246" t="s">
        <v>39</v>
      </c>
      <c r="D246">
        <v>52</v>
      </c>
      <c r="E246">
        <v>1821</v>
      </c>
      <c r="F246">
        <v>1</v>
      </c>
      <c r="G246">
        <v>1021</v>
      </c>
      <c r="H246">
        <v>1</v>
      </c>
      <c r="I246" t="s">
        <v>166</v>
      </c>
      <c r="L246">
        <v>1</v>
      </c>
    </row>
    <row r="247" spans="1:19">
      <c r="A247" t="str">
        <f t="shared" si="3"/>
        <v>5235352ECB010</v>
      </c>
      <c r="B247">
        <f>COUNTIF(A$12:A247,A247)</f>
        <v>3</v>
      </c>
      <c r="C247" t="s">
        <v>39</v>
      </c>
      <c r="D247">
        <v>52</v>
      </c>
      <c r="E247">
        <v>1821</v>
      </c>
      <c r="F247">
        <v>1</v>
      </c>
      <c r="G247">
        <v>1021</v>
      </c>
      <c r="H247">
        <v>1</v>
      </c>
      <c r="I247" t="s">
        <v>166</v>
      </c>
      <c r="N247">
        <v>1</v>
      </c>
    </row>
    <row r="248" spans="1:19">
      <c r="A248" t="str">
        <f t="shared" si="3"/>
        <v>5235352ECB010</v>
      </c>
      <c r="B248">
        <f>COUNTIF(A$12:A248,A248)</f>
        <v>4</v>
      </c>
      <c r="C248" t="s">
        <v>39</v>
      </c>
      <c r="D248">
        <v>52</v>
      </c>
      <c r="E248">
        <v>1821</v>
      </c>
      <c r="F248">
        <v>1</v>
      </c>
      <c r="G248">
        <v>1021</v>
      </c>
      <c r="H248">
        <v>1</v>
      </c>
      <c r="I248" t="s">
        <v>166</v>
      </c>
      <c r="O248">
        <v>1</v>
      </c>
    </row>
    <row r="249" spans="1:19" s="43" customFormat="1">
      <c r="A249" s="43" t="str">
        <f t="shared" si="3"/>
        <v>533539450A010</v>
      </c>
      <c r="B249" s="43">
        <f>COUNTIF(A$12:A249,A249)</f>
        <v>1</v>
      </c>
      <c r="C249" s="43" t="s">
        <v>39</v>
      </c>
      <c r="D249" s="43">
        <v>53</v>
      </c>
      <c r="E249" s="43">
        <v>6095</v>
      </c>
      <c r="F249" s="43">
        <v>1</v>
      </c>
      <c r="G249" s="43">
        <v>1021</v>
      </c>
      <c r="H249" s="43">
        <v>1</v>
      </c>
      <c r="I249" s="43" t="s">
        <v>323</v>
      </c>
      <c r="K249" s="43">
        <v>2</v>
      </c>
    </row>
    <row r="250" spans="1:19">
      <c r="A250" t="str">
        <f t="shared" si="3"/>
        <v>533539450A010</v>
      </c>
      <c r="B250">
        <f>COUNTIF(A$12:A250,A250)</f>
        <v>2</v>
      </c>
      <c r="C250" t="s">
        <v>39</v>
      </c>
      <c r="D250">
        <v>53</v>
      </c>
      <c r="E250">
        <v>6095</v>
      </c>
      <c r="F250">
        <v>1</v>
      </c>
      <c r="G250">
        <v>1021</v>
      </c>
      <c r="H250">
        <v>1</v>
      </c>
      <c r="I250" t="s">
        <v>323</v>
      </c>
      <c r="L250">
        <v>2</v>
      </c>
    </row>
    <row r="251" spans="1:19">
      <c r="A251" t="str">
        <f t="shared" si="3"/>
        <v>533539450A010</v>
      </c>
      <c r="B251">
        <f>COUNTIF(A$12:A251,A251)</f>
        <v>3</v>
      </c>
      <c r="C251" t="s">
        <v>39</v>
      </c>
      <c r="D251">
        <v>53</v>
      </c>
      <c r="E251">
        <v>6095</v>
      </c>
      <c r="F251">
        <v>1</v>
      </c>
      <c r="G251">
        <v>1021</v>
      </c>
      <c r="H251">
        <v>1</v>
      </c>
      <c r="I251" t="s">
        <v>323</v>
      </c>
      <c r="M251">
        <v>2</v>
      </c>
    </row>
    <row r="252" spans="1:19">
      <c r="A252" t="str">
        <f t="shared" si="3"/>
        <v>533539450A010</v>
      </c>
      <c r="B252">
        <f>COUNTIF(A$12:A252,A252)</f>
        <v>4</v>
      </c>
      <c r="C252" t="s">
        <v>39</v>
      </c>
      <c r="D252">
        <v>53</v>
      </c>
      <c r="E252">
        <v>6095</v>
      </c>
      <c r="F252">
        <v>1</v>
      </c>
      <c r="G252">
        <v>1021</v>
      </c>
      <c r="H252">
        <v>1</v>
      </c>
      <c r="I252" t="s">
        <v>323</v>
      </c>
      <c r="N252">
        <v>2</v>
      </c>
    </row>
    <row r="253" spans="1:19">
      <c r="A253" t="str">
        <f t="shared" si="3"/>
        <v>533539450A010</v>
      </c>
      <c r="B253">
        <f>COUNTIF(A$12:A253,A253)</f>
        <v>5</v>
      </c>
      <c r="C253" t="s">
        <v>39</v>
      </c>
      <c r="D253">
        <v>53</v>
      </c>
      <c r="E253">
        <v>6095</v>
      </c>
      <c r="F253">
        <v>1</v>
      </c>
      <c r="G253">
        <v>1021</v>
      </c>
      <c r="H253">
        <v>1</v>
      </c>
      <c r="I253" t="s">
        <v>323</v>
      </c>
      <c r="O253">
        <v>2</v>
      </c>
    </row>
    <row r="254" spans="1:19">
      <c r="A254" t="str">
        <f t="shared" si="3"/>
        <v>533539450A010</v>
      </c>
      <c r="B254">
        <f>COUNTIF(A$12:A254,A254)</f>
        <v>6</v>
      </c>
      <c r="C254" t="s">
        <v>39</v>
      </c>
      <c r="D254">
        <v>53</v>
      </c>
      <c r="E254">
        <v>6095</v>
      </c>
      <c r="F254">
        <v>1</v>
      </c>
      <c r="G254">
        <v>1021</v>
      </c>
      <c r="H254">
        <v>1</v>
      </c>
      <c r="I254" t="s">
        <v>323</v>
      </c>
      <c r="P254">
        <v>2</v>
      </c>
    </row>
    <row r="255" spans="1:19">
      <c r="A255" t="str">
        <f t="shared" si="3"/>
        <v>533539450A010</v>
      </c>
      <c r="B255">
        <f>COUNTIF(A$12:A255,A255)</f>
        <v>7</v>
      </c>
      <c r="C255" t="s">
        <v>39</v>
      </c>
      <c r="D255">
        <v>53</v>
      </c>
      <c r="E255">
        <v>6095</v>
      </c>
      <c r="F255">
        <v>1</v>
      </c>
      <c r="G255">
        <v>1021</v>
      </c>
      <c r="H255">
        <v>1</v>
      </c>
      <c r="I255" t="s">
        <v>323</v>
      </c>
      <c r="S255">
        <v>2</v>
      </c>
    </row>
    <row r="256" spans="1:19" s="43" customFormat="1">
      <c r="A256" s="43" t="str">
        <f t="shared" si="3"/>
        <v>5435409ECB010</v>
      </c>
      <c r="B256" s="43">
        <f>COUNTIF(A$12:A256,A256)</f>
        <v>1</v>
      </c>
      <c r="C256" s="43" t="s">
        <v>39</v>
      </c>
      <c r="D256" s="43">
        <v>54</v>
      </c>
      <c r="E256" s="43">
        <v>9470</v>
      </c>
      <c r="F256" s="43">
        <v>1</v>
      </c>
      <c r="G256" s="43">
        <v>1021</v>
      </c>
      <c r="H256" s="43">
        <v>1</v>
      </c>
      <c r="I256" s="43" t="s">
        <v>565</v>
      </c>
      <c r="K256" s="43">
        <v>1</v>
      </c>
    </row>
    <row r="257" spans="1:19">
      <c r="A257" t="str">
        <f t="shared" si="3"/>
        <v>5435409ECB010</v>
      </c>
      <c r="B257">
        <f>COUNTIF(A$12:A257,A257)</f>
        <v>2</v>
      </c>
      <c r="C257" t="s">
        <v>39</v>
      </c>
      <c r="D257">
        <v>54</v>
      </c>
      <c r="E257">
        <v>9470</v>
      </c>
      <c r="F257">
        <v>1</v>
      </c>
      <c r="G257">
        <v>1021</v>
      </c>
      <c r="H257">
        <v>1</v>
      </c>
      <c r="I257" t="s">
        <v>565</v>
      </c>
      <c r="L257">
        <v>1</v>
      </c>
    </row>
    <row r="258" spans="1:19">
      <c r="A258" t="str">
        <f t="shared" si="3"/>
        <v>5435409ECB010</v>
      </c>
      <c r="B258">
        <f>COUNTIF(A$12:A258,A258)</f>
        <v>3</v>
      </c>
      <c r="C258" t="s">
        <v>39</v>
      </c>
      <c r="D258">
        <v>54</v>
      </c>
      <c r="E258">
        <v>9470</v>
      </c>
      <c r="F258">
        <v>1</v>
      </c>
      <c r="G258">
        <v>1021</v>
      </c>
      <c r="H258">
        <v>1</v>
      </c>
      <c r="I258" t="s">
        <v>565</v>
      </c>
      <c r="N258">
        <v>1</v>
      </c>
    </row>
    <row r="259" spans="1:19">
      <c r="A259" t="str">
        <f t="shared" si="3"/>
        <v>5435409ECB010</v>
      </c>
      <c r="B259">
        <f>COUNTIF(A$12:A259,A259)</f>
        <v>4</v>
      </c>
      <c r="C259" t="s">
        <v>39</v>
      </c>
      <c r="D259">
        <v>54</v>
      </c>
      <c r="E259">
        <v>9470</v>
      </c>
      <c r="F259">
        <v>1</v>
      </c>
      <c r="G259">
        <v>1021</v>
      </c>
      <c r="H259">
        <v>1</v>
      </c>
      <c r="I259" t="s">
        <v>565</v>
      </c>
      <c r="O259">
        <v>1</v>
      </c>
    </row>
    <row r="260" spans="1:19" s="43" customFormat="1">
      <c r="A260" s="43" t="str">
        <f t="shared" si="3"/>
        <v>5235441ECB010</v>
      </c>
      <c r="B260" s="43">
        <f>COUNTIF(A$12:A260,A260)</f>
        <v>1</v>
      </c>
      <c r="C260" s="43" t="s">
        <v>39</v>
      </c>
      <c r="D260" s="43">
        <v>52</v>
      </c>
      <c r="E260" s="43">
        <v>9407</v>
      </c>
      <c r="F260" s="43">
        <v>1</v>
      </c>
      <c r="G260" s="43">
        <v>1021</v>
      </c>
      <c r="H260" s="43">
        <v>1</v>
      </c>
      <c r="I260" s="43" t="s">
        <v>559</v>
      </c>
      <c r="K260" s="43">
        <v>1</v>
      </c>
    </row>
    <row r="261" spans="1:19">
      <c r="A261" t="str">
        <f t="shared" si="3"/>
        <v>5235441ECB010</v>
      </c>
      <c r="B261">
        <f>COUNTIF(A$12:A261,A261)</f>
        <v>2</v>
      </c>
      <c r="C261" t="s">
        <v>39</v>
      </c>
      <c r="D261">
        <v>52</v>
      </c>
      <c r="E261">
        <v>9407</v>
      </c>
      <c r="F261">
        <v>1</v>
      </c>
      <c r="G261">
        <v>1021</v>
      </c>
      <c r="H261">
        <v>1</v>
      </c>
      <c r="I261" t="s">
        <v>559</v>
      </c>
      <c r="L261">
        <v>1</v>
      </c>
    </row>
    <row r="262" spans="1:19">
      <c r="A262" t="str">
        <f t="shared" si="3"/>
        <v>5235441ECB010</v>
      </c>
      <c r="B262">
        <f>COUNTIF(A$12:A262,A262)</f>
        <v>3</v>
      </c>
      <c r="C262" t="s">
        <v>39</v>
      </c>
      <c r="D262">
        <v>52</v>
      </c>
      <c r="E262">
        <v>9407</v>
      </c>
      <c r="F262">
        <v>1</v>
      </c>
      <c r="G262">
        <v>1021</v>
      </c>
      <c r="H262">
        <v>1</v>
      </c>
      <c r="I262" t="s">
        <v>559</v>
      </c>
      <c r="M262">
        <v>1</v>
      </c>
    </row>
    <row r="263" spans="1:19">
      <c r="A263" t="str">
        <f t="shared" si="3"/>
        <v>5235441ECB010</v>
      </c>
      <c r="B263">
        <f>COUNTIF(A$12:A263,A263)</f>
        <v>4</v>
      </c>
      <c r="C263" t="s">
        <v>39</v>
      </c>
      <c r="D263">
        <v>52</v>
      </c>
      <c r="E263">
        <v>9407</v>
      </c>
      <c r="F263">
        <v>1</v>
      </c>
      <c r="G263">
        <v>1021</v>
      </c>
      <c r="H263">
        <v>1</v>
      </c>
      <c r="I263" t="s">
        <v>559</v>
      </c>
      <c r="N263">
        <v>1</v>
      </c>
    </row>
    <row r="264" spans="1:19">
      <c r="A264" t="str">
        <f t="shared" si="3"/>
        <v>5235441ECB010</v>
      </c>
      <c r="B264">
        <f>COUNTIF(A$12:A264,A264)</f>
        <v>5</v>
      </c>
      <c r="C264" t="s">
        <v>39</v>
      </c>
      <c r="D264">
        <v>52</v>
      </c>
      <c r="E264">
        <v>9407</v>
      </c>
      <c r="F264">
        <v>1</v>
      </c>
      <c r="G264">
        <v>1021</v>
      </c>
      <c r="H264">
        <v>1</v>
      </c>
      <c r="I264" t="s">
        <v>559</v>
      </c>
      <c r="O264">
        <v>1</v>
      </c>
    </row>
    <row r="265" spans="1:19">
      <c r="A265" t="str">
        <f t="shared" si="3"/>
        <v>5235441ECB010</v>
      </c>
      <c r="B265">
        <f>COUNTIF(A$12:A265,A265)</f>
        <v>6</v>
      </c>
      <c r="C265" t="s">
        <v>39</v>
      </c>
      <c r="D265">
        <v>52</v>
      </c>
      <c r="E265">
        <v>9407</v>
      </c>
      <c r="F265">
        <v>1</v>
      </c>
      <c r="G265">
        <v>1021</v>
      </c>
      <c r="H265">
        <v>1</v>
      </c>
      <c r="I265" t="s">
        <v>559</v>
      </c>
      <c r="P265">
        <v>1</v>
      </c>
    </row>
    <row r="266" spans="1:19">
      <c r="A266" t="str">
        <f t="shared" si="3"/>
        <v>5235441ECB010</v>
      </c>
      <c r="B266">
        <f>COUNTIF(A$12:A266,A266)</f>
        <v>7</v>
      </c>
      <c r="C266" t="s">
        <v>39</v>
      </c>
      <c r="D266">
        <v>52</v>
      </c>
      <c r="E266">
        <v>9407</v>
      </c>
      <c r="F266">
        <v>1</v>
      </c>
      <c r="G266">
        <v>1021</v>
      </c>
      <c r="H266">
        <v>1</v>
      </c>
      <c r="I266" t="s">
        <v>559</v>
      </c>
      <c r="S266">
        <v>1</v>
      </c>
    </row>
    <row r="267" spans="1:19" s="43" customFormat="1">
      <c r="A267" s="43" t="str">
        <f t="shared" si="3"/>
        <v>5235441TFA010</v>
      </c>
      <c r="B267" s="43">
        <f>COUNTIF(A$12:A267,A267)</f>
        <v>1</v>
      </c>
      <c r="C267" s="43" t="s">
        <v>39</v>
      </c>
      <c r="D267" s="43">
        <v>52</v>
      </c>
      <c r="E267" s="43">
        <v>9407</v>
      </c>
      <c r="F267" s="43">
        <v>1</v>
      </c>
      <c r="G267" s="43">
        <v>1021</v>
      </c>
      <c r="H267" s="43">
        <v>1</v>
      </c>
      <c r="I267" s="43" t="s">
        <v>564</v>
      </c>
      <c r="K267" s="43">
        <v>1</v>
      </c>
    </row>
    <row r="268" spans="1:19">
      <c r="A268" t="str">
        <f t="shared" ref="A268:A331" si="4">D268&amp;I268</f>
        <v>5235441TFA010</v>
      </c>
      <c r="B268">
        <f>COUNTIF(A$12:A268,A268)</f>
        <v>2</v>
      </c>
      <c r="C268" t="s">
        <v>39</v>
      </c>
      <c r="D268">
        <v>52</v>
      </c>
      <c r="E268">
        <v>9407</v>
      </c>
      <c r="F268">
        <v>1</v>
      </c>
      <c r="G268">
        <v>1021</v>
      </c>
      <c r="H268">
        <v>1</v>
      </c>
      <c r="I268" t="s">
        <v>564</v>
      </c>
      <c r="L268">
        <v>1</v>
      </c>
    </row>
    <row r="269" spans="1:19">
      <c r="A269" t="str">
        <f t="shared" si="4"/>
        <v>5235441TFA010</v>
      </c>
      <c r="B269">
        <f>COUNTIF(A$12:A269,A269)</f>
        <v>3</v>
      </c>
      <c r="C269" t="s">
        <v>39</v>
      </c>
      <c r="D269">
        <v>52</v>
      </c>
      <c r="E269">
        <v>9407</v>
      </c>
      <c r="F269">
        <v>1</v>
      </c>
      <c r="G269">
        <v>1021</v>
      </c>
      <c r="H269">
        <v>1</v>
      </c>
      <c r="I269" t="s">
        <v>564</v>
      </c>
      <c r="N269">
        <v>1</v>
      </c>
    </row>
    <row r="270" spans="1:19">
      <c r="A270" t="str">
        <f t="shared" si="4"/>
        <v>5235441TFA010</v>
      </c>
      <c r="B270">
        <f>COUNTIF(A$12:A270,A270)</f>
        <v>4</v>
      </c>
      <c r="C270" t="s">
        <v>39</v>
      </c>
      <c r="D270">
        <v>52</v>
      </c>
      <c r="E270">
        <v>9407</v>
      </c>
      <c r="F270">
        <v>1</v>
      </c>
      <c r="G270">
        <v>1021</v>
      </c>
      <c r="H270">
        <v>1</v>
      </c>
      <c r="I270" t="s">
        <v>564</v>
      </c>
      <c r="O270">
        <v>1</v>
      </c>
    </row>
    <row r="271" spans="1:19" s="43" customFormat="1">
      <c r="A271" s="43" t="str">
        <f t="shared" si="4"/>
        <v>543548255A010</v>
      </c>
      <c r="B271" s="43">
        <f>COUNTIF(A$12:A271,A271)</f>
        <v>1</v>
      </c>
      <c r="C271" s="43" t="s">
        <v>39</v>
      </c>
      <c r="D271" s="43">
        <v>54</v>
      </c>
      <c r="E271" s="43">
        <v>2020</v>
      </c>
      <c r="F271" s="43">
        <v>1</v>
      </c>
      <c r="G271" s="43">
        <v>1021</v>
      </c>
      <c r="H271" s="43">
        <v>1</v>
      </c>
      <c r="I271" s="43" t="s">
        <v>181</v>
      </c>
      <c r="M271" s="43">
        <v>1</v>
      </c>
    </row>
    <row r="272" spans="1:19">
      <c r="A272" t="str">
        <f t="shared" si="4"/>
        <v>543548255A010</v>
      </c>
      <c r="B272">
        <f>COUNTIF(A$12:A272,A272)</f>
        <v>2</v>
      </c>
      <c r="C272" t="s">
        <v>39</v>
      </c>
      <c r="D272">
        <v>54</v>
      </c>
      <c r="E272">
        <v>2020</v>
      </c>
      <c r="F272">
        <v>1</v>
      </c>
      <c r="G272">
        <v>1021</v>
      </c>
      <c r="H272">
        <v>1</v>
      </c>
      <c r="I272" t="s">
        <v>181</v>
      </c>
      <c r="P272">
        <v>1</v>
      </c>
    </row>
    <row r="273" spans="1:19">
      <c r="A273" t="str">
        <f t="shared" si="4"/>
        <v>543548255A010</v>
      </c>
      <c r="B273">
        <f>COUNTIF(A$12:A273,A273)</f>
        <v>3</v>
      </c>
      <c r="C273" t="s">
        <v>39</v>
      </c>
      <c r="D273">
        <v>54</v>
      </c>
      <c r="E273">
        <v>2020</v>
      </c>
      <c r="F273">
        <v>1</v>
      </c>
      <c r="G273">
        <v>1021</v>
      </c>
      <c r="H273">
        <v>1</v>
      </c>
      <c r="I273" t="s">
        <v>181</v>
      </c>
      <c r="S273">
        <v>1</v>
      </c>
    </row>
    <row r="274" spans="1:19" s="43" customFormat="1">
      <c r="A274" s="43" t="str">
        <f t="shared" si="4"/>
        <v>5435482TFA010</v>
      </c>
      <c r="B274" s="43">
        <f>COUNTIF(A$12:A274,A274)</f>
        <v>1</v>
      </c>
      <c r="C274" s="43" t="s">
        <v>39</v>
      </c>
      <c r="D274" s="43">
        <v>54</v>
      </c>
      <c r="E274" s="43">
        <v>2020</v>
      </c>
      <c r="F274" s="43">
        <v>1</v>
      </c>
      <c r="G274" s="43">
        <v>1021</v>
      </c>
      <c r="H274" s="43">
        <v>1</v>
      </c>
      <c r="I274" s="43" t="s">
        <v>183</v>
      </c>
      <c r="K274" s="43">
        <v>1</v>
      </c>
    </row>
    <row r="275" spans="1:19">
      <c r="A275" t="str">
        <f t="shared" si="4"/>
        <v>5435482TFA010</v>
      </c>
      <c r="B275">
        <f>COUNTIF(A$12:A275,A275)</f>
        <v>2</v>
      </c>
      <c r="C275" t="s">
        <v>39</v>
      </c>
      <c r="D275">
        <v>54</v>
      </c>
      <c r="E275">
        <v>2020</v>
      </c>
      <c r="F275">
        <v>1</v>
      </c>
      <c r="G275">
        <v>1021</v>
      </c>
      <c r="H275">
        <v>1</v>
      </c>
      <c r="I275" t="s">
        <v>183</v>
      </c>
      <c r="L275">
        <v>1</v>
      </c>
    </row>
    <row r="276" spans="1:19">
      <c r="A276" t="str">
        <f t="shared" si="4"/>
        <v>5435482TFA010</v>
      </c>
      <c r="B276">
        <f>COUNTIF(A$12:A276,A276)</f>
        <v>3</v>
      </c>
      <c r="C276" t="s">
        <v>39</v>
      </c>
      <c r="D276">
        <v>54</v>
      </c>
      <c r="E276">
        <v>2020</v>
      </c>
      <c r="F276">
        <v>1</v>
      </c>
      <c r="G276">
        <v>1021</v>
      </c>
      <c r="H276">
        <v>1</v>
      </c>
      <c r="I276" t="s">
        <v>183</v>
      </c>
      <c r="N276">
        <v>1</v>
      </c>
    </row>
    <row r="277" spans="1:19">
      <c r="A277" t="str">
        <f t="shared" si="4"/>
        <v>5435482TFA010</v>
      </c>
      <c r="B277">
        <f>COUNTIF(A$12:A277,A277)</f>
        <v>4</v>
      </c>
      <c r="C277" t="s">
        <v>39</v>
      </c>
      <c r="D277">
        <v>54</v>
      </c>
      <c r="E277">
        <v>2020</v>
      </c>
      <c r="F277">
        <v>1</v>
      </c>
      <c r="G277">
        <v>1021</v>
      </c>
      <c r="H277">
        <v>1</v>
      </c>
      <c r="I277" t="s">
        <v>183</v>
      </c>
      <c r="O277">
        <v>1</v>
      </c>
    </row>
    <row r="278" spans="1:19" s="43" customFormat="1">
      <c r="A278" s="43" t="str">
        <f t="shared" si="4"/>
        <v>5435501ECB010</v>
      </c>
      <c r="B278" s="43">
        <f>COUNTIF(A$12:A278,A278)</f>
        <v>1</v>
      </c>
      <c r="C278" s="43" t="s">
        <v>39</v>
      </c>
      <c r="D278" s="43">
        <v>54</v>
      </c>
      <c r="E278" s="43">
        <v>816</v>
      </c>
      <c r="F278" s="43">
        <v>1</v>
      </c>
      <c r="G278" s="43">
        <v>1021</v>
      </c>
      <c r="H278" s="43">
        <v>1</v>
      </c>
      <c r="I278" s="43" t="s">
        <v>115</v>
      </c>
      <c r="K278" s="43">
        <v>1</v>
      </c>
    </row>
    <row r="279" spans="1:19">
      <c r="A279" t="str">
        <f t="shared" si="4"/>
        <v>5435501ECB010</v>
      </c>
      <c r="B279">
        <f>COUNTIF(A$12:A279,A279)</f>
        <v>2</v>
      </c>
      <c r="C279" t="s">
        <v>39</v>
      </c>
      <c r="D279">
        <v>54</v>
      </c>
      <c r="E279">
        <v>816</v>
      </c>
      <c r="F279">
        <v>1</v>
      </c>
      <c r="G279">
        <v>1021</v>
      </c>
      <c r="H279">
        <v>1</v>
      </c>
      <c r="I279" t="s">
        <v>115</v>
      </c>
      <c r="L279">
        <v>1</v>
      </c>
    </row>
    <row r="280" spans="1:19">
      <c r="A280" t="str">
        <f t="shared" si="4"/>
        <v>5435501ECB010</v>
      </c>
      <c r="B280">
        <f>COUNTIF(A$12:A280,A280)</f>
        <v>3</v>
      </c>
      <c r="C280" t="s">
        <v>39</v>
      </c>
      <c r="D280">
        <v>54</v>
      </c>
      <c r="E280">
        <v>816</v>
      </c>
      <c r="F280">
        <v>1</v>
      </c>
      <c r="G280">
        <v>1021</v>
      </c>
      <c r="H280">
        <v>1</v>
      </c>
      <c r="I280" t="s">
        <v>115</v>
      </c>
      <c r="N280">
        <v>1</v>
      </c>
    </row>
    <row r="281" spans="1:19">
      <c r="A281" t="str">
        <f t="shared" si="4"/>
        <v>5435501ECB010</v>
      </c>
      <c r="B281">
        <f>COUNTIF(A$12:A281,A281)</f>
        <v>4</v>
      </c>
      <c r="C281" t="s">
        <v>39</v>
      </c>
      <c r="D281">
        <v>54</v>
      </c>
      <c r="E281">
        <v>816</v>
      </c>
      <c r="F281">
        <v>1</v>
      </c>
      <c r="G281">
        <v>1021</v>
      </c>
      <c r="H281">
        <v>1</v>
      </c>
      <c r="I281" t="s">
        <v>115</v>
      </c>
      <c r="O281">
        <v>1</v>
      </c>
    </row>
    <row r="282" spans="1:19" s="43" customFormat="1">
      <c r="A282" s="43" t="str">
        <f t="shared" si="4"/>
        <v>5435505ECB010</v>
      </c>
      <c r="B282" s="43">
        <f>COUNTIF(A$12:A282,A282)</f>
        <v>1</v>
      </c>
      <c r="C282" s="43" t="s">
        <v>39</v>
      </c>
      <c r="D282" s="43">
        <v>54</v>
      </c>
      <c r="E282" s="43">
        <v>3236</v>
      </c>
      <c r="F282" s="43">
        <v>1</v>
      </c>
      <c r="G282" s="43">
        <v>1021</v>
      </c>
      <c r="H282" s="43">
        <v>1</v>
      </c>
      <c r="I282" s="43" t="s">
        <v>254</v>
      </c>
      <c r="K282" s="43">
        <v>1</v>
      </c>
    </row>
    <row r="283" spans="1:19">
      <c r="A283" t="str">
        <f t="shared" si="4"/>
        <v>5435505ECB010</v>
      </c>
      <c r="B283">
        <f>COUNTIF(A$12:A283,A283)</f>
        <v>2</v>
      </c>
      <c r="C283" t="s">
        <v>39</v>
      </c>
      <c r="D283">
        <v>54</v>
      </c>
      <c r="E283">
        <v>3236</v>
      </c>
      <c r="F283">
        <v>1</v>
      </c>
      <c r="G283">
        <v>1021</v>
      </c>
      <c r="H283">
        <v>1</v>
      </c>
      <c r="I283" t="s">
        <v>254</v>
      </c>
      <c r="L283">
        <v>1</v>
      </c>
    </row>
    <row r="284" spans="1:19">
      <c r="A284" t="str">
        <f t="shared" si="4"/>
        <v>5435505ECB010</v>
      </c>
      <c r="B284">
        <f>COUNTIF(A$12:A284,A284)</f>
        <v>3</v>
      </c>
      <c r="C284" t="s">
        <v>39</v>
      </c>
      <c r="D284">
        <v>54</v>
      </c>
      <c r="E284">
        <v>3236</v>
      </c>
      <c r="F284">
        <v>1</v>
      </c>
      <c r="G284">
        <v>1021</v>
      </c>
      <c r="H284">
        <v>1</v>
      </c>
      <c r="I284" t="s">
        <v>254</v>
      </c>
      <c r="N284">
        <v>1</v>
      </c>
    </row>
    <row r="285" spans="1:19">
      <c r="A285" t="str">
        <f t="shared" si="4"/>
        <v>5435505ECB010</v>
      </c>
      <c r="B285">
        <f>COUNTIF(A$12:A285,A285)</f>
        <v>4</v>
      </c>
      <c r="C285" t="s">
        <v>39</v>
      </c>
      <c r="D285">
        <v>54</v>
      </c>
      <c r="E285">
        <v>3236</v>
      </c>
      <c r="F285">
        <v>1</v>
      </c>
      <c r="G285">
        <v>1021</v>
      </c>
      <c r="H285">
        <v>1</v>
      </c>
      <c r="I285" t="s">
        <v>254</v>
      </c>
      <c r="O285">
        <v>1</v>
      </c>
    </row>
    <row r="286" spans="1:19" s="43" customFormat="1">
      <c r="A286" s="43" t="str">
        <f t="shared" si="4"/>
        <v>5435556ECB010</v>
      </c>
      <c r="B286" s="43">
        <f>COUNTIF(A$12:A286,A286)</f>
        <v>1</v>
      </c>
      <c r="C286" s="43" t="s">
        <v>39</v>
      </c>
      <c r="D286" s="43">
        <v>54</v>
      </c>
      <c r="E286" s="43">
        <v>1014</v>
      </c>
      <c r="F286" s="43">
        <v>1</v>
      </c>
      <c r="G286" s="43">
        <v>1021</v>
      </c>
      <c r="H286" s="43">
        <v>1</v>
      </c>
      <c r="I286" s="43" t="s">
        <v>138</v>
      </c>
      <c r="K286" s="43">
        <v>1</v>
      </c>
    </row>
    <row r="287" spans="1:19">
      <c r="A287" t="str">
        <f t="shared" si="4"/>
        <v>5435556ECB010</v>
      </c>
      <c r="B287">
        <f>COUNTIF(A$12:A287,A287)</f>
        <v>2</v>
      </c>
      <c r="C287" t="s">
        <v>39</v>
      </c>
      <c r="D287">
        <v>54</v>
      </c>
      <c r="E287">
        <v>1014</v>
      </c>
      <c r="F287">
        <v>1</v>
      </c>
      <c r="G287">
        <v>1021</v>
      </c>
      <c r="H287">
        <v>1</v>
      </c>
      <c r="I287" t="s">
        <v>138</v>
      </c>
      <c r="L287">
        <v>1</v>
      </c>
    </row>
    <row r="288" spans="1:19">
      <c r="A288" t="str">
        <f t="shared" si="4"/>
        <v>5435556ECB010</v>
      </c>
      <c r="B288">
        <f>COUNTIF(A$12:A288,A288)</f>
        <v>3</v>
      </c>
      <c r="C288" t="s">
        <v>39</v>
      </c>
      <c r="D288">
        <v>54</v>
      </c>
      <c r="E288">
        <v>1014</v>
      </c>
      <c r="F288">
        <v>1</v>
      </c>
      <c r="G288">
        <v>1021</v>
      </c>
      <c r="H288">
        <v>1</v>
      </c>
      <c r="I288" t="s">
        <v>138</v>
      </c>
      <c r="N288">
        <v>1</v>
      </c>
    </row>
    <row r="289" spans="1:15">
      <c r="A289" t="str">
        <f t="shared" si="4"/>
        <v>5435556ECB010</v>
      </c>
      <c r="B289">
        <f>COUNTIF(A$12:A289,A289)</f>
        <v>4</v>
      </c>
      <c r="C289" t="s">
        <v>39</v>
      </c>
      <c r="D289">
        <v>54</v>
      </c>
      <c r="E289">
        <v>1014</v>
      </c>
      <c r="F289">
        <v>1</v>
      </c>
      <c r="G289">
        <v>1021</v>
      </c>
      <c r="H289">
        <v>1</v>
      </c>
      <c r="I289" t="s">
        <v>138</v>
      </c>
      <c r="O289">
        <v>1</v>
      </c>
    </row>
    <row r="290" spans="1:15" s="43" customFormat="1">
      <c r="A290" s="43" t="str">
        <f t="shared" si="4"/>
        <v>5435557ECB010</v>
      </c>
      <c r="B290" s="43">
        <f>COUNTIF(A$12:A290,A290)</f>
        <v>1</v>
      </c>
      <c r="C290" s="43" t="s">
        <v>39</v>
      </c>
      <c r="D290" s="43">
        <v>54</v>
      </c>
      <c r="E290" s="43">
        <v>834</v>
      </c>
      <c r="F290" s="43">
        <v>1</v>
      </c>
      <c r="G290" s="43">
        <v>1021</v>
      </c>
      <c r="H290" s="43">
        <v>1</v>
      </c>
      <c r="I290" s="43" t="s">
        <v>124</v>
      </c>
      <c r="K290" s="43">
        <v>1</v>
      </c>
    </row>
    <row r="291" spans="1:15">
      <c r="A291" t="str">
        <f t="shared" si="4"/>
        <v>5435557ECB010</v>
      </c>
      <c r="B291">
        <f>COUNTIF(A$12:A291,A291)</f>
        <v>2</v>
      </c>
      <c r="C291" t="s">
        <v>39</v>
      </c>
      <c r="D291">
        <v>54</v>
      </c>
      <c r="E291">
        <v>834</v>
      </c>
      <c r="F291">
        <v>1</v>
      </c>
      <c r="G291">
        <v>1021</v>
      </c>
      <c r="H291">
        <v>1</v>
      </c>
      <c r="I291" t="s">
        <v>124</v>
      </c>
      <c r="L291">
        <v>1</v>
      </c>
    </row>
    <row r="292" spans="1:15">
      <c r="A292" t="str">
        <f t="shared" si="4"/>
        <v>5435557ECB010</v>
      </c>
      <c r="B292">
        <f>COUNTIF(A$12:A292,A292)</f>
        <v>3</v>
      </c>
      <c r="C292" t="s">
        <v>39</v>
      </c>
      <c r="D292">
        <v>54</v>
      </c>
      <c r="E292">
        <v>834</v>
      </c>
      <c r="F292">
        <v>1</v>
      </c>
      <c r="G292">
        <v>1021</v>
      </c>
      <c r="H292">
        <v>1</v>
      </c>
      <c r="I292" t="s">
        <v>124</v>
      </c>
      <c r="N292">
        <v>1</v>
      </c>
    </row>
    <row r="293" spans="1:15">
      <c r="A293" t="str">
        <f t="shared" si="4"/>
        <v>5435557ECB010</v>
      </c>
      <c r="B293">
        <f>COUNTIF(A$12:A293,A293)</f>
        <v>4</v>
      </c>
      <c r="C293" t="s">
        <v>39</v>
      </c>
      <c r="D293">
        <v>54</v>
      </c>
      <c r="E293">
        <v>834</v>
      </c>
      <c r="F293">
        <v>1</v>
      </c>
      <c r="G293">
        <v>1021</v>
      </c>
      <c r="H293">
        <v>1</v>
      </c>
      <c r="I293" t="s">
        <v>124</v>
      </c>
      <c r="O293">
        <v>1</v>
      </c>
    </row>
    <row r="294" spans="1:15" s="43" customFormat="1">
      <c r="A294" s="43" t="str">
        <f t="shared" si="4"/>
        <v>6035580ECB010</v>
      </c>
      <c r="B294" s="43">
        <f>COUNTIF(A$12:A294,A294)</f>
        <v>1</v>
      </c>
      <c r="C294" s="43" t="s">
        <v>39</v>
      </c>
      <c r="D294" s="43">
        <v>60</v>
      </c>
      <c r="E294" s="43">
        <v>1</v>
      </c>
      <c r="F294" s="43">
        <v>12</v>
      </c>
      <c r="G294" s="43">
        <v>1021</v>
      </c>
      <c r="H294" s="43">
        <v>1</v>
      </c>
      <c r="I294" s="43" t="s">
        <v>40</v>
      </c>
      <c r="K294" s="43">
        <v>1</v>
      </c>
    </row>
    <row r="295" spans="1:15">
      <c r="A295" t="str">
        <f t="shared" si="4"/>
        <v>6035580ECB010</v>
      </c>
      <c r="B295">
        <f>COUNTIF(A$12:A295,A295)</f>
        <v>2</v>
      </c>
      <c r="C295" t="s">
        <v>39</v>
      </c>
      <c r="D295">
        <v>60</v>
      </c>
      <c r="E295">
        <v>1</v>
      </c>
      <c r="F295">
        <v>12</v>
      </c>
      <c r="G295">
        <v>1021</v>
      </c>
      <c r="H295">
        <v>1</v>
      </c>
      <c r="I295" t="s">
        <v>40</v>
      </c>
      <c r="L295">
        <v>1</v>
      </c>
    </row>
    <row r="296" spans="1:15">
      <c r="A296" t="str">
        <f t="shared" si="4"/>
        <v>6035580ECB010</v>
      </c>
      <c r="B296">
        <f>COUNTIF(A$12:A296,A296)</f>
        <v>3</v>
      </c>
      <c r="C296" t="s">
        <v>39</v>
      </c>
      <c r="D296">
        <v>60</v>
      </c>
      <c r="E296">
        <v>1</v>
      </c>
      <c r="F296">
        <v>12</v>
      </c>
      <c r="G296">
        <v>1021</v>
      </c>
      <c r="H296">
        <v>1</v>
      </c>
      <c r="I296" t="s">
        <v>40</v>
      </c>
      <c r="N296">
        <v>1</v>
      </c>
    </row>
    <row r="297" spans="1:15">
      <c r="A297" t="str">
        <f t="shared" si="4"/>
        <v>6035580ECB010</v>
      </c>
      <c r="B297">
        <f>COUNTIF(A$12:A297,A297)</f>
        <v>4</v>
      </c>
      <c r="C297" t="s">
        <v>39</v>
      </c>
      <c r="D297">
        <v>60</v>
      </c>
      <c r="E297">
        <v>1</v>
      </c>
      <c r="F297">
        <v>12</v>
      </c>
      <c r="G297">
        <v>1021</v>
      </c>
      <c r="H297">
        <v>1</v>
      </c>
      <c r="I297" t="s">
        <v>40</v>
      </c>
      <c r="O297">
        <v>1</v>
      </c>
    </row>
    <row r="298" spans="1:15" s="43" customFormat="1">
      <c r="A298" s="43" t="str">
        <f t="shared" si="4"/>
        <v>5435595ECB010</v>
      </c>
      <c r="B298" s="43">
        <f>COUNTIF(A$12:A298,A298)</f>
        <v>1</v>
      </c>
      <c r="C298" s="43" t="s">
        <v>39</v>
      </c>
      <c r="D298" s="43">
        <v>54</v>
      </c>
      <c r="E298" s="43">
        <v>2020</v>
      </c>
      <c r="F298" s="43">
        <v>1</v>
      </c>
      <c r="G298" s="43">
        <v>1021</v>
      </c>
      <c r="H298" s="43">
        <v>1</v>
      </c>
      <c r="I298" s="43" t="s">
        <v>184</v>
      </c>
      <c r="K298" s="43">
        <v>1</v>
      </c>
    </row>
    <row r="299" spans="1:15">
      <c r="A299" t="str">
        <f t="shared" si="4"/>
        <v>5435595ECB010</v>
      </c>
      <c r="B299">
        <f>COUNTIF(A$12:A299,A299)</f>
        <v>2</v>
      </c>
      <c r="C299" t="s">
        <v>39</v>
      </c>
      <c r="D299">
        <v>54</v>
      </c>
      <c r="E299">
        <v>2020</v>
      </c>
      <c r="F299">
        <v>1</v>
      </c>
      <c r="G299">
        <v>1021</v>
      </c>
      <c r="H299">
        <v>1</v>
      </c>
      <c r="I299" t="s">
        <v>184</v>
      </c>
      <c r="L299">
        <v>1</v>
      </c>
    </row>
    <row r="300" spans="1:15">
      <c r="A300" t="str">
        <f t="shared" si="4"/>
        <v>5435595ECB010</v>
      </c>
      <c r="B300">
        <f>COUNTIF(A$12:A300,A300)</f>
        <v>3</v>
      </c>
      <c r="C300" t="s">
        <v>39</v>
      </c>
      <c r="D300">
        <v>54</v>
      </c>
      <c r="E300">
        <v>2020</v>
      </c>
      <c r="F300">
        <v>1</v>
      </c>
      <c r="G300">
        <v>1021</v>
      </c>
      <c r="H300">
        <v>1</v>
      </c>
      <c r="I300" t="s">
        <v>184</v>
      </c>
      <c r="N300">
        <v>1</v>
      </c>
    </row>
    <row r="301" spans="1:15">
      <c r="A301" t="str">
        <f t="shared" si="4"/>
        <v>5435595ECB010</v>
      </c>
      <c r="B301">
        <f>COUNTIF(A$12:A301,A301)</f>
        <v>4</v>
      </c>
      <c r="C301" t="s">
        <v>39</v>
      </c>
      <c r="D301">
        <v>54</v>
      </c>
      <c r="E301">
        <v>2020</v>
      </c>
      <c r="F301">
        <v>1</v>
      </c>
      <c r="G301">
        <v>1021</v>
      </c>
      <c r="H301">
        <v>1</v>
      </c>
      <c r="I301" t="s">
        <v>184</v>
      </c>
      <c r="O301">
        <v>1</v>
      </c>
    </row>
    <row r="302" spans="1:15" s="43" customFormat="1">
      <c r="A302" s="43" t="str">
        <f t="shared" si="4"/>
        <v>543559850A010</v>
      </c>
      <c r="B302" s="43">
        <f>COUNTIF(A$12:A302,A302)</f>
        <v>1</v>
      </c>
      <c r="C302" s="43" t="s">
        <v>39</v>
      </c>
      <c r="D302" s="43">
        <v>54</v>
      </c>
      <c r="E302" s="43">
        <v>2411</v>
      </c>
      <c r="F302" s="43">
        <v>1</v>
      </c>
      <c r="G302" s="43">
        <v>1021</v>
      </c>
      <c r="H302" s="43">
        <v>1</v>
      </c>
      <c r="I302" s="43" t="s">
        <v>227</v>
      </c>
      <c r="K302" s="43">
        <v>1</v>
      </c>
    </row>
    <row r="303" spans="1:15">
      <c r="A303" t="str">
        <f t="shared" si="4"/>
        <v>543559850A010</v>
      </c>
      <c r="B303">
        <f>COUNTIF(A$12:A303,A303)</f>
        <v>2</v>
      </c>
      <c r="C303" t="s">
        <v>39</v>
      </c>
      <c r="D303">
        <v>54</v>
      </c>
      <c r="E303">
        <v>2411</v>
      </c>
      <c r="F303">
        <v>1</v>
      </c>
      <c r="G303">
        <v>1021</v>
      </c>
      <c r="H303">
        <v>1</v>
      </c>
      <c r="I303" t="s">
        <v>227</v>
      </c>
      <c r="L303">
        <v>1</v>
      </c>
    </row>
    <row r="304" spans="1:15">
      <c r="A304" t="str">
        <f t="shared" si="4"/>
        <v>543559850A010</v>
      </c>
      <c r="B304">
        <f>COUNTIF(A$12:A304,A304)</f>
        <v>3</v>
      </c>
      <c r="C304" t="s">
        <v>39</v>
      </c>
      <c r="D304">
        <v>54</v>
      </c>
      <c r="E304">
        <v>2411</v>
      </c>
      <c r="F304">
        <v>1</v>
      </c>
      <c r="G304">
        <v>1021</v>
      </c>
      <c r="H304">
        <v>1</v>
      </c>
      <c r="I304" t="s">
        <v>227</v>
      </c>
      <c r="N304">
        <v>1</v>
      </c>
    </row>
    <row r="305" spans="1:19">
      <c r="A305" t="str">
        <f t="shared" si="4"/>
        <v>543559850A010</v>
      </c>
      <c r="B305">
        <f>COUNTIF(A$12:A305,A305)</f>
        <v>4</v>
      </c>
      <c r="C305" t="s">
        <v>39</v>
      </c>
      <c r="D305">
        <v>54</v>
      </c>
      <c r="E305">
        <v>2411</v>
      </c>
      <c r="F305">
        <v>1</v>
      </c>
      <c r="G305">
        <v>1021</v>
      </c>
      <c r="H305">
        <v>1</v>
      </c>
      <c r="I305" t="s">
        <v>227</v>
      </c>
      <c r="O305">
        <v>1</v>
      </c>
    </row>
    <row r="306" spans="1:19" s="43" customFormat="1">
      <c r="A306" s="43" t="str">
        <f t="shared" si="4"/>
        <v>5235771ECB010</v>
      </c>
      <c r="B306" s="43">
        <f>COUNTIF(A$12:A306,A306)</f>
        <v>1</v>
      </c>
      <c r="C306" s="43" t="s">
        <v>39</v>
      </c>
      <c r="D306" s="43">
        <v>52</v>
      </c>
      <c r="E306" s="43">
        <v>2038</v>
      </c>
      <c r="F306" s="43">
        <v>6</v>
      </c>
      <c r="G306" s="43">
        <v>1021</v>
      </c>
      <c r="H306" s="43">
        <v>1</v>
      </c>
      <c r="I306" s="43" t="s">
        <v>201</v>
      </c>
      <c r="K306" s="43">
        <v>1</v>
      </c>
    </row>
    <row r="307" spans="1:19">
      <c r="A307" t="str">
        <f t="shared" si="4"/>
        <v>5235771ECB010</v>
      </c>
      <c r="B307">
        <f>COUNTIF(A$12:A307,A307)</f>
        <v>2</v>
      </c>
      <c r="C307" t="s">
        <v>39</v>
      </c>
      <c r="D307">
        <v>52</v>
      </c>
      <c r="E307">
        <v>2038</v>
      </c>
      <c r="F307">
        <v>6</v>
      </c>
      <c r="G307">
        <v>1021</v>
      </c>
      <c r="H307">
        <v>1</v>
      </c>
      <c r="I307" t="s">
        <v>201</v>
      </c>
      <c r="L307">
        <v>1</v>
      </c>
    </row>
    <row r="308" spans="1:19">
      <c r="A308" t="str">
        <f t="shared" si="4"/>
        <v>5235771ECB010</v>
      </c>
      <c r="B308">
        <f>COUNTIF(A$12:A308,A308)</f>
        <v>3</v>
      </c>
      <c r="C308" t="s">
        <v>39</v>
      </c>
      <c r="D308">
        <v>52</v>
      </c>
      <c r="E308">
        <v>2038</v>
      </c>
      <c r="F308">
        <v>6</v>
      </c>
      <c r="G308">
        <v>1021</v>
      </c>
      <c r="H308">
        <v>1</v>
      </c>
      <c r="I308" t="s">
        <v>201</v>
      </c>
      <c r="N308">
        <v>1</v>
      </c>
    </row>
    <row r="309" spans="1:19">
      <c r="A309" t="str">
        <f t="shared" si="4"/>
        <v>5235771ECB010</v>
      </c>
      <c r="B309">
        <f>COUNTIF(A$12:A309,A309)</f>
        <v>4</v>
      </c>
      <c r="C309" t="s">
        <v>39</v>
      </c>
      <c r="D309">
        <v>52</v>
      </c>
      <c r="E309">
        <v>2038</v>
      </c>
      <c r="F309">
        <v>6</v>
      </c>
      <c r="G309">
        <v>1021</v>
      </c>
      <c r="H309">
        <v>1</v>
      </c>
      <c r="I309" t="s">
        <v>201</v>
      </c>
      <c r="O309">
        <v>1</v>
      </c>
    </row>
    <row r="310" spans="1:19" s="43" customFormat="1">
      <c r="A310" s="43" t="str">
        <f t="shared" si="4"/>
        <v>5235771ECE010</v>
      </c>
      <c r="B310" s="43">
        <f>COUNTIF(A$12:A310,A310)</f>
        <v>1</v>
      </c>
      <c r="C310" s="43" t="s">
        <v>39</v>
      </c>
      <c r="D310" s="43">
        <v>52</v>
      </c>
      <c r="E310" s="43">
        <v>2038</v>
      </c>
      <c r="F310" s="43">
        <v>6</v>
      </c>
      <c r="G310" s="43">
        <v>1021</v>
      </c>
      <c r="H310" s="43">
        <v>1</v>
      </c>
      <c r="I310" s="43" t="s">
        <v>207</v>
      </c>
      <c r="M310" s="43">
        <v>1</v>
      </c>
    </row>
    <row r="311" spans="1:19">
      <c r="A311" t="str">
        <f t="shared" si="4"/>
        <v>5235771ECE010</v>
      </c>
      <c r="B311">
        <f>COUNTIF(A$12:A311,A311)</f>
        <v>2</v>
      </c>
      <c r="C311" t="s">
        <v>39</v>
      </c>
      <c r="D311">
        <v>52</v>
      </c>
      <c r="E311">
        <v>2038</v>
      </c>
      <c r="F311">
        <v>6</v>
      </c>
      <c r="G311">
        <v>1021</v>
      </c>
      <c r="H311">
        <v>1</v>
      </c>
      <c r="I311" t="s">
        <v>207</v>
      </c>
      <c r="P311">
        <v>1</v>
      </c>
    </row>
    <row r="312" spans="1:19">
      <c r="A312" t="str">
        <f t="shared" si="4"/>
        <v>5235771ECE010</v>
      </c>
      <c r="B312">
        <f>COUNTIF(A$12:A312,A312)</f>
        <v>3</v>
      </c>
      <c r="C312" t="s">
        <v>39</v>
      </c>
      <c r="D312">
        <v>52</v>
      </c>
      <c r="E312">
        <v>2038</v>
      </c>
      <c r="F312">
        <v>6</v>
      </c>
      <c r="G312">
        <v>1021</v>
      </c>
      <c r="H312">
        <v>1</v>
      </c>
      <c r="I312" t="s">
        <v>207</v>
      </c>
      <c r="S312">
        <v>1</v>
      </c>
    </row>
    <row r="313" spans="1:19" s="43" customFormat="1">
      <c r="A313" s="43" t="str">
        <f t="shared" si="4"/>
        <v>5135782ECB010</v>
      </c>
      <c r="B313" s="43">
        <f>COUNTIF(A$12:A313,A313)</f>
        <v>1</v>
      </c>
      <c r="C313" s="43" t="s">
        <v>39</v>
      </c>
      <c r="D313" s="43">
        <v>51</v>
      </c>
      <c r="E313" s="43" t="s">
        <v>705</v>
      </c>
      <c r="G313" s="43" t="s">
        <v>704</v>
      </c>
      <c r="I313" s="43" t="s">
        <v>663</v>
      </c>
      <c r="K313" s="43">
        <v>1</v>
      </c>
    </row>
    <row r="314" spans="1:19">
      <c r="A314" t="str">
        <f t="shared" si="4"/>
        <v>5135782ECB010</v>
      </c>
      <c r="B314">
        <f>COUNTIF(A$12:A314,A314)</f>
        <v>2</v>
      </c>
      <c r="C314" t="s">
        <v>39</v>
      </c>
      <c r="D314">
        <v>51</v>
      </c>
      <c r="E314" t="s">
        <v>705</v>
      </c>
      <c r="G314" t="s">
        <v>704</v>
      </c>
      <c r="I314" t="s">
        <v>663</v>
      </c>
      <c r="L314">
        <v>1</v>
      </c>
    </row>
    <row r="315" spans="1:19">
      <c r="A315" t="str">
        <f t="shared" si="4"/>
        <v>5135782ECB010</v>
      </c>
      <c r="B315">
        <f>COUNTIF(A$12:A315,A315)</f>
        <v>3</v>
      </c>
      <c r="C315" t="s">
        <v>39</v>
      </c>
      <c r="D315">
        <v>51</v>
      </c>
      <c r="E315" t="s">
        <v>705</v>
      </c>
      <c r="G315" t="s">
        <v>704</v>
      </c>
      <c r="I315" t="s">
        <v>663</v>
      </c>
      <c r="N315">
        <v>1</v>
      </c>
    </row>
    <row r="316" spans="1:19">
      <c r="A316" t="str">
        <f t="shared" si="4"/>
        <v>5135782ECB010</v>
      </c>
      <c r="B316">
        <f>COUNTIF(A$12:A316,A316)</f>
        <v>4</v>
      </c>
      <c r="C316" t="s">
        <v>39</v>
      </c>
      <c r="D316">
        <v>51</v>
      </c>
      <c r="E316" t="s">
        <v>705</v>
      </c>
      <c r="G316" t="s">
        <v>704</v>
      </c>
      <c r="I316" t="s">
        <v>663</v>
      </c>
      <c r="O316">
        <v>1</v>
      </c>
    </row>
    <row r="317" spans="1:19" s="43" customFormat="1">
      <c r="A317" s="43" t="str">
        <f t="shared" si="4"/>
        <v>5135782ECE010</v>
      </c>
      <c r="B317" s="43">
        <f>COUNTIF(A$12:A317,A317)</f>
        <v>1</v>
      </c>
      <c r="C317" s="43" t="s">
        <v>39</v>
      </c>
      <c r="D317" s="43">
        <v>51</v>
      </c>
      <c r="E317" s="43" t="s">
        <v>705</v>
      </c>
      <c r="G317" s="43" t="s">
        <v>704</v>
      </c>
      <c r="I317" s="43" t="s">
        <v>658</v>
      </c>
      <c r="M317" s="43">
        <v>1</v>
      </c>
    </row>
    <row r="318" spans="1:19">
      <c r="A318" t="str">
        <f t="shared" si="4"/>
        <v>5135782ECE010</v>
      </c>
      <c r="B318">
        <f>COUNTIF(A$12:A318,A318)</f>
        <v>2</v>
      </c>
      <c r="C318" t="s">
        <v>39</v>
      </c>
      <c r="D318">
        <v>51</v>
      </c>
      <c r="E318" t="s">
        <v>705</v>
      </c>
      <c r="G318" t="s">
        <v>704</v>
      </c>
      <c r="I318" t="s">
        <v>658</v>
      </c>
      <c r="P318">
        <v>1</v>
      </c>
    </row>
    <row r="319" spans="1:19" s="43" customFormat="1">
      <c r="A319" s="43" t="str">
        <f t="shared" si="4"/>
        <v>5135782ECE020</v>
      </c>
      <c r="B319" s="43">
        <f>COUNTIF(A$12:A319,A319)</f>
        <v>1</v>
      </c>
      <c r="C319" s="43" t="s">
        <v>39</v>
      </c>
      <c r="D319" s="43">
        <v>51</v>
      </c>
      <c r="E319" s="43" t="s">
        <v>705</v>
      </c>
      <c r="G319" s="43" t="s">
        <v>704</v>
      </c>
      <c r="I319" s="43" t="s">
        <v>659</v>
      </c>
      <c r="S319" s="43">
        <v>1</v>
      </c>
    </row>
    <row r="320" spans="1:19" s="43" customFormat="1">
      <c r="A320" s="43" t="str">
        <f t="shared" si="4"/>
        <v>5235847ECB010</v>
      </c>
      <c r="B320" s="43">
        <f>COUNTIF(A$12:A320,A320)</f>
        <v>1</v>
      </c>
      <c r="C320" s="43" t="s">
        <v>39</v>
      </c>
      <c r="D320" s="43">
        <v>52</v>
      </c>
      <c r="E320" s="43">
        <v>7042</v>
      </c>
      <c r="F320" s="43">
        <v>1</v>
      </c>
      <c r="G320" s="43">
        <v>1021</v>
      </c>
      <c r="H320" s="43">
        <v>1</v>
      </c>
      <c r="I320" s="43" t="s">
        <v>550</v>
      </c>
      <c r="K320" s="43">
        <v>1</v>
      </c>
    </row>
    <row r="321" spans="1:19">
      <c r="A321" t="str">
        <f t="shared" si="4"/>
        <v>5235847ECB010</v>
      </c>
      <c r="B321">
        <f>COUNTIF(A$12:A321,A321)</f>
        <v>2</v>
      </c>
      <c r="C321" t="s">
        <v>39</v>
      </c>
      <c r="D321">
        <v>52</v>
      </c>
      <c r="E321">
        <v>7042</v>
      </c>
      <c r="F321">
        <v>1</v>
      </c>
      <c r="G321">
        <v>1021</v>
      </c>
      <c r="H321">
        <v>1</v>
      </c>
      <c r="I321" t="s">
        <v>550</v>
      </c>
      <c r="L321">
        <v>1</v>
      </c>
    </row>
    <row r="322" spans="1:19">
      <c r="A322" t="str">
        <f t="shared" si="4"/>
        <v>5235847ECB010</v>
      </c>
      <c r="B322">
        <f>COUNTIF(A$12:A322,A322)</f>
        <v>3</v>
      </c>
      <c r="C322" t="s">
        <v>39</v>
      </c>
      <c r="D322">
        <v>52</v>
      </c>
      <c r="E322">
        <v>7042</v>
      </c>
      <c r="F322">
        <v>1</v>
      </c>
      <c r="G322">
        <v>1021</v>
      </c>
      <c r="H322">
        <v>1</v>
      </c>
      <c r="I322" t="s">
        <v>550</v>
      </c>
      <c r="N322">
        <v>1</v>
      </c>
    </row>
    <row r="323" spans="1:19">
      <c r="A323" t="str">
        <f t="shared" si="4"/>
        <v>5235847ECB010</v>
      </c>
      <c r="B323">
        <f>COUNTIF(A$12:A323,A323)</f>
        <v>4</v>
      </c>
      <c r="C323" t="s">
        <v>39</v>
      </c>
      <c r="D323">
        <v>52</v>
      </c>
      <c r="E323">
        <v>7042</v>
      </c>
      <c r="F323">
        <v>1</v>
      </c>
      <c r="G323">
        <v>1021</v>
      </c>
      <c r="H323">
        <v>1</v>
      </c>
      <c r="I323" t="s">
        <v>550</v>
      </c>
      <c r="O323">
        <v>1</v>
      </c>
    </row>
    <row r="324" spans="1:19" s="43" customFormat="1">
      <c r="A324" s="43" t="str">
        <f t="shared" si="4"/>
        <v>5435847ECB020</v>
      </c>
      <c r="B324" s="43">
        <f>COUNTIF(A$12:A324,A324)</f>
        <v>1</v>
      </c>
      <c r="C324" s="43" t="s">
        <v>39</v>
      </c>
      <c r="D324" s="43">
        <v>54</v>
      </c>
      <c r="E324" s="43">
        <v>7042</v>
      </c>
      <c r="F324" s="43">
        <v>1</v>
      </c>
      <c r="G324" s="43">
        <v>1021</v>
      </c>
      <c r="H324" s="43">
        <v>1</v>
      </c>
      <c r="I324" s="43" t="s">
        <v>554</v>
      </c>
      <c r="K324" s="43">
        <v>1</v>
      </c>
    </row>
    <row r="325" spans="1:19">
      <c r="A325" t="str">
        <f t="shared" si="4"/>
        <v>5435847ECB020</v>
      </c>
      <c r="B325">
        <f>COUNTIF(A$12:A325,A325)</f>
        <v>2</v>
      </c>
      <c r="C325" t="s">
        <v>39</v>
      </c>
      <c r="D325">
        <v>54</v>
      </c>
      <c r="E325">
        <v>7042</v>
      </c>
      <c r="F325">
        <v>1</v>
      </c>
      <c r="G325">
        <v>1021</v>
      </c>
      <c r="H325">
        <v>1</v>
      </c>
      <c r="I325" t="s">
        <v>554</v>
      </c>
      <c r="L325">
        <v>1</v>
      </c>
    </row>
    <row r="326" spans="1:19">
      <c r="A326" t="str">
        <f t="shared" si="4"/>
        <v>5435847ECB020</v>
      </c>
      <c r="B326">
        <f>COUNTIF(A$12:A326,A326)</f>
        <v>3</v>
      </c>
      <c r="C326" t="s">
        <v>39</v>
      </c>
      <c r="D326">
        <v>54</v>
      </c>
      <c r="E326">
        <v>7042</v>
      </c>
      <c r="F326">
        <v>1</v>
      </c>
      <c r="G326">
        <v>1021</v>
      </c>
      <c r="H326">
        <v>1</v>
      </c>
      <c r="I326" t="s">
        <v>554</v>
      </c>
      <c r="N326">
        <v>1</v>
      </c>
    </row>
    <row r="327" spans="1:19">
      <c r="A327" t="str">
        <f t="shared" si="4"/>
        <v>5435847ECB020</v>
      </c>
      <c r="B327">
        <f>COUNTIF(A$12:A327,A327)</f>
        <v>4</v>
      </c>
      <c r="C327" t="s">
        <v>39</v>
      </c>
      <c r="D327">
        <v>54</v>
      </c>
      <c r="E327">
        <v>7042</v>
      </c>
      <c r="F327">
        <v>1</v>
      </c>
      <c r="G327">
        <v>1021</v>
      </c>
      <c r="H327">
        <v>1</v>
      </c>
      <c r="I327" t="s">
        <v>554</v>
      </c>
      <c r="O327">
        <v>1</v>
      </c>
    </row>
    <row r="328" spans="1:19" s="43" customFormat="1">
      <c r="A328" s="43" t="str">
        <f t="shared" si="4"/>
        <v>5235847ECE010</v>
      </c>
      <c r="B328" s="43">
        <f>COUNTIF(A$12:A328,A328)</f>
        <v>1</v>
      </c>
      <c r="C328" s="43" t="s">
        <v>39</v>
      </c>
      <c r="D328" s="43">
        <v>52</v>
      </c>
      <c r="E328" s="43">
        <v>7042</v>
      </c>
      <c r="F328" s="43">
        <v>1</v>
      </c>
      <c r="G328" s="43">
        <v>1021</v>
      </c>
      <c r="H328" s="43">
        <v>1</v>
      </c>
      <c r="I328" s="43" t="s">
        <v>555</v>
      </c>
      <c r="M328" s="43">
        <v>1</v>
      </c>
    </row>
    <row r="329" spans="1:19">
      <c r="A329" t="str">
        <f t="shared" si="4"/>
        <v>5235847ECE010</v>
      </c>
      <c r="B329">
        <f>COUNTIF(A$12:A329,A329)</f>
        <v>2</v>
      </c>
      <c r="C329" t="s">
        <v>39</v>
      </c>
      <c r="D329">
        <v>52</v>
      </c>
      <c r="E329">
        <v>7042</v>
      </c>
      <c r="F329">
        <v>1</v>
      </c>
      <c r="G329">
        <v>1021</v>
      </c>
      <c r="H329">
        <v>1</v>
      </c>
      <c r="I329" t="s">
        <v>555</v>
      </c>
      <c r="P329">
        <v>1</v>
      </c>
    </row>
    <row r="330" spans="1:19">
      <c r="A330" t="str">
        <f t="shared" si="4"/>
        <v>5235847ECE010</v>
      </c>
      <c r="B330">
        <f>COUNTIF(A$12:A330,A330)</f>
        <v>3</v>
      </c>
      <c r="C330" t="s">
        <v>39</v>
      </c>
      <c r="D330">
        <v>52</v>
      </c>
      <c r="E330">
        <v>7042</v>
      </c>
      <c r="F330">
        <v>1</v>
      </c>
      <c r="G330">
        <v>1021</v>
      </c>
      <c r="H330">
        <v>1</v>
      </c>
      <c r="I330" t="s">
        <v>555</v>
      </c>
      <c r="S330">
        <v>1</v>
      </c>
    </row>
    <row r="331" spans="1:19" s="43" customFormat="1">
      <c r="A331" s="43" t="str">
        <f t="shared" si="4"/>
        <v>5435847ECE020</v>
      </c>
      <c r="B331" s="43">
        <f>COUNTIF(A$12:A331,A331)</f>
        <v>1</v>
      </c>
      <c r="C331" s="43" t="s">
        <v>39</v>
      </c>
      <c r="D331" s="43">
        <v>54</v>
      </c>
      <c r="E331" s="43">
        <v>7042</v>
      </c>
      <c r="F331" s="43">
        <v>1</v>
      </c>
      <c r="G331" s="43">
        <v>1021</v>
      </c>
      <c r="H331" s="43">
        <v>1</v>
      </c>
      <c r="I331" s="43" t="s">
        <v>556</v>
      </c>
      <c r="M331" s="43">
        <v>1</v>
      </c>
    </row>
    <row r="332" spans="1:19">
      <c r="A332" t="str">
        <f t="shared" ref="A332:A395" si="5">D332&amp;I332</f>
        <v>5435847ECE020</v>
      </c>
      <c r="B332">
        <f>COUNTIF(A$12:A332,A332)</f>
        <v>2</v>
      </c>
      <c r="C332" t="s">
        <v>39</v>
      </c>
      <c r="D332">
        <v>54</v>
      </c>
      <c r="E332">
        <v>7042</v>
      </c>
      <c r="F332">
        <v>1</v>
      </c>
      <c r="G332">
        <v>1021</v>
      </c>
      <c r="H332">
        <v>1</v>
      </c>
      <c r="I332" t="s">
        <v>556</v>
      </c>
      <c r="P332">
        <v>1</v>
      </c>
    </row>
    <row r="333" spans="1:19">
      <c r="A333" t="str">
        <f t="shared" si="5"/>
        <v>5435847ECE020</v>
      </c>
      <c r="B333">
        <f>COUNTIF(A$12:A333,A333)</f>
        <v>3</v>
      </c>
      <c r="C333" t="s">
        <v>39</v>
      </c>
      <c r="D333">
        <v>54</v>
      </c>
      <c r="E333">
        <v>7042</v>
      </c>
      <c r="F333">
        <v>1</v>
      </c>
      <c r="G333">
        <v>1021</v>
      </c>
      <c r="H333">
        <v>1</v>
      </c>
      <c r="I333" t="s">
        <v>556</v>
      </c>
      <c r="S333">
        <v>1</v>
      </c>
    </row>
    <row r="334" spans="1:19" s="43" customFormat="1">
      <c r="A334" s="43" t="str">
        <f t="shared" si="5"/>
        <v>5235882ECB010</v>
      </c>
      <c r="B334" s="43">
        <f>COUNTIF(A$12:A334,A334)</f>
        <v>1</v>
      </c>
      <c r="C334" s="43" t="s">
        <v>39</v>
      </c>
      <c r="D334" s="43">
        <v>52</v>
      </c>
      <c r="E334" s="43">
        <v>7042</v>
      </c>
      <c r="F334" s="43">
        <v>1</v>
      </c>
      <c r="G334" s="43">
        <v>1021</v>
      </c>
      <c r="H334" s="43">
        <v>1</v>
      </c>
      <c r="I334" s="43" t="s">
        <v>557</v>
      </c>
      <c r="K334" s="43">
        <v>1</v>
      </c>
    </row>
    <row r="335" spans="1:19">
      <c r="A335" t="str">
        <f t="shared" si="5"/>
        <v>5235882ECB010</v>
      </c>
      <c r="B335">
        <f>COUNTIF(A$12:A335,A335)</f>
        <v>2</v>
      </c>
      <c r="C335" t="s">
        <v>39</v>
      </c>
      <c r="D335">
        <v>52</v>
      </c>
      <c r="E335">
        <v>7042</v>
      </c>
      <c r="F335">
        <v>1</v>
      </c>
      <c r="G335">
        <v>1021</v>
      </c>
      <c r="H335">
        <v>1</v>
      </c>
      <c r="I335" t="s">
        <v>557</v>
      </c>
      <c r="L335">
        <v>1</v>
      </c>
    </row>
    <row r="336" spans="1:19">
      <c r="A336" t="str">
        <f t="shared" si="5"/>
        <v>5235882ECB010</v>
      </c>
      <c r="B336">
        <f>COUNTIF(A$12:A336,A336)</f>
        <v>3</v>
      </c>
      <c r="C336" t="s">
        <v>39</v>
      </c>
      <c r="D336">
        <v>52</v>
      </c>
      <c r="E336">
        <v>7042</v>
      </c>
      <c r="F336">
        <v>1</v>
      </c>
      <c r="G336">
        <v>1021</v>
      </c>
      <c r="H336">
        <v>1</v>
      </c>
      <c r="I336" t="s">
        <v>557</v>
      </c>
      <c r="N336">
        <v>1</v>
      </c>
    </row>
    <row r="337" spans="1:19">
      <c r="A337" t="str">
        <f t="shared" si="5"/>
        <v>5235882ECB010</v>
      </c>
      <c r="B337">
        <f>COUNTIF(A$12:A337,A337)</f>
        <v>4</v>
      </c>
      <c r="C337" t="s">
        <v>39</v>
      </c>
      <c r="D337">
        <v>52</v>
      </c>
      <c r="E337">
        <v>7042</v>
      </c>
      <c r="F337">
        <v>1</v>
      </c>
      <c r="G337">
        <v>1021</v>
      </c>
      <c r="H337">
        <v>1</v>
      </c>
      <c r="I337" t="s">
        <v>557</v>
      </c>
      <c r="O337">
        <v>1</v>
      </c>
    </row>
    <row r="338" spans="1:19" s="43" customFormat="1">
      <c r="A338" s="43" t="str">
        <f t="shared" si="5"/>
        <v>5236108ECB010</v>
      </c>
      <c r="B338" s="43">
        <f>COUNTIF(A$12:A338,A338)</f>
        <v>1</v>
      </c>
      <c r="C338" s="43" t="s">
        <v>39</v>
      </c>
      <c r="D338" s="43">
        <v>52</v>
      </c>
      <c r="E338" s="43">
        <v>810</v>
      </c>
      <c r="F338" s="43">
        <v>1</v>
      </c>
      <c r="G338" s="43">
        <v>1021</v>
      </c>
      <c r="H338" s="43">
        <v>1</v>
      </c>
      <c r="I338" s="43" t="s">
        <v>111</v>
      </c>
      <c r="K338" s="43">
        <v>1</v>
      </c>
    </row>
    <row r="339" spans="1:19">
      <c r="A339" t="str">
        <f t="shared" si="5"/>
        <v>5236108ECB010</v>
      </c>
      <c r="B339">
        <f>COUNTIF(A$12:A339,A339)</f>
        <v>2</v>
      </c>
      <c r="C339" t="s">
        <v>39</v>
      </c>
      <c r="D339">
        <v>52</v>
      </c>
      <c r="E339">
        <v>810</v>
      </c>
      <c r="F339">
        <v>1</v>
      </c>
      <c r="G339">
        <v>1021</v>
      </c>
      <c r="H339">
        <v>1</v>
      </c>
      <c r="I339" t="s">
        <v>111</v>
      </c>
      <c r="L339">
        <v>1</v>
      </c>
    </row>
    <row r="340" spans="1:19">
      <c r="A340" t="str">
        <f t="shared" si="5"/>
        <v>5236108ECB010</v>
      </c>
      <c r="B340">
        <f>COUNTIF(A$12:A340,A340)</f>
        <v>3</v>
      </c>
      <c r="C340" t="s">
        <v>39</v>
      </c>
      <c r="D340">
        <v>52</v>
      </c>
      <c r="E340">
        <v>810</v>
      </c>
      <c r="F340">
        <v>1</v>
      </c>
      <c r="G340">
        <v>1021</v>
      </c>
      <c r="H340">
        <v>1</v>
      </c>
      <c r="I340" t="s">
        <v>111</v>
      </c>
      <c r="N340">
        <v>1</v>
      </c>
    </row>
    <row r="341" spans="1:19">
      <c r="A341" t="str">
        <f t="shared" si="5"/>
        <v>5236108ECB010</v>
      </c>
      <c r="B341">
        <f>COUNTIF(A$12:A341,A341)</f>
        <v>4</v>
      </c>
      <c r="C341" t="s">
        <v>39</v>
      </c>
      <c r="D341">
        <v>52</v>
      </c>
      <c r="E341">
        <v>810</v>
      </c>
      <c r="F341">
        <v>1</v>
      </c>
      <c r="G341">
        <v>1021</v>
      </c>
      <c r="H341">
        <v>1</v>
      </c>
      <c r="I341" t="s">
        <v>111</v>
      </c>
      <c r="O341">
        <v>1</v>
      </c>
    </row>
    <row r="342" spans="1:19" s="43" customFormat="1">
      <c r="A342" s="43" t="str">
        <f t="shared" si="5"/>
        <v>5539171ECB010</v>
      </c>
      <c r="B342" s="43">
        <f>COUNTIF(A$12:A342,A342)</f>
        <v>1</v>
      </c>
      <c r="C342" s="43" t="s">
        <v>39</v>
      </c>
      <c r="D342" s="43">
        <v>55</v>
      </c>
      <c r="E342" s="43">
        <v>2041</v>
      </c>
      <c r="F342" s="43">
        <v>1</v>
      </c>
      <c r="G342" s="43">
        <v>1021</v>
      </c>
      <c r="H342" s="43">
        <v>1</v>
      </c>
      <c r="I342" s="43" t="s">
        <v>213</v>
      </c>
      <c r="K342" s="43">
        <v>2</v>
      </c>
    </row>
    <row r="343" spans="1:19">
      <c r="A343" t="str">
        <f t="shared" si="5"/>
        <v>5539171ECB010</v>
      </c>
      <c r="B343">
        <f>COUNTIF(A$12:A343,A343)</f>
        <v>2</v>
      </c>
      <c r="C343" t="s">
        <v>39</v>
      </c>
      <c r="D343">
        <v>55</v>
      </c>
      <c r="E343">
        <v>2041</v>
      </c>
      <c r="F343">
        <v>1</v>
      </c>
      <c r="G343">
        <v>1021</v>
      </c>
      <c r="H343">
        <v>1</v>
      </c>
      <c r="I343" t="s">
        <v>213</v>
      </c>
      <c r="L343">
        <v>2</v>
      </c>
    </row>
    <row r="344" spans="1:19">
      <c r="A344" t="str">
        <f t="shared" si="5"/>
        <v>5539171ECB010</v>
      </c>
      <c r="B344">
        <f>COUNTIF(A$12:A344,A344)</f>
        <v>3</v>
      </c>
      <c r="C344" t="s">
        <v>39</v>
      </c>
      <c r="D344">
        <v>55</v>
      </c>
      <c r="E344">
        <v>2041</v>
      </c>
      <c r="F344">
        <v>1</v>
      </c>
      <c r="G344">
        <v>1021</v>
      </c>
      <c r="H344">
        <v>1</v>
      </c>
      <c r="I344" t="s">
        <v>213</v>
      </c>
      <c r="N344">
        <v>2</v>
      </c>
    </row>
    <row r="345" spans="1:19">
      <c r="A345" t="str">
        <f t="shared" si="5"/>
        <v>5539171ECB010</v>
      </c>
      <c r="B345">
        <f>COUNTIF(A$12:A345,A345)</f>
        <v>4</v>
      </c>
      <c r="C345" t="s">
        <v>39</v>
      </c>
      <c r="D345">
        <v>55</v>
      </c>
      <c r="E345">
        <v>2041</v>
      </c>
      <c r="F345">
        <v>1</v>
      </c>
      <c r="G345">
        <v>1021</v>
      </c>
      <c r="H345">
        <v>1</v>
      </c>
      <c r="I345" t="s">
        <v>213</v>
      </c>
      <c r="O345">
        <v>2</v>
      </c>
    </row>
    <row r="346" spans="1:19" s="43" customFormat="1">
      <c r="A346" s="43" t="str">
        <f t="shared" si="5"/>
        <v>5639171ECE010</v>
      </c>
      <c r="B346" s="43">
        <f>COUNTIF(A$12:A346,A346)</f>
        <v>1</v>
      </c>
      <c r="C346" s="43" t="s">
        <v>39</v>
      </c>
      <c r="D346" s="43">
        <v>56</v>
      </c>
      <c r="E346" s="43">
        <v>2041</v>
      </c>
      <c r="F346" s="43">
        <v>1</v>
      </c>
      <c r="G346" s="43">
        <v>1021</v>
      </c>
      <c r="H346" s="43">
        <v>1</v>
      </c>
      <c r="I346" s="43" t="s">
        <v>215</v>
      </c>
      <c r="M346" s="43">
        <v>2</v>
      </c>
    </row>
    <row r="347" spans="1:19">
      <c r="A347" t="str">
        <f t="shared" si="5"/>
        <v>5639171ECE010</v>
      </c>
      <c r="B347">
        <f>COUNTIF(A$12:A347,A347)</f>
        <v>2</v>
      </c>
      <c r="C347" t="s">
        <v>39</v>
      </c>
      <c r="D347">
        <v>56</v>
      </c>
      <c r="E347">
        <v>2041</v>
      </c>
      <c r="F347">
        <v>1</v>
      </c>
      <c r="G347">
        <v>1021</v>
      </c>
      <c r="H347">
        <v>1</v>
      </c>
      <c r="I347" t="s">
        <v>215</v>
      </c>
      <c r="P347">
        <v>2</v>
      </c>
    </row>
    <row r="348" spans="1:19">
      <c r="A348" t="str">
        <f t="shared" si="5"/>
        <v>5639171ECE010</v>
      </c>
      <c r="B348">
        <f>COUNTIF(A$12:A348,A348)</f>
        <v>3</v>
      </c>
      <c r="C348" t="s">
        <v>39</v>
      </c>
      <c r="D348">
        <v>56</v>
      </c>
      <c r="E348">
        <v>2041</v>
      </c>
      <c r="F348">
        <v>1</v>
      </c>
      <c r="G348">
        <v>1021</v>
      </c>
      <c r="H348">
        <v>1</v>
      </c>
      <c r="I348" t="s">
        <v>215</v>
      </c>
      <c r="S348">
        <v>2</v>
      </c>
    </row>
    <row r="349" spans="1:19" s="43" customFormat="1">
      <c r="A349" s="43" t="str">
        <f t="shared" si="5"/>
        <v>5141221ECB010</v>
      </c>
      <c r="B349" s="43">
        <f>COUNTIF(A$12:A349,A349)</f>
        <v>1</v>
      </c>
      <c r="C349" s="43" t="s">
        <v>39</v>
      </c>
      <c r="D349" s="43">
        <v>51</v>
      </c>
      <c r="E349" s="43" t="s">
        <v>706</v>
      </c>
      <c r="G349" s="43" t="s">
        <v>704</v>
      </c>
      <c r="I349" s="43" t="s">
        <v>665</v>
      </c>
      <c r="K349" s="43">
        <v>1</v>
      </c>
    </row>
    <row r="350" spans="1:19">
      <c r="A350" t="str">
        <f t="shared" si="5"/>
        <v>5141221ECB010</v>
      </c>
      <c r="B350">
        <f>COUNTIF(A$12:A350,A350)</f>
        <v>2</v>
      </c>
      <c r="C350" t="s">
        <v>39</v>
      </c>
      <c r="D350">
        <v>51</v>
      </c>
      <c r="E350" t="s">
        <v>706</v>
      </c>
      <c r="G350" t="s">
        <v>704</v>
      </c>
      <c r="I350" t="s">
        <v>665</v>
      </c>
      <c r="L350">
        <v>1</v>
      </c>
    </row>
    <row r="351" spans="1:19">
      <c r="A351" t="str">
        <f t="shared" si="5"/>
        <v>5141221ECB010</v>
      </c>
      <c r="B351">
        <f>COUNTIF(A$12:A351,A351)</f>
        <v>3</v>
      </c>
      <c r="C351" t="s">
        <v>39</v>
      </c>
      <c r="D351">
        <v>51</v>
      </c>
      <c r="E351" t="s">
        <v>706</v>
      </c>
      <c r="G351" t="s">
        <v>704</v>
      </c>
      <c r="I351" t="s">
        <v>665</v>
      </c>
      <c r="N351">
        <v>1</v>
      </c>
    </row>
    <row r="352" spans="1:19">
      <c r="A352" t="str">
        <f t="shared" si="5"/>
        <v>5141221ECB010</v>
      </c>
      <c r="B352">
        <f>COUNTIF(A$12:A352,A352)</f>
        <v>4</v>
      </c>
      <c r="C352" t="s">
        <v>39</v>
      </c>
      <c r="D352">
        <v>51</v>
      </c>
      <c r="E352" t="s">
        <v>706</v>
      </c>
      <c r="G352" t="s">
        <v>704</v>
      </c>
      <c r="I352" t="s">
        <v>665</v>
      </c>
      <c r="O352">
        <v>1</v>
      </c>
    </row>
    <row r="353" spans="1:19" s="43" customFormat="1">
      <c r="A353" s="43" t="str">
        <f t="shared" si="5"/>
        <v>5141221ECE010</v>
      </c>
      <c r="B353" s="43">
        <f>COUNTIF(A$12:A353,A353)</f>
        <v>1</v>
      </c>
      <c r="C353" s="43" t="s">
        <v>39</v>
      </c>
      <c r="D353" s="43">
        <v>51</v>
      </c>
      <c r="E353" s="43" t="s">
        <v>706</v>
      </c>
      <c r="G353" s="43" t="s">
        <v>704</v>
      </c>
      <c r="I353" s="43" t="s">
        <v>662</v>
      </c>
      <c r="M353" s="43">
        <v>1</v>
      </c>
    </row>
    <row r="354" spans="1:19">
      <c r="A354" t="str">
        <f t="shared" si="5"/>
        <v>5141221ECE010</v>
      </c>
      <c r="B354">
        <f>COUNTIF(A$12:A354,A354)</f>
        <v>2</v>
      </c>
      <c r="C354" t="s">
        <v>39</v>
      </c>
      <c r="D354">
        <v>51</v>
      </c>
      <c r="E354" t="s">
        <v>706</v>
      </c>
      <c r="G354" t="s">
        <v>704</v>
      </c>
      <c r="I354" t="s">
        <v>662</v>
      </c>
      <c r="P354">
        <v>1</v>
      </c>
    </row>
    <row r="355" spans="1:19">
      <c r="A355" t="str">
        <f t="shared" si="5"/>
        <v>5141221ECE010</v>
      </c>
      <c r="B355">
        <f>COUNTIF(A$12:A355,A355)</f>
        <v>3</v>
      </c>
      <c r="C355" t="s">
        <v>39</v>
      </c>
      <c r="D355">
        <v>51</v>
      </c>
      <c r="E355" t="s">
        <v>706</v>
      </c>
      <c r="G355" t="s">
        <v>704</v>
      </c>
      <c r="I355" t="s">
        <v>662</v>
      </c>
      <c r="S355">
        <v>1</v>
      </c>
    </row>
    <row r="356" spans="1:19" s="43" customFormat="1">
      <c r="A356" s="43" t="str">
        <f t="shared" si="5"/>
        <v>5141310ECB010</v>
      </c>
      <c r="B356" s="43">
        <f>COUNTIF(A$12:A356,A356)</f>
        <v>1</v>
      </c>
      <c r="C356" s="43" t="s">
        <v>39</v>
      </c>
      <c r="D356" s="43">
        <v>51</v>
      </c>
      <c r="E356" s="43">
        <v>930</v>
      </c>
      <c r="F356" s="43">
        <v>1</v>
      </c>
      <c r="G356" s="43">
        <v>1021</v>
      </c>
      <c r="H356" s="43">
        <v>1</v>
      </c>
      <c r="I356" s="43" t="s">
        <v>128</v>
      </c>
      <c r="K356" s="43">
        <v>1</v>
      </c>
    </row>
    <row r="357" spans="1:19">
      <c r="A357" t="str">
        <f t="shared" si="5"/>
        <v>5141310ECB010</v>
      </c>
      <c r="B357">
        <f>COUNTIF(A$12:A357,A357)</f>
        <v>2</v>
      </c>
      <c r="C357" t="s">
        <v>39</v>
      </c>
      <c r="D357">
        <v>51</v>
      </c>
      <c r="E357">
        <v>930</v>
      </c>
      <c r="F357">
        <v>1</v>
      </c>
      <c r="G357">
        <v>1021</v>
      </c>
      <c r="H357">
        <v>1</v>
      </c>
      <c r="I357" t="s">
        <v>128</v>
      </c>
      <c r="L357">
        <v>1</v>
      </c>
    </row>
    <row r="358" spans="1:19">
      <c r="A358" t="str">
        <f t="shared" si="5"/>
        <v>5141310ECB010</v>
      </c>
      <c r="B358">
        <f>COUNTIF(A$12:A358,A358)</f>
        <v>3</v>
      </c>
      <c r="C358" t="s">
        <v>39</v>
      </c>
      <c r="D358">
        <v>51</v>
      </c>
      <c r="E358">
        <v>930</v>
      </c>
      <c r="F358">
        <v>1</v>
      </c>
      <c r="G358">
        <v>1021</v>
      </c>
      <c r="H358">
        <v>1</v>
      </c>
      <c r="I358" t="s">
        <v>128</v>
      </c>
      <c r="N358">
        <v>1</v>
      </c>
    </row>
    <row r="359" spans="1:19">
      <c r="A359" t="str">
        <f t="shared" si="5"/>
        <v>5141310ECB010</v>
      </c>
      <c r="B359">
        <f>COUNTIF(A$12:A359,A359)</f>
        <v>4</v>
      </c>
      <c r="C359" t="s">
        <v>39</v>
      </c>
      <c r="D359">
        <v>51</v>
      </c>
      <c r="E359">
        <v>930</v>
      </c>
      <c r="F359">
        <v>1</v>
      </c>
      <c r="G359">
        <v>1021</v>
      </c>
      <c r="H359">
        <v>1</v>
      </c>
      <c r="I359" t="s">
        <v>128</v>
      </c>
      <c r="O359">
        <v>1</v>
      </c>
    </row>
    <row r="360" spans="1:19" s="43" customFormat="1">
      <c r="A360" s="43" t="str">
        <f t="shared" si="5"/>
        <v>5141310ECE010</v>
      </c>
      <c r="B360" s="43">
        <f>COUNTIF(A$12:A360,A360)</f>
        <v>1</v>
      </c>
      <c r="C360" s="43" t="s">
        <v>39</v>
      </c>
      <c r="D360" s="43">
        <v>51</v>
      </c>
      <c r="E360" s="43">
        <v>930</v>
      </c>
      <c r="F360" s="43">
        <v>1</v>
      </c>
      <c r="G360" s="43">
        <v>1021</v>
      </c>
      <c r="H360" s="43">
        <v>1</v>
      </c>
      <c r="I360" s="43" t="s">
        <v>132</v>
      </c>
      <c r="M360" s="43">
        <v>1</v>
      </c>
    </row>
    <row r="361" spans="1:19">
      <c r="A361" t="str">
        <f t="shared" si="5"/>
        <v>5141310ECE010</v>
      </c>
      <c r="B361">
        <f>COUNTIF(A$12:A361,A361)</f>
        <v>2</v>
      </c>
      <c r="C361" t="s">
        <v>39</v>
      </c>
      <c r="D361">
        <v>51</v>
      </c>
      <c r="E361">
        <v>930</v>
      </c>
      <c r="F361">
        <v>1</v>
      </c>
      <c r="G361">
        <v>1021</v>
      </c>
      <c r="H361">
        <v>1</v>
      </c>
      <c r="I361" t="s">
        <v>132</v>
      </c>
      <c r="P361">
        <v>1</v>
      </c>
    </row>
    <row r="362" spans="1:19">
      <c r="A362" t="str">
        <f t="shared" si="5"/>
        <v>5141310ECE010</v>
      </c>
      <c r="B362">
        <f>COUNTIF(A$12:A362,A362)</f>
        <v>3</v>
      </c>
      <c r="C362" t="s">
        <v>39</v>
      </c>
      <c r="D362">
        <v>51</v>
      </c>
      <c r="E362">
        <v>930</v>
      </c>
      <c r="F362">
        <v>1</v>
      </c>
      <c r="G362">
        <v>1021</v>
      </c>
      <c r="H362">
        <v>1</v>
      </c>
      <c r="I362" t="s">
        <v>132</v>
      </c>
      <c r="S362">
        <v>1</v>
      </c>
    </row>
    <row r="363" spans="1:19" s="43" customFormat="1">
      <c r="A363" s="43" t="str">
        <f t="shared" si="5"/>
        <v>535040056001E</v>
      </c>
      <c r="B363" s="43">
        <f>COUNTIF(A$12:A363,A363)</f>
        <v>1</v>
      </c>
      <c r="C363" s="43" t="s">
        <v>39</v>
      </c>
      <c r="D363" s="43">
        <v>53</v>
      </c>
      <c r="E363" s="43">
        <v>2020</v>
      </c>
      <c r="F363" s="43">
        <v>1</v>
      </c>
      <c r="G363" s="43">
        <v>1021</v>
      </c>
      <c r="H363" s="43">
        <v>1</v>
      </c>
      <c r="I363" s="43" t="s">
        <v>186</v>
      </c>
      <c r="K363" s="43">
        <v>5</v>
      </c>
    </row>
    <row r="364" spans="1:19">
      <c r="A364" t="str">
        <f t="shared" si="5"/>
        <v>535040056001E</v>
      </c>
      <c r="B364">
        <f>COUNTIF(A$12:A364,A364)</f>
        <v>2</v>
      </c>
      <c r="C364" t="s">
        <v>39</v>
      </c>
      <c r="D364">
        <v>53</v>
      </c>
      <c r="E364">
        <v>2020</v>
      </c>
      <c r="F364">
        <v>1</v>
      </c>
      <c r="G364">
        <v>1021</v>
      </c>
      <c r="H364">
        <v>1</v>
      </c>
      <c r="I364" t="s">
        <v>186</v>
      </c>
      <c r="L364">
        <v>5</v>
      </c>
    </row>
    <row r="365" spans="1:19">
      <c r="A365" t="str">
        <f t="shared" si="5"/>
        <v>535040056001E</v>
      </c>
      <c r="B365">
        <f>COUNTIF(A$12:A365,A365)</f>
        <v>3</v>
      </c>
      <c r="C365" t="s">
        <v>39</v>
      </c>
      <c r="D365">
        <v>53</v>
      </c>
      <c r="E365">
        <v>2020</v>
      </c>
      <c r="F365">
        <v>1</v>
      </c>
      <c r="G365">
        <v>1021</v>
      </c>
      <c r="H365">
        <v>1</v>
      </c>
      <c r="I365" t="s">
        <v>186</v>
      </c>
      <c r="N365">
        <v>5</v>
      </c>
    </row>
    <row r="366" spans="1:19">
      <c r="A366" t="str">
        <f t="shared" si="5"/>
        <v>535040056001E</v>
      </c>
      <c r="B366">
        <f>COUNTIF(A$12:A366,A366)</f>
        <v>4</v>
      </c>
      <c r="C366" t="s">
        <v>39</v>
      </c>
      <c r="D366">
        <v>53</v>
      </c>
      <c r="E366">
        <v>2020</v>
      </c>
      <c r="F366">
        <v>1</v>
      </c>
      <c r="G366">
        <v>1021</v>
      </c>
      <c r="H366">
        <v>1</v>
      </c>
      <c r="I366" t="s">
        <v>186</v>
      </c>
      <c r="O366">
        <v>5</v>
      </c>
    </row>
    <row r="367" spans="1:19" s="43" customFormat="1">
      <c r="A367" s="43" t="str">
        <f t="shared" si="5"/>
        <v>5282125ECB010</v>
      </c>
      <c r="B367" s="43">
        <f>COUNTIF(A$12:A367,A367)</f>
        <v>1</v>
      </c>
      <c r="C367" s="43" t="s">
        <v>39</v>
      </c>
      <c r="D367" s="43">
        <v>52</v>
      </c>
      <c r="E367" s="43">
        <v>7002</v>
      </c>
      <c r="F367" s="43">
        <v>1</v>
      </c>
      <c r="G367" s="43">
        <v>1021</v>
      </c>
      <c r="H367" s="43">
        <v>1</v>
      </c>
      <c r="I367" s="43" t="s">
        <v>543</v>
      </c>
      <c r="K367" s="43">
        <v>1</v>
      </c>
    </row>
    <row r="368" spans="1:19">
      <c r="A368" t="str">
        <f t="shared" si="5"/>
        <v>5282125ECB010</v>
      </c>
      <c r="B368">
        <f>COUNTIF(A$12:A368,A368)</f>
        <v>2</v>
      </c>
      <c r="C368" t="s">
        <v>39</v>
      </c>
      <c r="D368">
        <v>52</v>
      </c>
      <c r="E368">
        <v>7002</v>
      </c>
      <c r="F368">
        <v>1</v>
      </c>
      <c r="G368">
        <v>1021</v>
      </c>
      <c r="H368">
        <v>1</v>
      </c>
      <c r="I368" t="s">
        <v>543</v>
      </c>
      <c r="L368">
        <v>1</v>
      </c>
    </row>
    <row r="369" spans="1:19">
      <c r="A369" t="str">
        <f t="shared" si="5"/>
        <v>5282125ECB010</v>
      </c>
      <c r="B369">
        <f>COUNTIF(A$12:A369,A369)</f>
        <v>3</v>
      </c>
      <c r="C369" t="s">
        <v>39</v>
      </c>
      <c r="D369">
        <v>52</v>
      </c>
      <c r="E369">
        <v>7002</v>
      </c>
      <c r="F369">
        <v>1</v>
      </c>
      <c r="G369">
        <v>1021</v>
      </c>
      <c r="H369">
        <v>1</v>
      </c>
      <c r="I369" t="s">
        <v>543</v>
      </c>
      <c r="N369">
        <v>1</v>
      </c>
    </row>
    <row r="370" spans="1:19">
      <c r="A370" t="str">
        <f t="shared" si="5"/>
        <v>5282125ECB010</v>
      </c>
      <c r="B370">
        <f>COUNTIF(A$12:A370,A370)</f>
        <v>4</v>
      </c>
      <c r="C370" t="s">
        <v>39</v>
      </c>
      <c r="D370">
        <v>52</v>
      </c>
      <c r="E370">
        <v>7002</v>
      </c>
      <c r="F370">
        <v>1</v>
      </c>
      <c r="G370">
        <v>1021</v>
      </c>
      <c r="H370">
        <v>1</v>
      </c>
      <c r="I370" t="s">
        <v>543</v>
      </c>
      <c r="O370">
        <v>1</v>
      </c>
    </row>
    <row r="371" spans="1:19" s="43" customFormat="1">
      <c r="A371" s="43" t="str">
        <f t="shared" si="5"/>
        <v>5982125ECB020</v>
      </c>
      <c r="B371" s="43">
        <f>COUNTIF(A$12:A371,A371)</f>
        <v>1</v>
      </c>
      <c r="C371" s="43" t="s">
        <v>39</v>
      </c>
      <c r="D371" s="43">
        <v>59</v>
      </c>
      <c r="E371" s="43">
        <v>3880</v>
      </c>
      <c r="F371" s="43">
        <v>1</v>
      </c>
      <c r="G371" s="43">
        <v>3880</v>
      </c>
      <c r="I371" s="43" t="s">
        <v>274</v>
      </c>
      <c r="K371" s="43">
        <v>1</v>
      </c>
    </row>
    <row r="372" spans="1:19">
      <c r="A372" t="str">
        <f t="shared" si="5"/>
        <v>5982125ECB020</v>
      </c>
      <c r="B372">
        <f>COUNTIF(A$12:A372,A372)</f>
        <v>2</v>
      </c>
      <c r="C372" t="s">
        <v>39</v>
      </c>
      <c r="D372">
        <v>59</v>
      </c>
      <c r="E372">
        <v>3880</v>
      </c>
      <c r="F372">
        <v>1</v>
      </c>
      <c r="G372">
        <v>3880</v>
      </c>
      <c r="I372" t="s">
        <v>274</v>
      </c>
      <c r="N372">
        <v>1</v>
      </c>
    </row>
    <row r="373" spans="1:19" s="43" customFormat="1">
      <c r="A373" s="43" t="str">
        <f t="shared" si="5"/>
        <v>5982125ECC020</v>
      </c>
      <c r="B373" s="43">
        <f>COUNTIF(A$12:A373,A373)</f>
        <v>1</v>
      </c>
      <c r="C373" s="43" t="s">
        <v>39</v>
      </c>
      <c r="D373" s="43">
        <v>59</v>
      </c>
      <c r="E373" s="43">
        <v>3880</v>
      </c>
      <c r="F373" s="43">
        <v>1</v>
      </c>
      <c r="G373" s="43">
        <v>3880</v>
      </c>
      <c r="I373" s="43" t="s">
        <v>279</v>
      </c>
      <c r="L373" s="43">
        <v>1</v>
      </c>
    </row>
    <row r="374" spans="1:19">
      <c r="A374" t="str">
        <f t="shared" si="5"/>
        <v>5982125ECC020</v>
      </c>
      <c r="B374">
        <f>COUNTIF(A$12:A374,A374)</f>
        <v>2</v>
      </c>
      <c r="C374" t="s">
        <v>39</v>
      </c>
      <c r="D374">
        <v>59</v>
      </c>
      <c r="E374">
        <v>3880</v>
      </c>
      <c r="F374">
        <v>1</v>
      </c>
      <c r="G374">
        <v>3880</v>
      </c>
      <c r="I374" t="s">
        <v>279</v>
      </c>
      <c r="O374">
        <v>1</v>
      </c>
    </row>
    <row r="375" spans="1:19" s="43" customFormat="1">
      <c r="A375" s="43" t="str">
        <f t="shared" si="5"/>
        <v>5482125ECE010</v>
      </c>
      <c r="B375" s="43">
        <f>COUNTIF(A$12:A375,A375)</f>
        <v>1</v>
      </c>
      <c r="C375" s="43" t="s">
        <v>39</v>
      </c>
      <c r="D375" s="43">
        <v>54</v>
      </c>
      <c r="E375" s="43">
        <v>7002</v>
      </c>
      <c r="F375" s="43">
        <v>1</v>
      </c>
      <c r="G375" s="43">
        <v>1021</v>
      </c>
      <c r="H375" s="43">
        <v>1</v>
      </c>
      <c r="I375" s="43" t="s">
        <v>546</v>
      </c>
      <c r="M375" s="43">
        <v>1</v>
      </c>
    </row>
    <row r="376" spans="1:19">
      <c r="A376" t="str">
        <f t="shared" si="5"/>
        <v>5482125ECE010</v>
      </c>
      <c r="B376">
        <f>COUNTIF(A$12:A376,A376)</f>
        <v>2</v>
      </c>
      <c r="C376" t="s">
        <v>39</v>
      </c>
      <c r="D376">
        <v>54</v>
      </c>
      <c r="E376">
        <v>7002</v>
      </c>
      <c r="F376">
        <v>1</v>
      </c>
      <c r="G376">
        <v>1021</v>
      </c>
      <c r="H376">
        <v>1</v>
      </c>
      <c r="I376" t="s">
        <v>546</v>
      </c>
      <c r="P376">
        <v>1</v>
      </c>
    </row>
    <row r="377" spans="1:19">
      <c r="A377" t="str">
        <f t="shared" si="5"/>
        <v>5482125ECE010</v>
      </c>
      <c r="B377">
        <f>COUNTIF(A$12:A377,A377)</f>
        <v>3</v>
      </c>
      <c r="C377" t="s">
        <v>39</v>
      </c>
      <c r="D377">
        <v>54</v>
      </c>
      <c r="E377">
        <v>7002</v>
      </c>
      <c r="F377">
        <v>1</v>
      </c>
      <c r="G377">
        <v>1021</v>
      </c>
      <c r="H377">
        <v>1</v>
      </c>
      <c r="I377" t="s">
        <v>546</v>
      </c>
      <c r="S377">
        <v>1</v>
      </c>
    </row>
    <row r="378" spans="1:19" s="43" customFormat="1">
      <c r="A378" s="43" t="str">
        <f t="shared" si="5"/>
        <v>5982125ECE020</v>
      </c>
      <c r="B378" s="43">
        <f>COUNTIF(A$12:A378,A378)</f>
        <v>1</v>
      </c>
      <c r="C378" s="43" t="s">
        <v>39</v>
      </c>
      <c r="D378" s="43">
        <v>59</v>
      </c>
      <c r="E378" s="43">
        <v>3880</v>
      </c>
      <c r="F378" s="43">
        <v>1</v>
      </c>
      <c r="G378" s="43">
        <v>3880</v>
      </c>
      <c r="I378" s="43" t="s">
        <v>280</v>
      </c>
      <c r="M378" s="43">
        <v>1</v>
      </c>
    </row>
    <row r="379" spans="1:19">
      <c r="A379" t="str">
        <f t="shared" si="5"/>
        <v>5982125ECE020</v>
      </c>
      <c r="B379">
        <f>COUNTIF(A$12:A379,A379)</f>
        <v>2</v>
      </c>
      <c r="C379" t="s">
        <v>39</v>
      </c>
      <c r="D379">
        <v>59</v>
      </c>
      <c r="E379">
        <v>3880</v>
      </c>
      <c r="F379">
        <v>1</v>
      </c>
      <c r="G379">
        <v>3880</v>
      </c>
      <c r="I379" t="s">
        <v>280</v>
      </c>
      <c r="P379">
        <v>1</v>
      </c>
    </row>
    <row r="380" spans="1:19" s="43" customFormat="1">
      <c r="A380" s="43" t="str">
        <f t="shared" si="5"/>
        <v>5982125ECE030</v>
      </c>
      <c r="B380" s="43">
        <f>COUNTIF(A$12:A380,A380)</f>
        <v>1</v>
      </c>
      <c r="C380" s="43" t="s">
        <v>39</v>
      </c>
      <c r="D380" s="43">
        <v>59</v>
      </c>
      <c r="E380" s="43">
        <v>3880</v>
      </c>
      <c r="F380" s="43">
        <v>1</v>
      </c>
      <c r="G380" s="43">
        <v>3880</v>
      </c>
      <c r="I380" s="43" t="s">
        <v>281</v>
      </c>
      <c r="S380" s="43">
        <v>1</v>
      </c>
    </row>
    <row r="381" spans="1:19" s="43" customFormat="1">
      <c r="A381" s="43" t="str">
        <f t="shared" si="5"/>
        <v>6082821CWA030</v>
      </c>
      <c r="B381" s="43">
        <f>COUNTIF(A$12:A381,A381)</f>
        <v>1</v>
      </c>
      <c r="C381" s="43" t="s">
        <v>39</v>
      </c>
      <c r="D381" s="43">
        <v>60</v>
      </c>
      <c r="E381" s="43">
        <v>208</v>
      </c>
      <c r="F381" s="43">
        <v>1</v>
      </c>
      <c r="G381" s="43">
        <v>1021</v>
      </c>
      <c r="H381" s="43">
        <v>1</v>
      </c>
      <c r="I381" s="43" t="s">
        <v>98</v>
      </c>
      <c r="K381" s="43">
        <v>1</v>
      </c>
    </row>
    <row r="382" spans="1:19">
      <c r="A382" t="str">
        <f t="shared" si="5"/>
        <v>6082821CWA030</v>
      </c>
      <c r="B382">
        <f>COUNTIF(A$12:A382,A382)</f>
        <v>2</v>
      </c>
      <c r="C382" t="s">
        <v>39</v>
      </c>
      <c r="D382">
        <v>60</v>
      </c>
      <c r="E382">
        <v>208</v>
      </c>
      <c r="F382">
        <v>1</v>
      </c>
      <c r="G382">
        <v>1021</v>
      </c>
      <c r="H382">
        <v>1</v>
      </c>
      <c r="I382" t="s">
        <v>98</v>
      </c>
      <c r="L382">
        <v>1</v>
      </c>
    </row>
    <row r="383" spans="1:19">
      <c r="A383" t="str">
        <f t="shared" si="5"/>
        <v>6082821CWA030</v>
      </c>
      <c r="B383">
        <f>COUNTIF(A$12:A383,A383)</f>
        <v>3</v>
      </c>
      <c r="C383" t="s">
        <v>39</v>
      </c>
      <c r="D383">
        <v>60</v>
      </c>
      <c r="E383">
        <v>208</v>
      </c>
      <c r="F383">
        <v>1</v>
      </c>
      <c r="G383">
        <v>1021</v>
      </c>
      <c r="H383">
        <v>1</v>
      </c>
      <c r="I383" t="s">
        <v>98</v>
      </c>
      <c r="M383">
        <v>1</v>
      </c>
    </row>
    <row r="384" spans="1:19">
      <c r="A384" t="str">
        <f t="shared" si="5"/>
        <v>6082821CWA030</v>
      </c>
      <c r="B384">
        <f>COUNTIF(A$12:A384,A384)</f>
        <v>4</v>
      </c>
      <c r="C384" t="s">
        <v>39</v>
      </c>
      <c r="D384">
        <v>60</v>
      </c>
      <c r="E384">
        <v>208</v>
      </c>
      <c r="F384">
        <v>1</v>
      </c>
      <c r="G384">
        <v>1021</v>
      </c>
      <c r="H384">
        <v>1</v>
      </c>
      <c r="I384" t="s">
        <v>98</v>
      </c>
      <c r="N384">
        <v>1</v>
      </c>
    </row>
    <row r="385" spans="1:19">
      <c r="A385" t="str">
        <f t="shared" si="5"/>
        <v>6082821CWA030</v>
      </c>
      <c r="B385">
        <f>COUNTIF(A$12:A385,A385)</f>
        <v>5</v>
      </c>
      <c r="C385" t="s">
        <v>39</v>
      </c>
      <c r="D385">
        <v>60</v>
      </c>
      <c r="E385">
        <v>208</v>
      </c>
      <c r="F385">
        <v>1</v>
      </c>
      <c r="G385">
        <v>1021</v>
      </c>
      <c r="H385">
        <v>1</v>
      </c>
      <c r="I385" t="s">
        <v>98</v>
      </c>
      <c r="O385">
        <v>1</v>
      </c>
    </row>
    <row r="386" spans="1:19">
      <c r="A386" t="str">
        <f t="shared" si="5"/>
        <v>6082821CWA030</v>
      </c>
      <c r="B386">
        <f>COUNTIF(A$12:A386,A386)</f>
        <v>6</v>
      </c>
      <c r="C386" t="s">
        <v>39</v>
      </c>
      <c r="D386">
        <v>60</v>
      </c>
      <c r="E386">
        <v>208</v>
      </c>
      <c r="F386">
        <v>1</v>
      </c>
      <c r="G386">
        <v>1021</v>
      </c>
      <c r="H386">
        <v>1</v>
      </c>
      <c r="I386" t="s">
        <v>98</v>
      </c>
      <c r="P386">
        <v>1</v>
      </c>
    </row>
    <row r="387" spans="1:19">
      <c r="A387" t="str">
        <f t="shared" si="5"/>
        <v>6082821CWA030</v>
      </c>
      <c r="B387">
        <f>COUNTIF(A$12:A387,A387)</f>
        <v>7</v>
      </c>
      <c r="C387" t="s">
        <v>39</v>
      </c>
      <c r="D387">
        <v>60</v>
      </c>
      <c r="E387">
        <v>208</v>
      </c>
      <c r="F387">
        <v>1</v>
      </c>
      <c r="G387">
        <v>1021</v>
      </c>
      <c r="H387">
        <v>1</v>
      </c>
      <c r="I387" t="s">
        <v>98</v>
      </c>
      <c r="S387">
        <v>1</v>
      </c>
    </row>
    <row r="388" spans="1:19" s="43" customFormat="1">
      <c r="A388" s="43" t="str">
        <f t="shared" si="5"/>
        <v>6082821ECB010</v>
      </c>
      <c r="B388" s="43">
        <f>COUNTIF(A$12:A388,A388)</f>
        <v>1</v>
      </c>
      <c r="C388" s="43" t="s">
        <v>39</v>
      </c>
      <c r="D388" s="43">
        <v>60</v>
      </c>
      <c r="E388" s="43">
        <v>208</v>
      </c>
      <c r="F388" s="43">
        <v>1</v>
      </c>
      <c r="G388" s="43">
        <v>1021</v>
      </c>
      <c r="H388" s="43">
        <v>1</v>
      </c>
      <c r="I388" s="43" t="s">
        <v>100</v>
      </c>
      <c r="K388" s="43">
        <v>1</v>
      </c>
    </row>
    <row r="389" spans="1:19">
      <c r="A389" t="str">
        <f t="shared" si="5"/>
        <v>6082821ECB010</v>
      </c>
      <c r="B389">
        <f>COUNTIF(A$12:A389,A389)</f>
        <v>2</v>
      </c>
      <c r="C389" t="s">
        <v>39</v>
      </c>
      <c r="D389">
        <v>60</v>
      </c>
      <c r="E389">
        <v>208</v>
      </c>
      <c r="F389">
        <v>1</v>
      </c>
      <c r="G389">
        <v>1021</v>
      </c>
      <c r="H389">
        <v>1</v>
      </c>
      <c r="I389" t="s">
        <v>100</v>
      </c>
      <c r="L389">
        <v>1</v>
      </c>
    </row>
    <row r="390" spans="1:19">
      <c r="A390" t="str">
        <f t="shared" si="5"/>
        <v>6082821ECB010</v>
      </c>
      <c r="B390">
        <f>COUNTIF(A$12:A390,A390)</f>
        <v>3</v>
      </c>
      <c r="C390" t="s">
        <v>39</v>
      </c>
      <c r="D390">
        <v>60</v>
      </c>
      <c r="E390">
        <v>208</v>
      </c>
      <c r="F390">
        <v>1</v>
      </c>
      <c r="G390">
        <v>1021</v>
      </c>
      <c r="H390">
        <v>1</v>
      </c>
      <c r="I390" t="s">
        <v>100</v>
      </c>
      <c r="M390">
        <v>1</v>
      </c>
    </row>
    <row r="391" spans="1:19">
      <c r="A391" t="str">
        <f t="shared" si="5"/>
        <v>6082821ECB010</v>
      </c>
      <c r="B391">
        <f>COUNTIF(A$12:A391,A391)</f>
        <v>4</v>
      </c>
      <c r="C391" t="s">
        <v>39</v>
      </c>
      <c r="D391">
        <v>60</v>
      </c>
      <c r="E391">
        <v>208</v>
      </c>
      <c r="F391">
        <v>1</v>
      </c>
      <c r="G391">
        <v>1021</v>
      </c>
      <c r="H391">
        <v>1</v>
      </c>
      <c r="I391" t="s">
        <v>100</v>
      </c>
      <c r="N391">
        <v>1</v>
      </c>
    </row>
    <row r="392" spans="1:19">
      <c r="A392" t="str">
        <f t="shared" si="5"/>
        <v>6082821ECB010</v>
      </c>
      <c r="B392">
        <f>COUNTIF(A$12:A392,A392)</f>
        <v>5</v>
      </c>
      <c r="C392" t="s">
        <v>39</v>
      </c>
      <c r="D392">
        <v>60</v>
      </c>
      <c r="E392">
        <v>208</v>
      </c>
      <c r="F392">
        <v>1</v>
      </c>
      <c r="G392">
        <v>1021</v>
      </c>
      <c r="H392">
        <v>1</v>
      </c>
      <c r="I392" t="s">
        <v>100</v>
      </c>
      <c r="O392">
        <v>1</v>
      </c>
    </row>
    <row r="393" spans="1:19">
      <c r="A393" t="str">
        <f t="shared" si="5"/>
        <v>6082821ECB010</v>
      </c>
      <c r="B393">
        <f>COUNTIF(A$12:A393,A393)</f>
        <v>6</v>
      </c>
      <c r="C393" t="s">
        <v>39</v>
      </c>
      <c r="D393">
        <v>60</v>
      </c>
      <c r="E393">
        <v>208</v>
      </c>
      <c r="F393">
        <v>1</v>
      </c>
      <c r="G393">
        <v>1021</v>
      </c>
      <c r="H393">
        <v>1</v>
      </c>
      <c r="I393" t="s">
        <v>100</v>
      </c>
      <c r="P393">
        <v>1</v>
      </c>
    </row>
    <row r="394" spans="1:19">
      <c r="A394" t="str">
        <f t="shared" si="5"/>
        <v>6082821ECB010</v>
      </c>
      <c r="B394">
        <f>COUNTIF(A$12:A394,A394)</f>
        <v>7</v>
      </c>
      <c r="C394" t="s">
        <v>39</v>
      </c>
      <c r="D394">
        <v>60</v>
      </c>
      <c r="E394">
        <v>208</v>
      </c>
      <c r="F394">
        <v>1</v>
      </c>
      <c r="G394">
        <v>1021</v>
      </c>
      <c r="H394">
        <v>1</v>
      </c>
      <c r="I394" t="s">
        <v>100</v>
      </c>
      <c r="S394">
        <v>1</v>
      </c>
    </row>
    <row r="395" spans="1:19" s="43" customFormat="1">
      <c r="A395" s="43" t="str">
        <f t="shared" si="5"/>
        <v>6082821ECB020</v>
      </c>
      <c r="B395" s="43">
        <f>COUNTIF(A$12:A395,A395)</f>
        <v>1</v>
      </c>
      <c r="C395" s="43" t="s">
        <v>39</v>
      </c>
      <c r="D395" s="43">
        <v>60</v>
      </c>
      <c r="E395" s="43">
        <v>208</v>
      </c>
      <c r="F395" s="43">
        <v>1</v>
      </c>
      <c r="G395" s="43">
        <v>1021</v>
      </c>
      <c r="H395" s="43">
        <v>1</v>
      </c>
      <c r="I395" s="43" t="s">
        <v>101</v>
      </c>
      <c r="K395" s="43">
        <v>1</v>
      </c>
    </row>
    <row r="396" spans="1:19">
      <c r="A396" t="str">
        <f t="shared" ref="A396:A459" si="6">D396&amp;I396</f>
        <v>6082821ECB020</v>
      </c>
      <c r="B396">
        <f>COUNTIF(A$12:A396,A396)</f>
        <v>2</v>
      </c>
      <c r="C396" t="s">
        <v>39</v>
      </c>
      <c r="D396">
        <v>60</v>
      </c>
      <c r="E396">
        <v>208</v>
      </c>
      <c r="F396">
        <v>1</v>
      </c>
      <c r="G396">
        <v>1021</v>
      </c>
      <c r="H396">
        <v>1</v>
      </c>
      <c r="I396" t="s">
        <v>101</v>
      </c>
      <c r="L396">
        <v>1</v>
      </c>
    </row>
    <row r="397" spans="1:19">
      <c r="A397" t="str">
        <f t="shared" si="6"/>
        <v>6082821ECB020</v>
      </c>
      <c r="B397">
        <f>COUNTIF(A$12:A397,A397)</f>
        <v>3</v>
      </c>
      <c r="C397" t="s">
        <v>39</v>
      </c>
      <c r="D397">
        <v>60</v>
      </c>
      <c r="E397">
        <v>208</v>
      </c>
      <c r="F397">
        <v>1</v>
      </c>
      <c r="G397">
        <v>1021</v>
      </c>
      <c r="H397">
        <v>1</v>
      </c>
      <c r="I397" t="s">
        <v>101</v>
      </c>
      <c r="M397">
        <v>1</v>
      </c>
    </row>
    <row r="398" spans="1:19">
      <c r="A398" t="str">
        <f t="shared" si="6"/>
        <v>6082821ECB020</v>
      </c>
      <c r="B398">
        <f>COUNTIF(A$12:A398,A398)</f>
        <v>4</v>
      </c>
      <c r="C398" t="s">
        <v>39</v>
      </c>
      <c r="D398">
        <v>60</v>
      </c>
      <c r="E398">
        <v>208</v>
      </c>
      <c r="F398">
        <v>1</v>
      </c>
      <c r="G398">
        <v>1021</v>
      </c>
      <c r="H398">
        <v>1</v>
      </c>
      <c r="I398" t="s">
        <v>101</v>
      </c>
      <c r="N398">
        <v>1</v>
      </c>
    </row>
    <row r="399" spans="1:19">
      <c r="A399" t="str">
        <f t="shared" si="6"/>
        <v>6082821ECB020</v>
      </c>
      <c r="B399">
        <f>COUNTIF(A$12:A399,A399)</f>
        <v>5</v>
      </c>
      <c r="C399" t="s">
        <v>39</v>
      </c>
      <c r="D399">
        <v>60</v>
      </c>
      <c r="E399">
        <v>208</v>
      </c>
      <c r="F399">
        <v>1</v>
      </c>
      <c r="G399">
        <v>1021</v>
      </c>
      <c r="H399">
        <v>1</v>
      </c>
      <c r="I399" t="s">
        <v>101</v>
      </c>
      <c r="O399">
        <v>1</v>
      </c>
    </row>
    <row r="400" spans="1:19">
      <c r="A400" t="str">
        <f t="shared" si="6"/>
        <v>6082821ECB020</v>
      </c>
      <c r="B400">
        <f>COUNTIF(A$12:A400,A400)</f>
        <v>6</v>
      </c>
      <c r="C400" t="s">
        <v>39</v>
      </c>
      <c r="D400">
        <v>60</v>
      </c>
      <c r="E400">
        <v>208</v>
      </c>
      <c r="F400">
        <v>1</v>
      </c>
      <c r="G400">
        <v>1021</v>
      </c>
      <c r="H400">
        <v>1</v>
      </c>
      <c r="I400" t="s">
        <v>101</v>
      </c>
      <c r="P400">
        <v>1</v>
      </c>
    </row>
    <row r="401" spans="1:19">
      <c r="A401" t="str">
        <f t="shared" si="6"/>
        <v>6082821ECB020</v>
      </c>
      <c r="B401">
        <f>COUNTIF(A$12:A401,A401)</f>
        <v>7</v>
      </c>
      <c r="C401" t="s">
        <v>39</v>
      </c>
      <c r="D401">
        <v>60</v>
      </c>
      <c r="E401">
        <v>208</v>
      </c>
      <c r="F401">
        <v>1</v>
      </c>
      <c r="G401">
        <v>1021</v>
      </c>
      <c r="H401">
        <v>1</v>
      </c>
      <c r="I401" t="s">
        <v>101</v>
      </c>
      <c r="S401">
        <v>1</v>
      </c>
    </row>
    <row r="402" spans="1:19" s="43" customFormat="1">
      <c r="A402" s="43" t="str">
        <f t="shared" si="6"/>
        <v>6082821ECB040</v>
      </c>
      <c r="B402" s="43">
        <f>COUNTIF(A$12:A402,A402)</f>
        <v>1</v>
      </c>
      <c r="C402" s="43" t="s">
        <v>39</v>
      </c>
      <c r="D402" s="43">
        <v>60</v>
      </c>
      <c r="E402" s="43">
        <v>208</v>
      </c>
      <c r="F402" s="43">
        <v>1</v>
      </c>
      <c r="G402" s="43">
        <v>1021</v>
      </c>
      <c r="H402" s="43">
        <v>1</v>
      </c>
      <c r="I402" s="43" t="s">
        <v>102</v>
      </c>
      <c r="K402" s="43">
        <v>1</v>
      </c>
    </row>
    <row r="403" spans="1:19">
      <c r="A403" t="str">
        <f t="shared" si="6"/>
        <v>6082821ECB040</v>
      </c>
      <c r="B403">
        <f>COUNTIF(A$12:A403,A403)</f>
        <v>2</v>
      </c>
      <c r="C403" t="s">
        <v>39</v>
      </c>
      <c r="D403">
        <v>60</v>
      </c>
      <c r="E403">
        <v>208</v>
      </c>
      <c r="F403">
        <v>1</v>
      </c>
      <c r="G403">
        <v>1021</v>
      </c>
      <c r="H403">
        <v>1</v>
      </c>
      <c r="I403" t="s">
        <v>102</v>
      </c>
      <c r="L403">
        <v>1</v>
      </c>
    </row>
    <row r="404" spans="1:19">
      <c r="A404" t="str">
        <f t="shared" si="6"/>
        <v>6082821ECB040</v>
      </c>
      <c r="B404">
        <f>COUNTIF(A$12:A404,A404)</f>
        <v>3</v>
      </c>
      <c r="C404" t="s">
        <v>39</v>
      </c>
      <c r="D404">
        <v>60</v>
      </c>
      <c r="E404">
        <v>208</v>
      </c>
      <c r="F404">
        <v>1</v>
      </c>
      <c r="G404">
        <v>1021</v>
      </c>
      <c r="H404">
        <v>1</v>
      </c>
      <c r="I404" t="s">
        <v>102</v>
      </c>
      <c r="N404">
        <v>1</v>
      </c>
    </row>
    <row r="405" spans="1:19">
      <c r="A405" t="str">
        <f t="shared" si="6"/>
        <v>6082821ECB040</v>
      </c>
      <c r="B405">
        <f>COUNTIF(A$12:A405,A405)</f>
        <v>4</v>
      </c>
      <c r="C405" t="s">
        <v>39</v>
      </c>
      <c r="D405">
        <v>60</v>
      </c>
      <c r="E405">
        <v>208</v>
      </c>
      <c r="F405">
        <v>1</v>
      </c>
      <c r="G405">
        <v>1021</v>
      </c>
      <c r="H405">
        <v>1</v>
      </c>
      <c r="I405" t="s">
        <v>102</v>
      </c>
      <c r="O405">
        <v>1</v>
      </c>
    </row>
    <row r="406" spans="1:19" s="43" customFormat="1">
      <c r="A406" s="43" t="str">
        <f t="shared" si="6"/>
        <v>6082821ECB050</v>
      </c>
      <c r="B406" s="43">
        <f>COUNTIF(A$12:A406,A406)</f>
        <v>1</v>
      </c>
      <c r="C406" s="43" t="s">
        <v>39</v>
      </c>
      <c r="D406" s="43">
        <v>60</v>
      </c>
      <c r="E406" s="43">
        <v>208</v>
      </c>
      <c r="F406" s="43">
        <v>1</v>
      </c>
      <c r="G406" s="43">
        <v>1021</v>
      </c>
      <c r="H406" s="43">
        <v>1</v>
      </c>
      <c r="I406" s="43" t="s">
        <v>103</v>
      </c>
      <c r="K406" s="43">
        <v>1</v>
      </c>
    </row>
    <row r="407" spans="1:19">
      <c r="A407" t="str">
        <f t="shared" si="6"/>
        <v>6082821ECB050</v>
      </c>
      <c r="B407">
        <f>COUNTIF(A$12:A407,A407)</f>
        <v>2</v>
      </c>
      <c r="C407" t="s">
        <v>39</v>
      </c>
      <c r="D407">
        <v>60</v>
      </c>
      <c r="E407">
        <v>208</v>
      </c>
      <c r="F407">
        <v>1</v>
      </c>
      <c r="G407">
        <v>1021</v>
      </c>
      <c r="H407">
        <v>1</v>
      </c>
      <c r="I407" t="s">
        <v>103</v>
      </c>
      <c r="L407">
        <v>1</v>
      </c>
    </row>
    <row r="408" spans="1:19">
      <c r="A408" t="str">
        <f t="shared" si="6"/>
        <v>6082821ECB050</v>
      </c>
      <c r="B408">
        <f>COUNTIF(A$12:A408,A408)</f>
        <v>3</v>
      </c>
      <c r="C408" t="s">
        <v>39</v>
      </c>
      <c r="D408">
        <v>60</v>
      </c>
      <c r="E408">
        <v>208</v>
      </c>
      <c r="F408">
        <v>1</v>
      </c>
      <c r="G408">
        <v>1021</v>
      </c>
      <c r="H408">
        <v>1</v>
      </c>
      <c r="I408" t="s">
        <v>103</v>
      </c>
      <c r="M408">
        <v>1</v>
      </c>
    </row>
    <row r="409" spans="1:19">
      <c r="A409" t="str">
        <f t="shared" si="6"/>
        <v>6082821ECB050</v>
      </c>
      <c r="B409">
        <f>COUNTIF(A$12:A409,A409)</f>
        <v>4</v>
      </c>
      <c r="C409" t="s">
        <v>39</v>
      </c>
      <c r="D409">
        <v>60</v>
      </c>
      <c r="E409">
        <v>208</v>
      </c>
      <c r="F409">
        <v>1</v>
      </c>
      <c r="G409">
        <v>1021</v>
      </c>
      <c r="H409">
        <v>1</v>
      </c>
      <c r="I409" t="s">
        <v>103</v>
      </c>
      <c r="N409">
        <v>1</v>
      </c>
    </row>
    <row r="410" spans="1:19">
      <c r="A410" t="str">
        <f t="shared" si="6"/>
        <v>6082821ECB050</v>
      </c>
      <c r="B410">
        <f>COUNTIF(A$12:A410,A410)</f>
        <v>5</v>
      </c>
      <c r="C410" t="s">
        <v>39</v>
      </c>
      <c r="D410">
        <v>60</v>
      </c>
      <c r="E410">
        <v>208</v>
      </c>
      <c r="F410">
        <v>1</v>
      </c>
      <c r="G410">
        <v>1021</v>
      </c>
      <c r="H410">
        <v>1</v>
      </c>
      <c r="I410" t="s">
        <v>103</v>
      </c>
      <c r="O410">
        <v>1</v>
      </c>
    </row>
    <row r="411" spans="1:19">
      <c r="A411" t="str">
        <f t="shared" si="6"/>
        <v>6082821ECB050</v>
      </c>
      <c r="B411">
        <f>COUNTIF(A$12:A411,A411)</f>
        <v>6</v>
      </c>
      <c r="C411" t="s">
        <v>39</v>
      </c>
      <c r="D411">
        <v>60</v>
      </c>
      <c r="E411">
        <v>208</v>
      </c>
      <c r="F411">
        <v>1</v>
      </c>
      <c r="G411">
        <v>1021</v>
      </c>
      <c r="H411">
        <v>1</v>
      </c>
      <c r="I411" t="s">
        <v>103</v>
      </c>
      <c r="P411">
        <v>1</v>
      </c>
    </row>
    <row r="412" spans="1:19">
      <c r="A412" t="str">
        <f t="shared" si="6"/>
        <v>6082821ECB050</v>
      </c>
      <c r="B412">
        <f>COUNTIF(A$12:A412,A412)</f>
        <v>7</v>
      </c>
      <c r="C412" t="s">
        <v>39</v>
      </c>
      <c r="D412">
        <v>60</v>
      </c>
      <c r="E412">
        <v>208</v>
      </c>
      <c r="F412">
        <v>1</v>
      </c>
      <c r="G412">
        <v>1021</v>
      </c>
      <c r="H412">
        <v>1</v>
      </c>
      <c r="I412" t="s">
        <v>103</v>
      </c>
      <c r="S412">
        <v>1</v>
      </c>
    </row>
    <row r="413" spans="1:19" s="43" customFormat="1">
      <c r="A413" s="43" t="str">
        <f t="shared" si="6"/>
        <v>6082821ECE010</v>
      </c>
      <c r="B413" s="43">
        <f>COUNTIF(A$12:A413,A413)</f>
        <v>1</v>
      </c>
      <c r="C413" s="43" t="s">
        <v>39</v>
      </c>
      <c r="D413" s="43">
        <v>60</v>
      </c>
      <c r="E413" s="43">
        <v>208</v>
      </c>
      <c r="F413" s="43">
        <v>1</v>
      </c>
      <c r="G413" s="43">
        <v>1021</v>
      </c>
      <c r="H413" s="43">
        <v>1</v>
      </c>
      <c r="I413" s="43" t="s">
        <v>104</v>
      </c>
      <c r="M413" s="43">
        <v>1</v>
      </c>
    </row>
    <row r="414" spans="1:19">
      <c r="A414" t="str">
        <f t="shared" si="6"/>
        <v>6082821ECE010</v>
      </c>
      <c r="B414">
        <f>COUNTIF(A$12:A414,A414)</f>
        <v>2</v>
      </c>
      <c r="C414" t="s">
        <v>39</v>
      </c>
      <c r="D414">
        <v>60</v>
      </c>
      <c r="E414">
        <v>208</v>
      </c>
      <c r="F414">
        <v>1</v>
      </c>
      <c r="G414">
        <v>1021</v>
      </c>
      <c r="H414">
        <v>1</v>
      </c>
      <c r="I414" t="s">
        <v>104</v>
      </c>
      <c r="P414">
        <v>1</v>
      </c>
    </row>
    <row r="415" spans="1:19">
      <c r="A415" t="str">
        <f t="shared" si="6"/>
        <v>6082821ECE010</v>
      </c>
      <c r="B415">
        <f>COUNTIF(A$12:A415,A415)</f>
        <v>3</v>
      </c>
      <c r="C415" t="s">
        <v>39</v>
      </c>
      <c r="D415">
        <v>60</v>
      </c>
      <c r="E415">
        <v>208</v>
      </c>
      <c r="F415">
        <v>1</v>
      </c>
      <c r="G415">
        <v>1021</v>
      </c>
      <c r="H415">
        <v>1</v>
      </c>
      <c r="I415" t="s">
        <v>104</v>
      </c>
      <c r="S415">
        <v>1</v>
      </c>
    </row>
    <row r="416" spans="1:19" s="43" customFormat="1">
      <c r="A416" s="43" t="str">
        <f t="shared" si="6"/>
        <v>6082821XAE010</v>
      </c>
      <c r="B416" s="43">
        <f>COUNTIF(A$12:A416,A416)</f>
        <v>1</v>
      </c>
      <c r="C416" s="43" t="s">
        <v>39</v>
      </c>
      <c r="D416" s="43">
        <v>60</v>
      </c>
      <c r="E416" s="43">
        <v>208</v>
      </c>
      <c r="F416" s="43">
        <v>1</v>
      </c>
      <c r="G416" s="43">
        <v>1021</v>
      </c>
      <c r="H416" s="43">
        <v>1</v>
      </c>
      <c r="I416" s="43" t="s">
        <v>105</v>
      </c>
      <c r="K416" s="43">
        <v>1</v>
      </c>
    </row>
    <row r="417" spans="1:19">
      <c r="A417" t="str">
        <f t="shared" si="6"/>
        <v>6082821XAE010</v>
      </c>
      <c r="B417">
        <f>COUNTIF(A$12:A417,A417)</f>
        <v>2</v>
      </c>
      <c r="C417" t="s">
        <v>39</v>
      </c>
      <c r="D417">
        <v>60</v>
      </c>
      <c r="E417">
        <v>208</v>
      </c>
      <c r="F417">
        <v>1</v>
      </c>
      <c r="G417">
        <v>1021</v>
      </c>
      <c r="H417">
        <v>1</v>
      </c>
      <c r="I417" t="s">
        <v>105</v>
      </c>
      <c r="L417">
        <v>1</v>
      </c>
    </row>
    <row r="418" spans="1:19">
      <c r="A418" t="str">
        <f t="shared" si="6"/>
        <v>6082821XAE010</v>
      </c>
      <c r="B418">
        <f>COUNTIF(A$12:A418,A418)</f>
        <v>3</v>
      </c>
      <c r="C418" t="s">
        <v>39</v>
      </c>
      <c r="D418">
        <v>60</v>
      </c>
      <c r="E418">
        <v>208</v>
      </c>
      <c r="F418">
        <v>1</v>
      </c>
      <c r="G418">
        <v>1021</v>
      </c>
      <c r="H418">
        <v>1</v>
      </c>
      <c r="I418" t="s">
        <v>105</v>
      </c>
      <c r="M418">
        <v>1</v>
      </c>
    </row>
    <row r="419" spans="1:19">
      <c r="A419" t="str">
        <f t="shared" si="6"/>
        <v>6082821XAE010</v>
      </c>
      <c r="B419">
        <f>COUNTIF(A$12:A419,A419)</f>
        <v>4</v>
      </c>
      <c r="C419" t="s">
        <v>39</v>
      </c>
      <c r="D419">
        <v>60</v>
      </c>
      <c r="E419">
        <v>208</v>
      </c>
      <c r="F419">
        <v>1</v>
      </c>
      <c r="G419">
        <v>1021</v>
      </c>
      <c r="H419">
        <v>1</v>
      </c>
      <c r="I419" t="s">
        <v>105</v>
      </c>
      <c r="N419">
        <v>1</v>
      </c>
    </row>
    <row r="420" spans="1:19">
      <c r="A420" t="str">
        <f t="shared" si="6"/>
        <v>6082821XAE010</v>
      </c>
      <c r="B420">
        <f>COUNTIF(A$12:A420,A420)</f>
        <v>5</v>
      </c>
      <c r="C420" t="s">
        <v>39</v>
      </c>
      <c r="D420">
        <v>60</v>
      </c>
      <c r="E420">
        <v>208</v>
      </c>
      <c r="F420">
        <v>1</v>
      </c>
      <c r="G420">
        <v>1021</v>
      </c>
      <c r="H420">
        <v>1</v>
      </c>
      <c r="I420" t="s">
        <v>105</v>
      </c>
      <c r="O420">
        <v>1</v>
      </c>
    </row>
    <row r="421" spans="1:19">
      <c r="A421" t="str">
        <f t="shared" si="6"/>
        <v>6082821XAE010</v>
      </c>
      <c r="B421">
        <f>COUNTIF(A$12:A421,A421)</f>
        <v>6</v>
      </c>
      <c r="C421" t="s">
        <v>39</v>
      </c>
      <c r="D421">
        <v>60</v>
      </c>
      <c r="E421">
        <v>208</v>
      </c>
      <c r="F421">
        <v>1</v>
      </c>
      <c r="G421">
        <v>1021</v>
      </c>
      <c r="H421">
        <v>1</v>
      </c>
      <c r="I421" t="s">
        <v>105</v>
      </c>
      <c r="P421">
        <v>1</v>
      </c>
    </row>
    <row r="422" spans="1:19">
      <c r="A422" t="str">
        <f t="shared" si="6"/>
        <v>6082821XAE010</v>
      </c>
      <c r="B422">
        <f>COUNTIF(A$12:A422,A422)</f>
        <v>7</v>
      </c>
      <c r="C422" t="s">
        <v>39</v>
      </c>
      <c r="D422">
        <v>60</v>
      </c>
      <c r="E422">
        <v>208</v>
      </c>
      <c r="F422">
        <v>1</v>
      </c>
      <c r="G422">
        <v>1021</v>
      </c>
      <c r="H422">
        <v>1</v>
      </c>
      <c r="I422" t="s">
        <v>105</v>
      </c>
      <c r="S422">
        <v>1</v>
      </c>
    </row>
    <row r="423" spans="1:19" s="43" customFormat="1">
      <c r="A423" s="43" t="str">
        <f t="shared" si="6"/>
        <v>6082821XAE020</v>
      </c>
      <c r="B423" s="43">
        <f>COUNTIF(A$12:A423,A423)</f>
        <v>1</v>
      </c>
      <c r="C423" s="43" t="s">
        <v>39</v>
      </c>
      <c r="D423" s="43">
        <v>60</v>
      </c>
      <c r="E423" s="43">
        <v>208</v>
      </c>
      <c r="F423" s="43">
        <v>1</v>
      </c>
      <c r="G423" s="43">
        <v>1021</v>
      </c>
      <c r="H423" s="43">
        <v>1</v>
      </c>
      <c r="I423" s="43" t="s">
        <v>106</v>
      </c>
      <c r="K423" s="43">
        <v>1</v>
      </c>
    </row>
    <row r="424" spans="1:19">
      <c r="A424" t="str">
        <f t="shared" si="6"/>
        <v>6082821XAE020</v>
      </c>
      <c r="B424">
        <f>COUNTIF(A$12:A424,A424)</f>
        <v>2</v>
      </c>
      <c r="C424" t="s">
        <v>39</v>
      </c>
      <c r="D424">
        <v>60</v>
      </c>
      <c r="E424">
        <v>208</v>
      </c>
      <c r="F424">
        <v>1</v>
      </c>
      <c r="G424">
        <v>1021</v>
      </c>
      <c r="H424">
        <v>1</v>
      </c>
      <c r="I424" t="s">
        <v>106</v>
      </c>
      <c r="L424">
        <v>1</v>
      </c>
    </row>
    <row r="425" spans="1:19">
      <c r="A425" t="str">
        <f t="shared" si="6"/>
        <v>6082821XAE020</v>
      </c>
      <c r="B425">
        <f>COUNTIF(A$12:A425,A425)</f>
        <v>3</v>
      </c>
      <c r="C425" t="s">
        <v>39</v>
      </c>
      <c r="D425">
        <v>60</v>
      </c>
      <c r="E425">
        <v>208</v>
      </c>
      <c r="F425">
        <v>1</v>
      </c>
      <c r="G425">
        <v>1021</v>
      </c>
      <c r="H425">
        <v>1</v>
      </c>
      <c r="I425" t="s">
        <v>106</v>
      </c>
      <c r="N425">
        <v>1</v>
      </c>
    </row>
    <row r="426" spans="1:19">
      <c r="A426" t="str">
        <f t="shared" si="6"/>
        <v>6082821XAE020</v>
      </c>
      <c r="B426">
        <f>COUNTIF(A$12:A426,A426)</f>
        <v>4</v>
      </c>
      <c r="C426" t="s">
        <v>39</v>
      </c>
      <c r="D426">
        <v>60</v>
      </c>
      <c r="E426">
        <v>208</v>
      </c>
      <c r="F426">
        <v>1</v>
      </c>
      <c r="G426">
        <v>1021</v>
      </c>
      <c r="H426">
        <v>1</v>
      </c>
      <c r="I426" t="s">
        <v>106</v>
      </c>
      <c r="O426">
        <v>1</v>
      </c>
    </row>
    <row r="427" spans="1:19" s="43" customFormat="1">
      <c r="A427" s="43" t="str">
        <f t="shared" si="6"/>
        <v>5282824ECB010</v>
      </c>
      <c r="B427" s="43">
        <f>COUNTIF(A$12:A427,A427)</f>
        <v>1</v>
      </c>
      <c r="C427" s="43" t="s">
        <v>39</v>
      </c>
      <c r="D427" s="43">
        <v>52</v>
      </c>
      <c r="E427" s="43">
        <v>7002</v>
      </c>
      <c r="F427" s="43">
        <v>1</v>
      </c>
      <c r="G427" s="43">
        <v>1021</v>
      </c>
      <c r="H427" s="43">
        <v>1</v>
      </c>
      <c r="I427" s="43" t="s">
        <v>547</v>
      </c>
      <c r="K427" s="43">
        <v>1</v>
      </c>
    </row>
    <row r="428" spans="1:19">
      <c r="A428" t="str">
        <f t="shared" si="6"/>
        <v>5282824ECB010</v>
      </c>
      <c r="B428">
        <f>COUNTIF(A$12:A428,A428)</f>
        <v>2</v>
      </c>
      <c r="C428" t="s">
        <v>39</v>
      </c>
      <c r="D428">
        <v>52</v>
      </c>
      <c r="E428">
        <v>7002</v>
      </c>
      <c r="F428">
        <v>1</v>
      </c>
      <c r="G428">
        <v>1021</v>
      </c>
      <c r="H428">
        <v>1</v>
      </c>
      <c r="I428" t="s">
        <v>547</v>
      </c>
      <c r="L428">
        <v>1</v>
      </c>
    </row>
    <row r="429" spans="1:19">
      <c r="A429" t="str">
        <f t="shared" si="6"/>
        <v>5282824ECB010</v>
      </c>
      <c r="B429">
        <f>COUNTIF(A$12:A429,A429)</f>
        <v>3</v>
      </c>
      <c r="C429" t="s">
        <v>39</v>
      </c>
      <c r="D429">
        <v>52</v>
      </c>
      <c r="E429">
        <v>7002</v>
      </c>
      <c r="F429">
        <v>1</v>
      </c>
      <c r="G429">
        <v>1021</v>
      </c>
      <c r="H429">
        <v>1</v>
      </c>
      <c r="I429" t="s">
        <v>547</v>
      </c>
      <c r="N429">
        <v>1</v>
      </c>
    </row>
    <row r="430" spans="1:19">
      <c r="A430" t="str">
        <f t="shared" si="6"/>
        <v>5282824ECB010</v>
      </c>
      <c r="B430">
        <f>COUNTIF(A$12:A430,A430)</f>
        <v>4</v>
      </c>
      <c r="C430" t="s">
        <v>39</v>
      </c>
      <c r="D430">
        <v>52</v>
      </c>
      <c r="E430">
        <v>7002</v>
      </c>
      <c r="F430">
        <v>1</v>
      </c>
      <c r="G430">
        <v>1021</v>
      </c>
      <c r="H430">
        <v>1</v>
      </c>
      <c r="I430" t="s">
        <v>547</v>
      </c>
      <c r="O430">
        <v>1</v>
      </c>
    </row>
    <row r="431" spans="1:19" s="43" customFormat="1">
      <c r="A431" s="43" t="str">
        <f t="shared" si="6"/>
        <v>5382824ECB020</v>
      </c>
      <c r="B431" s="43">
        <f>COUNTIF(A$12:A431,A431)</f>
        <v>1</v>
      </c>
      <c r="C431" s="43" t="s">
        <v>39</v>
      </c>
      <c r="D431" s="43">
        <v>53</v>
      </c>
      <c r="E431" s="43">
        <v>7002</v>
      </c>
      <c r="F431" s="43">
        <v>1</v>
      </c>
      <c r="G431" s="43">
        <v>1021</v>
      </c>
      <c r="H431" s="43">
        <v>1</v>
      </c>
      <c r="I431" s="43" t="s">
        <v>548</v>
      </c>
      <c r="K431" s="43">
        <v>1</v>
      </c>
    </row>
    <row r="432" spans="1:19">
      <c r="A432" t="str">
        <f t="shared" si="6"/>
        <v>5382824ECB020</v>
      </c>
      <c r="B432">
        <f>COUNTIF(A$12:A432,A432)</f>
        <v>2</v>
      </c>
      <c r="C432" t="s">
        <v>39</v>
      </c>
      <c r="D432">
        <v>53</v>
      </c>
      <c r="E432">
        <v>7002</v>
      </c>
      <c r="F432">
        <v>1</v>
      </c>
      <c r="G432">
        <v>1021</v>
      </c>
      <c r="H432">
        <v>1</v>
      </c>
      <c r="I432" t="s">
        <v>548</v>
      </c>
      <c r="L432">
        <v>1</v>
      </c>
    </row>
    <row r="433" spans="1:19">
      <c r="A433" t="str">
        <f t="shared" si="6"/>
        <v>5382824ECB020</v>
      </c>
      <c r="B433">
        <f>COUNTIF(A$12:A433,A433)</f>
        <v>3</v>
      </c>
      <c r="C433" t="s">
        <v>39</v>
      </c>
      <c r="D433">
        <v>53</v>
      </c>
      <c r="E433">
        <v>7002</v>
      </c>
      <c r="F433">
        <v>1</v>
      </c>
      <c r="G433">
        <v>1021</v>
      </c>
      <c r="H433">
        <v>1</v>
      </c>
      <c r="I433" t="s">
        <v>548</v>
      </c>
      <c r="M433">
        <v>1</v>
      </c>
    </row>
    <row r="434" spans="1:19">
      <c r="A434" t="str">
        <f t="shared" si="6"/>
        <v>5382824ECB020</v>
      </c>
      <c r="B434">
        <f>COUNTIF(A$12:A434,A434)</f>
        <v>4</v>
      </c>
      <c r="C434" t="s">
        <v>39</v>
      </c>
      <c r="D434">
        <v>53</v>
      </c>
      <c r="E434">
        <v>7002</v>
      </c>
      <c r="F434">
        <v>1</v>
      </c>
      <c r="G434">
        <v>1021</v>
      </c>
      <c r="H434">
        <v>1</v>
      </c>
      <c r="I434" t="s">
        <v>548</v>
      </c>
      <c r="N434">
        <v>1</v>
      </c>
    </row>
    <row r="435" spans="1:19">
      <c r="A435" t="str">
        <f t="shared" si="6"/>
        <v>5382824ECB020</v>
      </c>
      <c r="B435">
        <f>COUNTIF(A$12:A435,A435)</f>
        <v>5</v>
      </c>
      <c r="C435" t="s">
        <v>39</v>
      </c>
      <c r="D435">
        <v>53</v>
      </c>
      <c r="E435">
        <v>7002</v>
      </c>
      <c r="F435">
        <v>1</v>
      </c>
      <c r="G435">
        <v>1021</v>
      </c>
      <c r="H435">
        <v>1</v>
      </c>
      <c r="I435" t="s">
        <v>548</v>
      </c>
      <c r="O435">
        <v>1</v>
      </c>
    </row>
    <row r="436" spans="1:19">
      <c r="A436" t="str">
        <f t="shared" si="6"/>
        <v>5382824ECB020</v>
      </c>
      <c r="B436">
        <f>COUNTIF(A$12:A436,A436)</f>
        <v>6</v>
      </c>
      <c r="C436" t="s">
        <v>39</v>
      </c>
      <c r="D436">
        <v>53</v>
      </c>
      <c r="E436">
        <v>7002</v>
      </c>
      <c r="F436">
        <v>1</v>
      </c>
      <c r="G436">
        <v>1021</v>
      </c>
      <c r="H436">
        <v>1</v>
      </c>
      <c r="I436" t="s">
        <v>548</v>
      </c>
      <c r="P436">
        <v>1</v>
      </c>
    </row>
    <row r="437" spans="1:19">
      <c r="A437" t="str">
        <f t="shared" si="6"/>
        <v>5382824ECB020</v>
      </c>
      <c r="B437">
        <f>COUNTIF(A$12:A437,A437)</f>
        <v>7</v>
      </c>
      <c r="C437" t="s">
        <v>39</v>
      </c>
      <c r="D437">
        <v>53</v>
      </c>
      <c r="E437">
        <v>7002</v>
      </c>
      <c r="F437">
        <v>1</v>
      </c>
      <c r="G437">
        <v>1021</v>
      </c>
      <c r="H437">
        <v>1</v>
      </c>
      <c r="I437" t="s">
        <v>548</v>
      </c>
      <c r="S437">
        <v>1</v>
      </c>
    </row>
    <row r="438" spans="1:19" s="43" customFormat="1">
      <c r="A438" s="43" t="str">
        <f t="shared" si="6"/>
        <v>5282824ECE010</v>
      </c>
      <c r="B438" s="43">
        <f>COUNTIF(A$12:A438,A438)</f>
        <v>1</v>
      </c>
      <c r="C438" s="43" t="s">
        <v>39</v>
      </c>
      <c r="D438" s="43">
        <v>52</v>
      </c>
      <c r="E438" s="43">
        <v>2506</v>
      </c>
      <c r="F438" s="43">
        <v>4</v>
      </c>
      <c r="G438" s="43">
        <v>1021</v>
      </c>
      <c r="H438" s="43">
        <v>1</v>
      </c>
      <c r="I438" s="43" t="s">
        <v>239</v>
      </c>
      <c r="M438" s="43">
        <v>1</v>
      </c>
    </row>
    <row r="439" spans="1:19">
      <c r="A439" t="str">
        <f t="shared" si="6"/>
        <v>5282824ECE010</v>
      </c>
      <c r="B439">
        <f>COUNTIF(A$12:A439,A439)</f>
        <v>2</v>
      </c>
      <c r="C439" t="s">
        <v>39</v>
      </c>
      <c r="D439">
        <v>52</v>
      </c>
      <c r="E439">
        <v>2506</v>
      </c>
      <c r="F439">
        <v>4</v>
      </c>
      <c r="G439">
        <v>1021</v>
      </c>
      <c r="H439">
        <v>1</v>
      </c>
      <c r="I439" t="s">
        <v>239</v>
      </c>
      <c r="P439">
        <v>1</v>
      </c>
    </row>
    <row r="440" spans="1:19">
      <c r="A440" t="str">
        <f t="shared" si="6"/>
        <v>5282824ECE010</v>
      </c>
      <c r="B440">
        <f>COUNTIF(A$12:A440,A440)</f>
        <v>3</v>
      </c>
      <c r="C440" t="s">
        <v>39</v>
      </c>
      <c r="D440">
        <v>52</v>
      </c>
      <c r="E440">
        <v>2506</v>
      </c>
      <c r="F440">
        <v>4</v>
      </c>
      <c r="G440">
        <v>1021</v>
      </c>
      <c r="H440">
        <v>1</v>
      </c>
      <c r="I440" t="s">
        <v>239</v>
      </c>
      <c r="S440">
        <v>1</v>
      </c>
    </row>
    <row r="441" spans="1:19" s="43" customFormat="1">
      <c r="A441" s="43" t="str">
        <f t="shared" si="6"/>
        <v>529010506A003</v>
      </c>
      <c r="B441" s="43">
        <f>COUNTIF(A$12:A441,A441)</f>
        <v>1</v>
      </c>
      <c r="C441" s="43" t="s">
        <v>39</v>
      </c>
      <c r="D441" s="43">
        <v>52</v>
      </c>
      <c r="E441" s="43">
        <v>24</v>
      </c>
      <c r="F441" s="43">
        <v>1</v>
      </c>
      <c r="G441" s="43">
        <v>1021</v>
      </c>
      <c r="H441" s="43">
        <v>1</v>
      </c>
      <c r="I441" s="43" t="s">
        <v>52</v>
      </c>
      <c r="K441" s="43">
        <v>4</v>
      </c>
    </row>
    <row r="442" spans="1:19">
      <c r="A442" t="str">
        <f t="shared" si="6"/>
        <v>529010506A003</v>
      </c>
      <c r="B442">
        <f>COUNTIF(A$12:A442,A442)</f>
        <v>2</v>
      </c>
      <c r="C442" t="s">
        <v>39</v>
      </c>
      <c r="D442">
        <v>52</v>
      </c>
      <c r="E442">
        <v>24</v>
      </c>
      <c r="F442">
        <v>1</v>
      </c>
      <c r="G442">
        <v>1021</v>
      </c>
      <c r="H442">
        <v>1</v>
      </c>
      <c r="I442" t="s">
        <v>52</v>
      </c>
      <c r="L442">
        <v>4</v>
      </c>
    </row>
    <row r="443" spans="1:19">
      <c r="A443" t="str">
        <f t="shared" si="6"/>
        <v>529010506A003</v>
      </c>
      <c r="B443">
        <f>COUNTIF(A$12:A443,A443)</f>
        <v>3</v>
      </c>
      <c r="C443" t="s">
        <v>39</v>
      </c>
      <c r="D443">
        <v>52</v>
      </c>
      <c r="E443">
        <v>24</v>
      </c>
      <c r="F443">
        <v>1</v>
      </c>
      <c r="G443">
        <v>1021</v>
      </c>
      <c r="H443">
        <v>1</v>
      </c>
      <c r="I443" t="s">
        <v>52</v>
      </c>
      <c r="N443">
        <v>4</v>
      </c>
    </row>
    <row r="444" spans="1:19">
      <c r="A444" t="str">
        <f t="shared" si="6"/>
        <v>529010506A003</v>
      </c>
      <c r="B444">
        <f>COUNTIF(A$12:A444,A444)</f>
        <v>4</v>
      </c>
      <c r="C444" t="s">
        <v>39</v>
      </c>
      <c r="D444">
        <v>52</v>
      </c>
      <c r="E444">
        <v>24</v>
      </c>
      <c r="F444">
        <v>1</v>
      </c>
      <c r="G444">
        <v>1021</v>
      </c>
      <c r="H444">
        <v>1</v>
      </c>
      <c r="I444" t="s">
        <v>52</v>
      </c>
      <c r="O444">
        <v>4</v>
      </c>
    </row>
    <row r="445" spans="1:19" s="43" customFormat="1">
      <c r="A445" s="43" t="str">
        <f t="shared" si="6"/>
        <v>529010506A089</v>
      </c>
      <c r="B445" s="43">
        <f>COUNTIF(A$12:A445,A445)</f>
        <v>1</v>
      </c>
      <c r="C445" s="43" t="s">
        <v>39</v>
      </c>
      <c r="D445" s="43">
        <v>52</v>
      </c>
      <c r="E445" s="43">
        <v>24</v>
      </c>
      <c r="F445" s="43">
        <v>1</v>
      </c>
      <c r="G445" s="43">
        <v>1021</v>
      </c>
      <c r="H445" s="43">
        <v>1</v>
      </c>
      <c r="I445" s="43" t="s">
        <v>54</v>
      </c>
      <c r="K445" s="43">
        <v>2</v>
      </c>
    </row>
    <row r="446" spans="1:19">
      <c r="A446" t="str">
        <f t="shared" si="6"/>
        <v>529010506A089</v>
      </c>
      <c r="B446">
        <f>COUNTIF(A$12:A446,A446)</f>
        <v>2</v>
      </c>
      <c r="C446" t="s">
        <v>39</v>
      </c>
      <c r="D446">
        <v>52</v>
      </c>
      <c r="E446">
        <v>24</v>
      </c>
      <c r="F446">
        <v>1</v>
      </c>
      <c r="G446">
        <v>1021</v>
      </c>
      <c r="H446">
        <v>1</v>
      </c>
      <c r="I446" t="s">
        <v>54</v>
      </c>
      <c r="L446">
        <v>2</v>
      </c>
    </row>
    <row r="447" spans="1:19">
      <c r="A447" t="str">
        <f t="shared" si="6"/>
        <v>529010506A089</v>
      </c>
      <c r="B447">
        <f>COUNTIF(A$12:A447,A447)</f>
        <v>3</v>
      </c>
      <c r="C447" t="s">
        <v>39</v>
      </c>
      <c r="D447">
        <v>52</v>
      </c>
      <c r="E447">
        <v>24</v>
      </c>
      <c r="F447">
        <v>1</v>
      </c>
      <c r="G447">
        <v>1021</v>
      </c>
      <c r="H447">
        <v>1</v>
      </c>
      <c r="I447" t="s">
        <v>54</v>
      </c>
      <c r="M447">
        <v>2</v>
      </c>
    </row>
    <row r="448" spans="1:19">
      <c r="A448" t="str">
        <f t="shared" si="6"/>
        <v>529010506A089</v>
      </c>
      <c r="B448">
        <f>COUNTIF(A$12:A448,A448)</f>
        <v>4</v>
      </c>
      <c r="C448" t="s">
        <v>39</v>
      </c>
      <c r="D448">
        <v>52</v>
      </c>
      <c r="E448">
        <v>24</v>
      </c>
      <c r="F448">
        <v>1</v>
      </c>
      <c r="G448">
        <v>1021</v>
      </c>
      <c r="H448">
        <v>1</v>
      </c>
      <c r="I448" t="s">
        <v>54</v>
      </c>
      <c r="N448">
        <v>2</v>
      </c>
    </row>
    <row r="449" spans="1:19">
      <c r="A449" t="str">
        <f t="shared" si="6"/>
        <v>529010506A089</v>
      </c>
      <c r="B449">
        <f>COUNTIF(A$12:A449,A449)</f>
        <v>5</v>
      </c>
      <c r="C449" t="s">
        <v>39</v>
      </c>
      <c r="D449">
        <v>52</v>
      </c>
      <c r="E449">
        <v>24</v>
      </c>
      <c r="F449">
        <v>1</v>
      </c>
      <c r="G449">
        <v>1021</v>
      </c>
      <c r="H449">
        <v>1</v>
      </c>
      <c r="I449" t="s">
        <v>54</v>
      </c>
      <c r="O449">
        <v>2</v>
      </c>
    </row>
    <row r="450" spans="1:19">
      <c r="A450" t="str">
        <f t="shared" si="6"/>
        <v>529010506A089</v>
      </c>
      <c r="B450">
        <f>COUNTIF(A$12:A450,A450)</f>
        <v>6</v>
      </c>
      <c r="C450" t="s">
        <v>39</v>
      </c>
      <c r="D450">
        <v>52</v>
      </c>
      <c r="E450">
        <v>24</v>
      </c>
      <c r="F450">
        <v>1</v>
      </c>
      <c r="G450">
        <v>1021</v>
      </c>
      <c r="H450">
        <v>1</v>
      </c>
      <c r="I450" t="s">
        <v>54</v>
      </c>
      <c r="P450">
        <v>2</v>
      </c>
    </row>
    <row r="451" spans="1:19">
      <c r="A451" t="str">
        <f t="shared" si="6"/>
        <v>529010506A089</v>
      </c>
      <c r="B451">
        <f>COUNTIF(A$12:A451,A451)</f>
        <v>7</v>
      </c>
      <c r="C451" t="s">
        <v>39</v>
      </c>
      <c r="D451">
        <v>52</v>
      </c>
      <c r="E451">
        <v>24</v>
      </c>
      <c r="F451">
        <v>1</v>
      </c>
      <c r="G451">
        <v>1021</v>
      </c>
      <c r="H451">
        <v>1</v>
      </c>
      <c r="I451" t="s">
        <v>54</v>
      </c>
      <c r="S451">
        <v>2</v>
      </c>
    </row>
    <row r="452" spans="1:19" s="43" customFormat="1">
      <c r="A452" s="43" t="str">
        <f t="shared" si="6"/>
        <v>549010508A014</v>
      </c>
      <c r="B452" s="43">
        <f>COUNTIF(A$12:A452,A452)</f>
        <v>1</v>
      </c>
      <c r="C452" s="43" t="s">
        <v>39</v>
      </c>
      <c r="D452" s="43">
        <v>54</v>
      </c>
      <c r="E452" s="43">
        <v>24</v>
      </c>
      <c r="F452" s="43">
        <v>1</v>
      </c>
      <c r="G452" s="43">
        <v>1021</v>
      </c>
      <c r="H452" s="43">
        <v>1</v>
      </c>
      <c r="I452" s="43" t="s">
        <v>55</v>
      </c>
      <c r="K452" s="43">
        <v>35</v>
      </c>
    </row>
    <row r="453" spans="1:19">
      <c r="A453" t="str">
        <f t="shared" si="6"/>
        <v>549010508A014</v>
      </c>
      <c r="B453">
        <f>COUNTIF(A$12:A453,A453)</f>
        <v>2</v>
      </c>
      <c r="C453" t="s">
        <v>39</v>
      </c>
      <c r="D453">
        <v>54</v>
      </c>
      <c r="E453">
        <v>24</v>
      </c>
      <c r="F453">
        <v>1</v>
      </c>
      <c r="G453">
        <v>1021</v>
      </c>
      <c r="H453">
        <v>1</v>
      </c>
      <c r="I453" t="s">
        <v>55</v>
      </c>
      <c r="L453">
        <v>35</v>
      </c>
    </row>
    <row r="454" spans="1:19">
      <c r="A454" t="str">
        <f t="shared" si="6"/>
        <v>549010508A014</v>
      </c>
      <c r="B454">
        <f>COUNTIF(A$12:A454,A454)</f>
        <v>3</v>
      </c>
      <c r="C454" t="s">
        <v>39</v>
      </c>
      <c r="D454">
        <v>54</v>
      </c>
      <c r="E454">
        <v>24</v>
      </c>
      <c r="F454">
        <v>1</v>
      </c>
      <c r="G454">
        <v>1021</v>
      </c>
      <c r="H454">
        <v>1</v>
      </c>
      <c r="I454" t="s">
        <v>55</v>
      </c>
      <c r="M454">
        <v>40</v>
      </c>
    </row>
    <row r="455" spans="1:19">
      <c r="A455" t="str">
        <f t="shared" si="6"/>
        <v>549010508A014</v>
      </c>
      <c r="B455">
        <f>COUNTIF(A$12:A455,A455)</f>
        <v>4</v>
      </c>
      <c r="C455" t="s">
        <v>39</v>
      </c>
      <c r="D455">
        <v>54</v>
      </c>
      <c r="E455">
        <v>24</v>
      </c>
      <c r="F455">
        <v>1</v>
      </c>
      <c r="G455">
        <v>1021</v>
      </c>
      <c r="H455">
        <v>1</v>
      </c>
      <c r="I455" t="s">
        <v>55</v>
      </c>
      <c r="N455">
        <v>35</v>
      </c>
    </row>
    <row r="456" spans="1:19">
      <c r="A456" t="str">
        <f t="shared" si="6"/>
        <v>549010508A014</v>
      </c>
      <c r="B456">
        <f>COUNTIF(A$12:A456,A456)</f>
        <v>5</v>
      </c>
      <c r="C456" t="s">
        <v>39</v>
      </c>
      <c r="D456">
        <v>54</v>
      </c>
      <c r="E456">
        <v>24</v>
      </c>
      <c r="F456">
        <v>1</v>
      </c>
      <c r="G456">
        <v>1021</v>
      </c>
      <c r="H456">
        <v>1</v>
      </c>
      <c r="I456" t="s">
        <v>55</v>
      </c>
      <c r="O456">
        <v>35</v>
      </c>
    </row>
    <row r="457" spans="1:19">
      <c r="A457" t="str">
        <f t="shared" si="6"/>
        <v>549010508A014</v>
      </c>
      <c r="B457">
        <f>COUNTIF(A$12:A457,A457)</f>
        <v>6</v>
      </c>
      <c r="C457" t="s">
        <v>39</v>
      </c>
      <c r="D457">
        <v>54</v>
      </c>
      <c r="E457">
        <v>24</v>
      </c>
      <c r="F457">
        <v>1</v>
      </c>
      <c r="G457">
        <v>1021</v>
      </c>
      <c r="H457">
        <v>1</v>
      </c>
      <c r="I457" t="s">
        <v>55</v>
      </c>
      <c r="P457">
        <v>40</v>
      </c>
    </row>
    <row r="458" spans="1:19">
      <c r="A458" t="str">
        <f t="shared" si="6"/>
        <v>549010508A014</v>
      </c>
      <c r="B458">
        <f>COUNTIF(A$12:A458,A458)</f>
        <v>7</v>
      </c>
      <c r="C458" t="s">
        <v>39</v>
      </c>
      <c r="D458">
        <v>54</v>
      </c>
      <c r="E458">
        <v>24</v>
      </c>
      <c r="F458">
        <v>1</v>
      </c>
      <c r="G458">
        <v>1021</v>
      </c>
      <c r="H458">
        <v>1</v>
      </c>
      <c r="I458" t="s">
        <v>55</v>
      </c>
      <c r="S458">
        <v>40</v>
      </c>
    </row>
    <row r="459" spans="1:19" s="43" customFormat="1">
      <c r="A459" s="43" t="str">
        <f t="shared" si="6"/>
        <v>549010508A042</v>
      </c>
      <c r="B459" s="43">
        <f>COUNTIF(A$12:A459,A459)</f>
        <v>1</v>
      </c>
      <c r="C459" s="43" t="s">
        <v>39</v>
      </c>
      <c r="D459" s="43">
        <v>54</v>
      </c>
      <c r="E459" s="43">
        <v>24</v>
      </c>
      <c r="F459" s="43">
        <v>1</v>
      </c>
      <c r="G459" s="43">
        <v>1021</v>
      </c>
      <c r="H459" s="43">
        <v>1</v>
      </c>
      <c r="I459" s="43" t="s">
        <v>57</v>
      </c>
      <c r="K459" s="43">
        <v>5</v>
      </c>
    </row>
    <row r="460" spans="1:19">
      <c r="A460" t="str">
        <f t="shared" ref="A460:A523" si="7">D460&amp;I460</f>
        <v>549010508A042</v>
      </c>
      <c r="B460">
        <f>COUNTIF(A$12:A460,A460)</f>
        <v>2</v>
      </c>
      <c r="C460" t="s">
        <v>39</v>
      </c>
      <c r="D460">
        <v>54</v>
      </c>
      <c r="E460">
        <v>24</v>
      </c>
      <c r="F460">
        <v>1</v>
      </c>
      <c r="G460">
        <v>1021</v>
      </c>
      <c r="H460">
        <v>1</v>
      </c>
      <c r="I460" t="s">
        <v>57</v>
      </c>
      <c r="L460">
        <v>5</v>
      </c>
    </row>
    <row r="461" spans="1:19">
      <c r="A461" t="str">
        <f t="shared" si="7"/>
        <v>549010508A042</v>
      </c>
      <c r="B461">
        <f>COUNTIF(A$12:A461,A461)</f>
        <v>3</v>
      </c>
      <c r="C461" t="s">
        <v>39</v>
      </c>
      <c r="D461">
        <v>54</v>
      </c>
      <c r="E461">
        <v>24</v>
      </c>
      <c r="F461">
        <v>1</v>
      </c>
      <c r="G461">
        <v>1021</v>
      </c>
      <c r="H461">
        <v>1</v>
      </c>
      <c r="I461" t="s">
        <v>57</v>
      </c>
      <c r="N461">
        <v>5</v>
      </c>
    </row>
    <row r="462" spans="1:19">
      <c r="A462" t="str">
        <f t="shared" si="7"/>
        <v>549010508A042</v>
      </c>
      <c r="B462">
        <f>COUNTIF(A$12:A462,A462)</f>
        <v>4</v>
      </c>
      <c r="C462" t="s">
        <v>39</v>
      </c>
      <c r="D462">
        <v>54</v>
      </c>
      <c r="E462">
        <v>24</v>
      </c>
      <c r="F462">
        <v>1</v>
      </c>
      <c r="G462">
        <v>1021</v>
      </c>
      <c r="H462">
        <v>1</v>
      </c>
      <c r="I462" t="s">
        <v>57</v>
      </c>
      <c r="O462">
        <v>5</v>
      </c>
    </row>
    <row r="463" spans="1:19" s="43" customFormat="1">
      <c r="A463" s="43" t="str">
        <f t="shared" si="7"/>
        <v>539010512A018</v>
      </c>
      <c r="B463" s="43">
        <f>COUNTIF(A$12:A463,A463)</f>
        <v>1</v>
      </c>
      <c r="C463" s="43" t="s">
        <v>39</v>
      </c>
      <c r="D463" s="43">
        <v>53</v>
      </c>
      <c r="E463" s="43">
        <v>24</v>
      </c>
      <c r="F463" s="43">
        <v>1</v>
      </c>
      <c r="G463" s="43">
        <v>1021</v>
      </c>
      <c r="H463" s="43">
        <v>1</v>
      </c>
      <c r="I463" s="43" t="s">
        <v>58</v>
      </c>
      <c r="K463" s="43">
        <v>16</v>
      </c>
    </row>
    <row r="464" spans="1:19">
      <c r="A464" t="str">
        <f t="shared" si="7"/>
        <v>539010512A018</v>
      </c>
      <c r="B464">
        <f>COUNTIF(A$12:A464,A464)</f>
        <v>2</v>
      </c>
      <c r="C464" t="s">
        <v>39</v>
      </c>
      <c r="D464">
        <v>53</v>
      </c>
      <c r="E464">
        <v>24</v>
      </c>
      <c r="F464">
        <v>1</v>
      </c>
      <c r="G464">
        <v>1021</v>
      </c>
      <c r="H464">
        <v>1</v>
      </c>
      <c r="I464" t="s">
        <v>58</v>
      </c>
      <c r="L464">
        <v>16</v>
      </c>
    </row>
    <row r="465" spans="1:19">
      <c r="A465" t="str">
        <f t="shared" si="7"/>
        <v>539010512A018</v>
      </c>
      <c r="B465">
        <f>COUNTIF(A$12:A465,A465)</f>
        <v>3</v>
      </c>
      <c r="C465" t="s">
        <v>39</v>
      </c>
      <c r="D465">
        <v>53</v>
      </c>
      <c r="E465">
        <v>24</v>
      </c>
      <c r="F465">
        <v>1</v>
      </c>
      <c r="G465">
        <v>1021</v>
      </c>
      <c r="H465">
        <v>1</v>
      </c>
      <c r="I465" t="s">
        <v>58</v>
      </c>
      <c r="M465">
        <v>12</v>
      </c>
    </row>
    <row r="466" spans="1:19">
      <c r="A466" t="str">
        <f t="shared" si="7"/>
        <v>539010512A018</v>
      </c>
      <c r="B466">
        <f>COUNTIF(A$12:A466,A466)</f>
        <v>4</v>
      </c>
      <c r="C466" t="s">
        <v>39</v>
      </c>
      <c r="D466">
        <v>53</v>
      </c>
      <c r="E466">
        <v>24</v>
      </c>
      <c r="F466">
        <v>1</v>
      </c>
      <c r="G466">
        <v>1021</v>
      </c>
      <c r="H466">
        <v>1</v>
      </c>
      <c r="I466" t="s">
        <v>58</v>
      </c>
      <c r="N466">
        <v>16</v>
      </c>
    </row>
    <row r="467" spans="1:19">
      <c r="A467" t="str">
        <f t="shared" si="7"/>
        <v>539010512A018</v>
      </c>
      <c r="B467">
        <f>COUNTIF(A$12:A467,A467)</f>
        <v>5</v>
      </c>
      <c r="C467" t="s">
        <v>39</v>
      </c>
      <c r="D467">
        <v>53</v>
      </c>
      <c r="E467">
        <v>24</v>
      </c>
      <c r="F467">
        <v>1</v>
      </c>
      <c r="G467">
        <v>1021</v>
      </c>
      <c r="H467">
        <v>1</v>
      </c>
      <c r="I467" t="s">
        <v>58</v>
      </c>
      <c r="O467">
        <v>16</v>
      </c>
    </row>
    <row r="468" spans="1:19">
      <c r="A468" t="str">
        <f t="shared" si="7"/>
        <v>539010512A018</v>
      </c>
      <c r="B468">
        <f>COUNTIF(A$12:A468,A468)</f>
        <v>6</v>
      </c>
      <c r="C468" t="s">
        <v>39</v>
      </c>
      <c r="D468">
        <v>53</v>
      </c>
      <c r="E468">
        <v>24</v>
      </c>
      <c r="F468">
        <v>1</v>
      </c>
      <c r="G468">
        <v>1021</v>
      </c>
      <c r="H468">
        <v>1</v>
      </c>
      <c r="I468" t="s">
        <v>58</v>
      </c>
      <c r="P468">
        <v>12</v>
      </c>
    </row>
    <row r="469" spans="1:19">
      <c r="A469" t="str">
        <f t="shared" si="7"/>
        <v>539010512A018</v>
      </c>
      <c r="B469">
        <f>COUNTIF(A$12:A469,A469)</f>
        <v>7</v>
      </c>
      <c r="C469" t="s">
        <v>39</v>
      </c>
      <c r="D469">
        <v>53</v>
      </c>
      <c r="E469">
        <v>24</v>
      </c>
      <c r="F469">
        <v>1</v>
      </c>
      <c r="G469">
        <v>1021</v>
      </c>
      <c r="H469">
        <v>1</v>
      </c>
      <c r="I469" t="s">
        <v>58</v>
      </c>
      <c r="S469">
        <v>12</v>
      </c>
    </row>
    <row r="470" spans="1:19" s="43" customFormat="1">
      <c r="A470" s="43" t="str">
        <f t="shared" si="7"/>
        <v>529011906A065</v>
      </c>
      <c r="B470" s="43">
        <f>COUNTIF(A$12:A470,A470)</f>
        <v>1</v>
      </c>
      <c r="C470" s="43" t="s">
        <v>39</v>
      </c>
      <c r="D470" s="43">
        <v>52</v>
      </c>
      <c r="E470" s="43">
        <v>24</v>
      </c>
      <c r="F470" s="43">
        <v>1</v>
      </c>
      <c r="G470" s="43">
        <v>1021</v>
      </c>
      <c r="H470" s="43">
        <v>1</v>
      </c>
      <c r="I470" s="43" t="s">
        <v>60</v>
      </c>
      <c r="K470" s="43">
        <v>3</v>
      </c>
    </row>
    <row r="471" spans="1:19">
      <c r="A471" t="str">
        <f t="shared" si="7"/>
        <v>529011906A065</v>
      </c>
      <c r="B471">
        <f>COUNTIF(A$12:A471,A471)</f>
        <v>2</v>
      </c>
      <c r="C471" t="s">
        <v>39</v>
      </c>
      <c r="D471">
        <v>52</v>
      </c>
      <c r="E471">
        <v>24</v>
      </c>
      <c r="F471">
        <v>1</v>
      </c>
      <c r="G471">
        <v>1021</v>
      </c>
      <c r="H471">
        <v>1</v>
      </c>
      <c r="I471" t="s">
        <v>60</v>
      </c>
      <c r="L471">
        <v>3</v>
      </c>
    </row>
    <row r="472" spans="1:19">
      <c r="A472" t="str">
        <f t="shared" si="7"/>
        <v>529011906A065</v>
      </c>
      <c r="B472">
        <f>COUNTIF(A$12:A472,A472)</f>
        <v>3</v>
      </c>
      <c r="C472" t="s">
        <v>39</v>
      </c>
      <c r="D472">
        <v>52</v>
      </c>
      <c r="E472">
        <v>24</v>
      </c>
      <c r="F472">
        <v>1</v>
      </c>
      <c r="G472">
        <v>1021</v>
      </c>
      <c r="H472">
        <v>1</v>
      </c>
      <c r="I472" t="s">
        <v>60</v>
      </c>
      <c r="M472">
        <v>3</v>
      </c>
    </row>
    <row r="473" spans="1:19">
      <c r="A473" t="str">
        <f t="shared" si="7"/>
        <v>529011906A065</v>
      </c>
      <c r="B473">
        <f>COUNTIF(A$12:A473,A473)</f>
        <v>4</v>
      </c>
      <c r="C473" t="s">
        <v>39</v>
      </c>
      <c r="D473">
        <v>52</v>
      </c>
      <c r="E473">
        <v>24</v>
      </c>
      <c r="F473">
        <v>1</v>
      </c>
      <c r="G473">
        <v>1021</v>
      </c>
      <c r="H473">
        <v>1</v>
      </c>
      <c r="I473" t="s">
        <v>60</v>
      </c>
      <c r="N473">
        <v>3</v>
      </c>
    </row>
    <row r="474" spans="1:19">
      <c r="A474" t="str">
        <f t="shared" si="7"/>
        <v>529011906A065</v>
      </c>
      <c r="B474">
        <f>COUNTIF(A$12:A474,A474)</f>
        <v>5</v>
      </c>
      <c r="C474" t="s">
        <v>39</v>
      </c>
      <c r="D474">
        <v>52</v>
      </c>
      <c r="E474">
        <v>24</v>
      </c>
      <c r="F474">
        <v>1</v>
      </c>
      <c r="G474">
        <v>1021</v>
      </c>
      <c r="H474">
        <v>1</v>
      </c>
      <c r="I474" t="s">
        <v>60</v>
      </c>
      <c r="O474">
        <v>3</v>
      </c>
    </row>
    <row r="475" spans="1:19">
      <c r="A475" t="str">
        <f t="shared" si="7"/>
        <v>529011906A065</v>
      </c>
      <c r="B475">
        <f>COUNTIF(A$12:A475,A475)</f>
        <v>6</v>
      </c>
      <c r="C475" t="s">
        <v>39</v>
      </c>
      <c r="D475">
        <v>52</v>
      </c>
      <c r="E475">
        <v>24</v>
      </c>
      <c r="F475">
        <v>1</v>
      </c>
      <c r="G475">
        <v>1021</v>
      </c>
      <c r="H475">
        <v>1</v>
      </c>
      <c r="I475" t="s">
        <v>60</v>
      </c>
      <c r="P475">
        <v>3</v>
      </c>
    </row>
    <row r="476" spans="1:19">
      <c r="A476" t="str">
        <f t="shared" si="7"/>
        <v>529011906A065</v>
      </c>
      <c r="B476">
        <f>COUNTIF(A$12:A476,A476)</f>
        <v>7</v>
      </c>
      <c r="C476" t="s">
        <v>39</v>
      </c>
      <c r="D476">
        <v>52</v>
      </c>
      <c r="E476">
        <v>24</v>
      </c>
      <c r="F476">
        <v>1</v>
      </c>
      <c r="G476">
        <v>1021</v>
      </c>
      <c r="H476">
        <v>1</v>
      </c>
      <c r="I476" t="s">
        <v>60</v>
      </c>
      <c r="S476">
        <v>3</v>
      </c>
    </row>
    <row r="477" spans="1:19" s="43" customFormat="1">
      <c r="A477" s="43" t="str">
        <f t="shared" si="7"/>
        <v>599014908A008</v>
      </c>
      <c r="B477" s="43">
        <f>COUNTIF(A$12:A477,A477)</f>
        <v>1</v>
      </c>
      <c r="C477" s="43" t="s">
        <v>39</v>
      </c>
      <c r="D477" s="43">
        <v>59</v>
      </c>
      <c r="E477" s="43">
        <v>24</v>
      </c>
      <c r="F477" s="43">
        <v>1</v>
      </c>
      <c r="G477" s="43">
        <v>1021</v>
      </c>
      <c r="H477" s="43">
        <v>1</v>
      </c>
      <c r="I477" s="43" t="s">
        <v>63</v>
      </c>
      <c r="K477" s="43">
        <v>3</v>
      </c>
    </row>
    <row r="478" spans="1:19">
      <c r="A478" t="str">
        <f t="shared" si="7"/>
        <v>599014908A008</v>
      </c>
      <c r="B478">
        <f>COUNTIF(A$12:A478,A478)</f>
        <v>2</v>
      </c>
      <c r="C478" t="s">
        <v>39</v>
      </c>
      <c r="D478">
        <v>59</v>
      </c>
      <c r="E478">
        <v>24</v>
      </c>
      <c r="F478">
        <v>1</v>
      </c>
      <c r="G478">
        <v>1021</v>
      </c>
      <c r="H478">
        <v>1</v>
      </c>
      <c r="I478" t="s">
        <v>63</v>
      </c>
      <c r="L478">
        <v>3</v>
      </c>
    </row>
    <row r="479" spans="1:19">
      <c r="A479" t="str">
        <f t="shared" si="7"/>
        <v>599014908A008</v>
      </c>
      <c r="B479">
        <f>COUNTIF(A$12:A479,A479)</f>
        <v>3</v>
      </c>
      <c r="C479" t="s">
        <v>39</v>
      </c>
      <c r="D479">
        <v>59</v>
      </c>
      <c r="E479">
        <v>24</v>
      </c>
      <c r="F479">
        <v>1</v>
      </c>
      <c r="G479">
        <v>1021</v>
      </c>
      <c r="H479">
        <v>1</v>
      </c>
      <c r="I479" t="s">
        <v>63</v>
      </c>
      <c r="M479">
        <v>3</v>
      </c>
    </row>
    <row r="480" spans="1:19">
      <c r="A480" t="str">
        <f t="shared" si="7"/>
        <v>599014908A008</v>
      </c>
      <c r="B480">
        <f>COUNTIF(A$12:A480,A480)</f>
        <v>4</v>
      </c>
      <c r="C480" t="s">
        <v>39</v>
      </c>
      <c r="D480">
        <v>59</v>
      </c>
      <c r="E480">
        <v>24</v>
      </c>
      <c r="F480">
        <v>1</v>
      </c>
      <c r="G480">
        <v>1021</v>
      </c>
      <c r="H480">
        <v>1</v>
      </c>
      <c r="I480" t="s">
        <v>63</v>
      </c>
      <c r="N480">
        <v>3</v>
      </c>
    </row>
    <row r="481" spans="1:19">
      <c r="A481" t="str">
        <f t="shared" si="7"/>
        <v>599014908A008</v>
      </c>
      <c r="B481">
        <f>COUNTIF(A$12:A481,A481)</f>
        <v>5</v>
      </c>
      <c r="C481" t="s">
        <v>39</v>
      </c>
      <c r="D481">
        <v>59</v>
      </c>
      <c r="E481">
        <v>24</v>
      </c>
      <c r="F481">
        <v>1</v>
      </c>
      <c r="G481">
        <v>1021</v>
      </c>
      <c r="H481">
        <v>1</v>
      </c>
      <c r="I481" t="s">
        <v>63</v>
      </c>
      <c r="O481">
        <v>3</v>
      </c>
    </row>
    <row r="482" spans="1:19">
      <c r="A482" t="str">
        <f t="shared" si="7"/>
        <v>599014908A008</v>
      </c>
      <c r="B482">
        <f>COUNTIF(A$12:A482,A482)</f>
        <v>6</v>
      </c>
      <c r="C482" t="s">
        <v>39</v>
      </c>
      <c r="D482">
        <v>59</v>
      </c>
      <c r="E482">
        <v>24</v>
      </c>
      <c r="F482">
        <v>1</v>
      </c>
      <c r="G482">
        <v>1021</v>
      </c>
      <c r="H482">
        <v>1</v>
      </c>
      <c r="I482" t="s">
        <v>63</v>
      </c>
      <c r="P482">
        <v>3</v>
      </c>
    </row>
    <row r="483" spans="1:19">
      <c r="A483" t="str">
        <f t="shared" si="7"/>
        <v>599014908A008</v>
      </c>
      <c r="B483">
        <f>COUNTIF(A$12:A483,A483)</f>
        <v>7</v>
      </c>
      <c r="C483" t="s">
        <v>39</v>
      </c>
      <c r="D483">
        <v>59</v>
      </c>
      <c r="E483">
        <v>24</v>
      </c>
      <c r="F483">
        <v>1</v>
      </c>
      <c r="G483">
        <v>1021</v>
      </c>
      <c r="H483">
        <v>1</v>
      </c>
      <c r="I483" t="s">
        <v>63</v>
      </c>
      <c r="S483">
        <v>3</v>
      </c>
    </row>
    <row r="484" spans="1:19" s="43" customFormat="1">
      <c r="A484" s="43" t="str">
        <f t="shared" si="7"/>
        <v>599015905A007</v>
      </c>
      <c r="B484" s="43">
        <f>COUNTIF(A$12:A484,A484)</f>
        <v>1</v>
      </c>
      <c r="C484" s="43" t="s">
        <v>39</v>
      </c>
      <c r="D484" s="43">
        <v>59</v>
      </c>
      <c r="E484" s="43">
        <v>24</v>
      </c>
      <c r="F484" s="43">
        <v>1</v>
      </c>
      <c r="G484" s="43">
        <v>1021</v>
      </c>
      <c r="H484" s="43">
        <v>1</v>
      </c>
      <c r="I484" s="43" t="s">
        <v>65</v>
      </c>
      <c r="K484" s="43">
        <v>6</v>
      </c>
    </row>
    <row r="485" spans="1:19">
      <c r="A485" t="str">
        <f t="shared" si="7"/>
        <v>599015905A007</v>
      </c>
      <c r="B485">
        <f>COUNTIF(A$12:A485,A485)</f>
        <v>2</v>
      </c>
      <c r="C485" t="s">
        <v>39</v>
      </c>
      <c r="D485">
        <v>59</v>
      </c>
      <c r="E485">
        <v>24</v>
      </c>
      <c r="F485">
        <v>1</v>
      </c>
      <c r="G485">
        <v>1021</v>
      </c>
      <c r="H485">
        <v>1</v>
      </c>
      <c r="I485" t="s">
        <v>65</v>
      </c>
      <c r="L485">
        <v>6</v>
      </c>
    </row>
    <row r="486" spans="1:19">
      <c r="A486" t="str">
        <f t="shared" si="7"/>
        <v>599015905A007</v>
      </c>
      <c r="B486">
        <f>COUNTIF(A$12:A486,A486)</f>
        <v>3</v>
      </c>
      <c r="C486" t="s">
        <v>39</v>
      </c>
      <c r="D486">
        <v>59</v>
      </c>
      <c r="E486">
        <v>24</v>
      </c>
      <c r="F486">
        <v>1</v>
      </c>
      <c r="G486">
        <v>1021</v>
      </c>
      <c r="H486">
        <v>1</v>
      </c>
      <c r="I486" t="s">
        <v>65</v>
      </c>
      <c r="M486">
        <v>6</v>
      </c>
    </row>
    <row r="487" spans="1:19">
      <c r="A487" t="str">
        <f t="shared" si="7"/>
        <v>599015905A007</v>
      </c>
      <c r="B487">
        <f>COUNTIF(A$12:A487,A487)</f>
        <v>4</v>
      </c>
      <c r="C487" t="s">
        <v>39</v>
      </c>
      <c r="D487">
        <v>59</v>
      </c>
      <c r="E487">
        <v>24</v>
      </c>
      <c r="F487">
        <v>1</v>
      </c>
      <c r="G487">
        <v>1021</v>
      </c>
      <c r="H487">
        <v>1</v>
      </c>
      <c r="I487" t="s">
        <v>65</v>
      </c>
      <c r="N487">
        <v>6</v>
      </c>
    </row>
    <row r="488" spans="1:19">
      <c r="A488" t="str">
        <f t="shared" si="7"/>
        <v>599015905A007</v>
      </c>
      <c r="B488">
        <f>COUNTIF(A$12:A488,A488)</f>
        <v>5</v>
      </c>
      <c r="C488" t="s">
        <v>39</v>
      </c>
      <c r="D488">
        <v>59</v>
      </c>
      <c r="E488">
        <v>24</v>
      </c>
      <c r="F488">
        <v>1</v>
      </c>
      <c r="G488">
        <v>1021</v>
      </c>
      <c r="H488">
        <v>1</v>
      </c>
      <c r="I488" t="s">
        <v>65</v>
      </c>
      <c r="O488">
        <v>6</v>
      </c>
    </row>
    <row r="489" spans="1:19">
      <c r="A489" t="str">
        <f t="shared" si="7"/>
        <v>599015905A007</v>
      </c>
      <c r="B489">
        <f>COUNTIF(A$12:A489,A489)</f>
        <v>6</v>
      </c>
      <c r="C489" t="s">
        <v>39</v>
      </c>
      <c r="D489">
        <v>59</v>
      </c>
      <c r="E489">
        <v>24</v>
      </c>
      <c r="F489">
        <v>1</v>
      </c>
      <c r="G489">
        <v>1021</v>
      </c>
      <c r="H489">
        <v>1</v>
      </c>
      <c r="I489" t="s">
        <v>65</v>
      </c>
      <c r="P489">
        <v>6</v>
      </c>
    </row>
    <row r="490" spans="1:19">
      <c r="A490" t="str">
        <f t="shared" si="7"/>
        <v>599015905A007</v>
      </c>
      <c r="B490">
        <f>COUNTIF(A$12:A490,A490)</f>
        <v>7</v>
      </c>
      <c r="C490" t="s">
        <v>39</v>
      </c>
      <c r="D490">
        <v>59</v>
      </c>
      <c r="E490">
        <v>24</v>
      </c>
      <c r="F490">
        <v>1</v>
      </c>
      <c r="G490">
        <v>1021</v>
      </c>
      <c r="H490">
        <v>1</v>
      </c>
      <c r="I490" t="s">
        <v>65</v>
      </c>
      <c r="S490">
        <v>6</v>
      </c>
    </row>
    <row r="491" spans="1:19" s="43" customFormat="1">
      <c r="A491" s="43" t="str">
        <f t="shared" si="7"/>
        <v>599015906A021</v>
      </c>
      <c r="B491" s="43">
        <f>COUNTIF(A$12:A491,A491)</f>
        <v>1</v>
      </c>
      <c r="C491" s="43" t="s">
        <v>39</v>
      </c>
      <c r="D491" s="43">
        <v>59</v>
      </c>
      <c r="E491" s="43">
        <v>24</v>
      </c>
      <c r="F491" s="43">
        <v>1</v>
      </c>
      <c r="G491" s="43">
        <v>1021</v>
      </c>
      <c r="H491" s="43">
        <v>1</v>
      </c>
      <c r="I491" s="43" t="s">
        <v>67</v>
      </c>
      <c r="K491" s="43">
        <v>9</v>
      </c>
    </row>
    <row r="492" spans="1:19">
      <c r="A492" t="str">
        <f t="shared" si="7"/>
        <v>599015906A021</v>
      </c>
      <c r="B492">
        <f>COUNTIF(A$12:A492,A492)</f>
        <v>2</v>
      </c>
      <c r="C492" t="s">
        <v>39</v>
      </c>
      <c r="D492">
        <v>59</v>
      </c>
      <c r="E492">
        <v>24</v>
      </c>
      <c r="F492">
        <v>1</v>
      </c>
      <c r="G492">
        <v>1021</v>
      </c>
      <c r="H492">
        <v>1</v>
      </c>
      <c r="I492" t="s">
        <v>67</v>
      </c>
      <c r="L492">
        <v>9</v>
      </c>
    </row>
    <row r="493" spans="1:19">
      <c r="A493" t="str">
        <f t="shared" si="7"/>
        <v>599015906A021</v>
      </c>
      <c r="B493">
        <f>COUNTIF(A$12:A493,A493)</f>
        <v>3</v>
      </c>
      <c r="C493" t="s">
        <v>39</v>
      </c>
      <c r="D493">
        <v>59</v>
      </c>
      <c r="E493">
        <v>24</v>
      </c>
      <c r="F493">
        <v>1</v>
      </c>
      <c r="G493">
        <v>1021</v>
      </c>
      <c r="H493">
        <v>1</v>
      </c>
      <c r="I493" t="s">
        <v>67</v>
      </c>
      <c r="M493">
        <v>8</v>
      </c>
    </row>
    <row r="494" spans="1:19">
      <c r="A494" t="str">
        <f t="shared" si="7"/>
        <v>599015906A021</v>
      </c>
      <c r="B494">
        <f>COUNTIF(A$12:A494,A494)</f>
        <v>4</v>
      </c>
      <c r="C494" t="s">
        <v>39</v>
      </c>
      <c r="D494">
        <v>59</v>
      </c>
      <c r="E494">
        <v>24</v>
      </c>
      <c r="F494">
        <v>1</v>
      </c>
      <c r="G494">
        <v>1021</v>
      </c>
      <c r="H494">
        <v>1</v>
      </c>
      <c r="I494" t="s">
        <v>67</v>
      </c>
      <c r="N494">
        <v>9</v>
      </c>
    </row>
    <row r="495" spans="1:19">
      <c r="A495" t="str">
        <f t="shared" si="7"/>
        <v>599015906A021</v>
      </c>
      <c r="B495">
        <f>COUNTIF(A$12:A495,A495)</f>
        <v>5</v>
      </c>
      <c r="C495" t="s">
        <v>39</v>
      </c>
      <c r="D495">
        <v>59</v>
      </c>
      <c r="E495">
        <v>24</v>
      </c>
      <c r="F495">
        <v>1</v>
      </c>
      <c r="G495">
        <v>1021</v>
      </c>
      <c r="H495">
        <v>1</v>
      </c>
      <c r="I495" t="s">
        <v>67</v>
      </c>
      <c r="O495">
        <v>9</v>
      </c>
    </row>
    <row r="496" spans="1:19">
      <c r="A496" t="str">
        <f t="shared" si="7"/>
        <v>599015906A021</v>
      </c>
      <c r="B496">
        <f>COUNTIF(A$12:A496,A496)</f>
        <v>6</v>
      </c>
      <c r="C496" t="s">
        <v>39</v>
      </c>
      <c r="D496">
        <v>59</v>
      </c>
      <c r="E496">
        <v>24</v>
      </c>
      <c r="F496">
        <v>1</v>
      </c>
      <c r="G496">
        <v>1021</v>
      </c>
      <c r="H496">
        <v>1</v>
      </c>
      <c r="I496" t="s">
        <v>67</v>
      </c>
      <c r="P496">
        <v>8</v>
      </c>
    </row>
    <row r="497" spans="1:19">
      <c r="A497" t="str">
        <f t="shared" si="7"/>
        <v>599015906A021</v>
      </c>
      <c r="B497">
        <f>COUNTIF(A$12:A497,A497)</f>
        <v>7</v>
      </c>
      <c r="C497" t="s">
        <v>39</v>
      </c>
      <c r="D497">
        <v>59</v>
      </c>
      <c r="E497">
        <v>24</v>
      </c>
      <c r="F497">
        <v>1</v>
      </c>
      <c r="G497">
        <v>1021</v>
      </c>
      <c r="H497">
        <v>1</v>
      </c>
      <c r="I497" t="s">
        <v>67</v>
      </c>
      <c r="S497">
        <v>8</v>
      </c>
    </row>
    <row r="498" spans="1:19" s="43" customFormat="1">
      <c r="A498" s="43" t="str">
        <f t="shared" si="7"/>
        <v>609015906A022</v>
      </c>
      <c r="B498" s="43">
        <f>COUNTIF(A$12:A498,A498)</f>
        <v>1</v>
      </c>
      <c r="C498" s="43" t="s">
        <v>39</v>
      </c>
      <c r="D498" s="43">
        <v>60</v>
      </c>
      <c r="E498" s="43">
        <v>24</v>
      </c>
      <c r="F498" s="43">
        <v>1</v>
      </c>
      <c r="G498" s="43">
        <v>1021</v>
      </c>
      <c r="H498" s="43">
        <v>1</v>
      </c>
      <c r="I498" s="43" t="s">
        <v>68</v>
      </c>
      <c r="K498" s="43">
        <v>15</v>
      </c>
    </row>
    <row r="499" spans="1:19">
      <c r="A499" t="str">
        <f t="shared" si="7"/>
        <v>609015906A022</v>
      </c>
      <c r="B499">
        <f>COUNTIF(A$12:A499,A499)</f>
        <v>2</v>
      </c>
      <c r="C499" t="s">
        <v>39</v>
      </c>
      <c r="D499">
        <v>60</v>
      </c>
      <c r="E499">
        <v>24</v>
      </c>
      <c r="F499">
        <v>1</v>
      </c>
      <c r="G499">
        <v>1021</v>
      </c>
      <c r="H499">
        <v>1</v>
      </c>
      <c r="I499" t="s">
        <v>68</v>
      </c>
      <c r="L499">
        <v>15</v>
      </c>
    </row>
    <row r="500" spans="1:19">
      <c r="A500" t="str">
        <f t="shared" si="7"/>
        <v>609015906A022</v>
      </c>
      <c r="B500">
        <f>COUNTIF(A$12:A500,A500)</f>
        <v>3</v>
      </c>
      <c r="C500" t="s">
        <v>39</v>
      </c>
      <c r="D500">
        <v>60</v>
      </c>
      <c r="E500">
        <v>24</v>
      </c>
      <c r="F500">
        <v>1</v>
      </c>
      <c r="G500">
        <v>1021</v>
      </c>
      <c r="H500">
        <v>1</v>
      </c>
      <c r="I500" t="s">
        <v>68</v>
      </c>
      <c r="M500">
        <v>15</v>
      </c>
    </row>
    <row r="501" spans="1:19">
      <c r="A501" t="str">
        <f t="shared" si="7"/>
        <v>609015906A022</v>
      </c>
      <c r="B501">
        <f>COUNTIF(A$12:A501,A501)</f>
        <v>4</v>
      </c>
      <c r="C501" t="s">
        <v>39</v>
      </c>
      <c r="D501">
        <v>60</v>
      </c>
      <c r="E501">
        <v>24</v>
      </c>
      <c r="F501">
        <v>1</v>
      </c>
      <c r="G501">
        <v>1021</v>
      </c>
      <c r="H501">
        <v>1</v>
      </c>
      <c r="I501" t="s">
        <v>68</v>
      </c>
      <c r="N501">
        <v>15</v>
      </c>
    </row>
    <row r="502" spans="1:19">
      <c r="A502" t="str">
        <f t="shared" si="7"/>
        <v>609015906A022</v>
      </c>
      <c r="B502">
        <f>COUNTIF(A$12:A502,A502)</f>
        <v>5</v>
      </c>
      <c r="C502" t="s">
        <v>39</v>
      </c>
      <c r="D502">
        <v>60</v>
      </c>
      <c r="E502">
        <v>24</v>
      </c>
      <c r="F502">
        <v>1</v>
      </c>
      <c r="G502">
        <v>1021</v>
      </c>
      <c r="H502">
        <v>1</v>
      </c>
      <c r="I502" t="s">
        <v>68</v>
      </c>
      <c r="O502">
        <v>15</v>
      </c>
    </row>
    <row r="503" spans="1:19">
      <c r="A503" t="str">
        <f t="shared" si="7"/>
        <v>609015906A022</v>
      </c>
      <c r="B503">
        <f>COUNTIF(A$12:A503,A503)</f>
        <v>6</v>
      </c>
      <c r="C503" t="s">
        <v>39</v>
      </c>
      <c r="D503">
        <v>60</v>
      </c>
      <c r="E503">
        <v>24</v>
      </c>
      <c r="F503">
        <v>1</v>
      </c>
      <c r="G503">
        <v>1021</v>
      </c>
      <c r="H503">
        <v>1</v>
      </c>
      <c r="I503" t="s">
        <v>68</v>
      </c>
      <c r="P503">
        <v>15</v>
      </c>
    </row>
    <row r="504" spans="1:19">
      <c r="A504" t="str">
        <f t="shared" si="7"/>
        <v>609015906A022</v>
      </c>
      <c r="B504">
        <f>COUNTIF(A$12:A504,A504)</f>
        <v>7</v>
      </c>
      <c r="C504" t="s">
        <v>39</v>
      </c>
      <c r="D504">
        <v>60</v>
      </c>
      <c r="E504">
        <v>24</v>
      </c>
      <c r="F504">
        <v>1</v>
      </c>
      <c r="G504">
        <v>1021</v>
      </c>
      <c r="H504">
        <v>1</v>
      </c>
      <c r="I504" t="s">
        <v>68</v>
      </c>
      <c r="S504">
        <v>15</v>
      </c>
    </row>
    <row r="505" spans="1:19" s="43" customFormat="1">
      <c r="A505" s="43" t="str">
        <f t="shared" si="7"/>
        <v>599015906A023</v>
      </c>
      <c r="B505" s="43">
        <f>COUNTIF(A$12:A505,A505)</f>
        <v>1</v>
      </c>
      <c r="C505" s="43" t="s">
        <v>39</v>
      </c>
      <c r="D505" s="43">
        <v>59</v>
      </c>
      <c r="E505" s="43">
        <v>24</v>
      </c>
      <c r="F505" s="43">
        <v>1</v>
      </c>
      <c r="G505" s="43">
        <v>1021</v>
      </c>
      <c r="H505" s="43">
        <v>1</v>
      </c>
      <c r="I505" s="43" t="s">
        <v>69</v>
      </c>
      <c r="K505" s="43">
        <v>3</v>
      </c>
    </row>
    <row r="506" spans="1:19">
      <c r="A506" t="str">
        <f t="shared" si="7"/>
        <v>599015906A023</v>
      </c>
      <c r="B506">
        <f>COUNTIF(A$12:A506,A506)</f>
        <v>2</v>
      </c>
      <c r="C506" t="s">
        <v>39</v>
      </c>
      <c r="D506">
        <v>59</v>
      </c>
      <c r="E506">
        <v>24</v>
      </c>
      <c r="F506">
        <v>1</v>
      </c>
      <c r="G506">
        <v>1021</v>
      </c>
      <c r="H506">
        <v>1</v>
      </c>
      <c r="I506" t="s">
        <v>69</v>
      </c>
      <c r="L506">
        <v>3</v>
      </c>
    </row>
    <row r="507" spans="1:19">
      <c r="A507" t="str">
        <f t="shared" si="7"/>
        <v>599015906A023</v>
      </c>
      <c r="B507">
        <f>COUNTIF(A$12:A507,A507)</f>
        <v>3</v>
      </c>
      <c r="C507" t="s">
        <v>39</v>
      </c>
      <c r="D507">
        <v>59</v>
      </c>
      <c r="E507">
        <v>24</v>
      </c>
      <c r="F507">
        <v>1</v>
      </c>
      <c r="G507">
        <v>1021</v>
      </c>
      <c r="H507">
        <v>1</v>
      </c>
      <c r="I507" t="s">
        <v>69</v>
      </c>
      <c r="M507">
        <v>3</v>
      </c>
    </row>
    <row r="508" spans="1:19">
      <c r="A508" t="str">
        <f t="shared" si="7"/>
        <v>599015906A023</v>
      </c>
      <c r="B508">
        <f>COUNTIF(A$12:A508,A508)</f>
        <v>4</v>
      </c>
      <c r="C508" t="s">
        <v>39</v>
      </c>
      <c r="D508">
        <v>59</v>
      </c>
      <c r="E508">
        <v>24</v>
      </c>
      <c r="F508">
        <v>1</v>
      </c>
      <c r="G508">
        <v>1021</v>
      </c>
      <c r="H508">
        <v>1</v>
      </c>
      <c r="I508" t="s">
        <v>69</v>
      </c>
      <c r="N508">
        <v>3</v>
      </c>
    </row>
    <row r="509" spans="1:19">
      <c r="A509" t="str">
        <f t="shared" si="7"/>
        <v>599015906A023</v>
      </c>
      <c r="B509">
        <f>COUNTIF(A$12:A509,A509)</f>
        <v>5</v>
      </c>
      <c r="C509" t="s">
        <v>39</v>
      </c>
      <c r="D509">
        <v>59</v>
      </c>
      <c r="E509">
        <v>24</v>
      </c>
      <c r="F509">
        <v>1</v>
      </c>
      <c r="G509">
        <v>1021</v>
      </c>
      <c r="H509">
        <v>1</v>
      </c>
      <c r="I509" t="s">
        <v>69</v>
      </c>
      <c r="O509">
        <v>3</v>
      </c>
    </row>
    <row r="510" spans="1:19">
      <c r="A510" t="str">
        <f t="shared" si="7"/>
        <v>599015906A023</v>
      </c>
      <c r="B510">
        <f>COUNTIF(A$12:A510,A510)</f>
        <v>6</v>
      </c>
      <c r="C510" t="s">
        <v>39</v>
      </c>
      <c r="D510">
        <v>59</v>
      </c>
      <c r="E510">
        <v>24</v>
      </c>
      <c r="F510">
        <v>1</v>
      </c>
      <c r="G510">
        <v>1021</v>
      </c>
      <c r="H510">
        <v>1</v>
      </c>
      <c r="I510" t="s">
        <v>69</v>
      </c>
      <c r="P510">
        <v>3</v>
      </c>
    </row>
    <row r="511" spans="1:19">
      <c r="A511" t="str">
        <f t="shared" si="7"/>
        <v>599015906A023</v>
      </c>
      <c r="B511">
        <f>COUNTIF(A$12:A511,A511)</f>
        <v>7</v>
      </c>
      <c r="C511" t="s">
        <v>39</v>
      </c>
      <c r="D511">
        <v>59</v>
      </c>
      <c r="E511">
        <v>24</v>
      </c>
      <c r="F511">
        <v>1</v>
      </c>
      <c r="G511">
        <v>1021</v>
      </c>
      <c r="H511">
        <v>1</v>
      </c>
      <c r="I511" t="s">
        <v>69</v>
      </c>
      <c r="S511">
        <v>3</v>
      </c>
    </row>
    <row r="512" spans="1:19" s="43" customFormat="1">
      <c r="A512" s="43" t="str">
        <f t="shared" si="7"/>
        <v>539020150A002</v>
      </c>
      <c r="B512" s="43">
        <f>COUNTIF(A$12:A512,A512)</f>
        <v>1</v>
      </c>
      <c r="C512" s="43" t="s">
        <v>39</v>
      </c>
      <c r="D512" s="43">
        <v>53</v>
      </c>
      <c r="E512" s="43">
        <v>6454</v>
      </c>
      <c r="F512" s="43">
        <v>1</v>
      </c>
      <c r="G512" s="43">
        <v>1021</v>
      </c>
      <c r="H512" s="43">
        <v>1</v>
      </c>
      <c r="I512" s="43" t="s">
        <v>330</v>
      </c>
      <c r="K512" s="43">
        <v>1</v>
      </c>
    </row>
    <row r="513" spans="1:19">
      <c r="A513" t="str">
        <f t="shared" si="7"/>
        <v>539020150A002</v>
      </c>
      <c r="B513">
        <f>COUNTIF(A$12:A513,A513)</f>
        <v>2</v>
      </c>
      <c r="C513" t="s">
        <v>39</v>
      </c>
      <c r="D513">
        <v>53</v>
      </c>
      <c r="E513">
        <v>6454</v>
      </c>
      <c r="F513">
        <v>1</v>
      </c>
      <c r="G513">
        <v>1021</v>
      </c>
      <c r="H513">
        <v>1</v>
      </c>
      <c r="I513" t="s">
        <v>330</v>
      </c>
      <c r="L513">
        <v>1</v>
      </c>
    </row>
    <row r="514" spans="1:19">
      <c r="A514" t="str">
        <f t="shared" si="7"/>
        <v>539020150A002</v>
      </c>
      <c r="B514">
        <f>COUNTIF(A$12:A514,A514)</f>
        <v>3</v>
      </c>
      <c r="C514" t="s">
        <v>39</v>
      </c>
      <c r="D514">
        <v>53</v>
      </c>
      <c r="E514">
        <v>6454</v>
      </c>
      <c r="F514">
        <v>1</v>
      </c>
      <c r="G514">
        <v>1021</v>
      </c>
      <c r="H514">
        <v>1</v>
      </c>
      <c r="I514" t="s">
        <v>330</v>
      </c>
      <c r="N514">
        <v>1</v>
      </c>
    </row>
    <row r="515" spans="1:19">
      <c r="A515" t="str">
        <f t="shared" si="7"/>
        <v>539020150A002</v>
      </c>
      <c r="B515">
        <f>COUNTIF(A$12:A515,A515)</f>
        <v>4</v>
      </c>
      <c r="C515" t="s">
        <v>39</v>
      </c>
      <c r="D515">
        <v>53</v>
      </c>
      <c r="E515">
        <v>6454</v>
      </c>
      <c r="F515">
        <v>1</v>
      </c>
      <c r="G515">
        <v>1021</v>
      </c>
      <c r="H515">
        <v>1</v>
      </c>
      <c r="I515" t="s">
        <v>330</v>
      </c>
      <c r="O515">
        <v>1</v>
      </c>
    </row>
    <row r="516" spans="1:19">
      <c r="A516" t="str">
        <f t="shared" si="7"/>
        <v>539020150A002</v>
      </c>
      <c r="B516">
        <f>COUNTIF(A$12:A516,A516)</f>
        <v>5</v>
      </c>
      <c r="C516" t="s">
        <v>39</v>
      </c>
      <c r="D516">
        <v>53</v>
      </c>
      <c r="E516">
        <v>6454</v>
      </c>
      <c r="F516">
        <v>1</v>
      </c>
      <c r="G516">
        <v>1021</v>
      </c>
      <c r="H516">
        <v>1</v>
      </c>
      <c r="I516" t="s">
        <v>330</v>
      </c>
      <c r="Q516">
        <v>1</v>
      </c>
    </row>
    <row r="517" spans="1:19" s="43" customFormat="1">
      <c r="A517" s="43" t="str">
        <f t="shared" si="7"/>
        <v>539020156A001</v>
      </c>
      <c r="B517" s="43">
        <f>COUNTIF(A$12:A517,A517)</f>
        <v>1</v>
      </c>
      <c r="C517" s="43" t="s">
        <v>39</v>
      </c>
      <c r="D517" s="43">
        <v>53</v>
      </c>
      <c r="E517" s="43">
        <v>6454</v>
      </c>
      <c r="F517" s="43">
        <v>1</v>
      </c>
      <c r="G517" s="43">
        <v>1021</v>
      </c>
      <c r="H517" s="43">
        <v>1</v>
      </c>
      <c r="I517" s="43" t="s">
        <v>334</v>
      </c>
      <c r="K517" s="43">
        <v>1</v>
      </c>
    </row>
    <row r="518" spans="1:19">
      <c r="A518" t="str">
        <f t="shared" si="7"/>
        <v>539020156A001</v>
      </c>
      <c r="B518">
        <f>COUNTIF(A$12:A518,A518)</f>
        <v>2</v>
      </c>
      <c r="C518" t="s">
        <v>39</v>
      </c>
      <c r="D518">
        <v>53</v>
      </c>
      <c r="E518">
        <v>6454</v>
      </c>
      <c r="F518">
        <v>1</v>
      </c>
      <c r="G518">
        <v>1021</v>
      </c>
      <c r="H518">
        <v>1</v>
      </c>
      <c r="I518" t="s">
        <v>334</v>
      </c>
      <c r="L518">
        <v>1</v>
      </c>
    </row>
    <row r="519" spans="1:19">
      <c r="A519" t="str">
        <f t="shared" si="7"/>
        <v>539020156A001</v>
      </c>
      <c r="B519">
        <f>COUNTIF(A$12:A519,A519)</f>
        <v>3</v>
      </c>
      <c r="C519" t="s">
        <v>39</v>
      </c>
      <c r="D519">
        <v>53</v>
      </c>
      <c r="E519">
        <v>6454</v>
      </c>
      <c r="F519">
        <v>1</v>
      </c>
      <c r="G519">
        <v>1021</v>
      </c>
      <c r="H519">
        <v>1</v>
      </c>
      <c r="I519" t="s">
        <v>334</v>
      </c>
      <c r="N519">
        <v>1</v>
      </c>
    </row>
    <row r="520" spans="1:19">
      <c r="A520" t="str">
        <f t="shared" si="7"/>
        <v>539020156A001</v>
      </c>
      <c r="B520">
        <f>COUNTIF(A$12:A520,A520)</f>
        <v>4</v>
      </c>
      <c r="C520" t="s">
        <v>39</v>
      </c>
      <c r="D520">
        <v>53</v>
      </c>
      <c r="E520">
        <v>6454</v>
      </c>
      <c r="F520">
        <v>1</v>
      </c>
      <c r="G520">
        <v>1021</v>
      </c>
      <c r="H520">
        <v>1</v>
      </c>
      <c r="I520" t="s">
        <v>334</v>
      </c>
      <c r="O520">
        <v>1</v>
      </c>
    </row>
    <row r="521" spans="1:19">
      <c r="A521" t="str">
        <f t="shared" si="7"/>
        <v>539020156A001</v>
      </c>
      <c r="B521">
        <f>COUNTIF(A$12:A521,A521)</f>
        <v>5</v>
      </c>
      <c r="C521" t="s">
        <v>39</v>
      </c>
      <c r="D521">
        <v>53</v>
      </c>
      <c r="E521">
        <v>6454</v>
      </c>
      <c r="F521">
        <v>1</v>
      </c>
      <c r="G521">
        <v>1021</v>
      </c>
      <c r="H521">
        <v>1</v>
      </c>
      <c r="I521" t="s">
        <v>334</v>
      </c>
      <c r="Q521">
        <v>1</v>
      </c>
    </row>
    <row r="522" spans="1:19" s="43" customFormat="1">
      <c r="A522" s="43" t="str">
        <f t="shared" si="7"/>
        <v>539020156A002</v>
      </c>
      <c r="B522" s="43">
        <f>COUNTIF(A$12:A522,A522)</f>
        <v>1</v>
      </c>
      <c r="C522" s="43" t="s">
        <v>39</v>
      </c>
      <c r="D522" s="43">
        <v>53</v>
      </c>
      <c r="E522" s="43">
        <v>6454</v>
      </c>
      <c r="F522" s="43">
        <v>1</v>
      </c>
      <c r="G522" s="43">
        <v>1021</v>
      </c>
      <c r="H522" s="43">
        <v>1</v>
      </c>
      <c r="I522" s="43" t="s">
        <v>335</v>
      </c>
      <c r="M522" s="43">
        <v>1</v>
      </c>
    </row>
    <row r="523" spans="1:19">
      <c r="A523" t="str">
        <f t="shared" si="7"/>
        <v>539020156A002</v>
      </c>
      <c r="B523">
        <f>COUNTIF(A$12:A523,A523)</f>
        <v>2</v>
      </c>
      <c r="C523" t="s">
        <v>39</v>
      </c>
      <c r="D523">
        <v>53</v>
      </c>
      <c r="E523">
        <v>6454</v>
      </c>
      <c r="F523">
        <v>1</v>
      </c>
      <c r="G523">
        <v>1021</v>
      </c>
      <c r="H523">
        <v>1</v>
      </c>
      <c r="I523" t="s">
        <v>335</v>
      </c>
      <c r="P523">
        <v>1</v>
      </c>
    </row>
    <row r="524" spans="1:19">
      <c r="A524" t="str">
        <f t="shared" ref="A524:A587" si="8">D524&amp;I524</f>
        <v>539020156A002</v>
      </c>
      <c r="B524">
        <f>COUNTIF(A$12:A524,A524)</f>
        <v>3</v>
      </c>
      <c r="C524" t="s">
        <v>39</v>
      </c>
      <c r="D524">
        <v>53</v>
      </c>
      <c r="E524">
        <v>6454</v>
      </c>
      <c r="F524">
        <v>1</v>
      </c>
      <c r="G524">
        <v>1021</v>
      </c>
      <c r="H524">
        <v>1</v>
      </c>
      <c r="I524" t="s">
        <v>335</v>
      </c>
      <c r="R524">
        <v>1</v>
      </c>
    </row>
    <row r="525" spans="1:19">
      <c r="A525" t="str">
        <f t="shared" si="8"/>
        <v>539020156A002</v>
      </c>
      <c r="B525">
        <f>COUNTIF(A$12:A525,A525)</f>
        <v>4</v>
      </c>
      <c r="C525" t="s">
        <v>39</v>
      </c>
      <c r="D525">
        <v>53</v>
      </c>
      <c r="E525">
        <v>6454</v>
      </c>
      <c r="F525">
        <v>1</v>
      </c>
      <c r="G525">
        <v>1021</v>
      </c>
      <c r="H525">
        <v>1</v>
      </c>
      <c r="I525" t="s">
        <v>335</v>
      </c>
      <c r="S525">
        <v>1</v>
      </c>
    </row>
    <row r="526" spans="1:19" s="43" customFormat="1">
      <c r="A526" s="43" t="str">
        <f t="shared" si="8"/>
        <v>529025006A007</v>
      </c>
      <c r="B526" s="43">
        <f>COUNTIF(A$12:A526,A526)</f>
        <v>1</v>
      </c>
      <c r="C526" s="43" t="s">
        <v>39</v>
      </c>
      <c r="D526" s="43">
        <v>52</v>
      </c>
      <c r="E526" s="43">
        <v>1014</v>
      </c>
      <c r="F526" s="43">
        <v>1</v>
      </c>
      <c r="G526" s="43">
        <v>1021</v>
      </c>
      <c r="H526" s="43">
        <v>1</v>
      </c>
      <c r="I526" s="43" t="s">
        <v>140</v>
      </c>
      <c r="K526" s="43">
        <v>2</v>
      </c>
    </row>
    <row r="527" spans="1:19">
      <c r="A527" t="str">
        <f t="shared" si="8"/>
        <v>529025006A007</v>
      </c>
      <c r="B527">
        <f>COUNTIF(A$12:A527,A527)</f>
        <v>2</v>
      </c>
      <c r="C527" t="s">
        <v>39</v>
      </c>
      <c r="D527">
        <v>52</v>
      </c>
      <c r="E527">
        <v>1014</v>
      </c>
      <c r="F527">
        <v>1</v>
      </c>
      <c r="G527">
        <v>1021</v>
      </c>
      <c r="H527">
        <v>1</v>
      </c>
      <c r="I527" t="s">
        <v>140</v>
      </c>
      <c r="L527">
        <v>2</v>
      </c>
    </row>
    <row r="528" spans="1:19">
      <c r="A528" t="str">
        <f t="shared" si="8"/>
        <v>529025006A007</v>
      </c>
      <c r="B528">
        <f>COUNTIF(A$12:A528,A528)</f>
        <v>3</v>
      </c>
      <c r="C528" t="s">
        <v>39</v>
      </c>
      <c r="D528">
        <v>52</v>
      </c>
      <c r="E528">
        <v>1014</v>
      </c>
      <c r="F528">
        <v>1</v>
      </c>
      <c r="G528">
        <v>1021</v>
      </c>
      <c r="H528">
        <v>1</v>
      </c>
      <c r="I528" t="s">
        <v>140</v>
      </c>
      <c r="N528">
        <v>2</v>
      </c>
    </row>
    <row r="529" spans="1:19">
      <c r="A529" t="str">
        <f t="shared" si="8"/>
        <v>529025006A007</v>
      </c>
      <c r="B529">
        <f>COUNTIF(A$12:A529,A529)</f>
        <v>4</v>
      </c>
      <c r="C529" t="s">
        <v>39</v>
      </c>
      <c r="D529">
        <v>52</v>
      </c>
      <c r="E529">
        <v>1014</v>
      </c>
      <c r="F529">
        <v>1</v>
      </c>
      <c r="G529">
        <v>1021</v>
      </c>
      <c r="H529">
        <v>1</v>
      </c>
      <c r="I529" t="s">
        <v>140</v>
      </c>
      <c r="O529">
        <v>2</v>
      </c>
    </row>
    <row r="530" spans="1:19" s="43" customFormat="1">
      <c r="A530" s="43" t="str">
        <f t="shared" si="8"/>
        <v>549030106A018</v>
      </c>
      <c r="B530" s="43">
        <f>COUNTIF(A$12:A530,A530)</f>
        <v>1</v>
      </c>
      <c r="C530" s="43" t="s">
        <v>39</v>
      </c>
      <c r="D530" s="43">
        <v>54</v>
      </c>
      <c r="E530" s="43">
        <v>4241</v>
      </c>
      <c r="F530" s="43">
        <v>1</v>
      </c>
      <c r="G530" s="43">
        <v>1021</v>
      </c>
      <c r="H530" s="43">
        <v>1</v>
      </c>
      <c r="I530" s="43" t="s">
        <v>297</v>
      </c>
      <c r="K530" s="43">
        <v>7</v>
      </c>
    </row>
    <row r="531" spans="1:19">
      <c r="A531" t="str">
        <f t="shared" si="8"/>
        <v>549030106A018</v>
      </c>
      <c r="B531">
        <f>COUNTIF(A$12:A531,A531)</f>
        <v>2</v>
      </c>
      <c r="C531" t="s">
        <v>39</v>
      </c>
      <c r="D531">
        <v>54</v>
      </c>
      <c r="E531">
        <v>4241</v>
      </c>
      <c r="F531">
        <v>1</v>
      </c>
      <c r="G531">
        <v>1021</v>
      </c>
      <c r="H531">
        <v>1</v>
      </c>
      <c r="I531" t="s">
        <v>297</v>
      </c>
      <c r="L531">
        <v>7</v>
      </c>
    </row>
    <row r="532" spans="1:19">
      <c r="A532" t="str">
        <f t="shared" si="8"/>
        <v>549030106A018</v>
      </c>
      <c r="B532">
        <f>COUNTIF(A$12:A532,A532)</f>
        <v>3</v>
      </c>
      <c r="C532" t="s">
        <v>39</v>
      </c>
      <c r="D532">
        <v>54</v>
      </c>
      <c r="E532">
        <v>4241</v>
      </c>
      <c r="F532">
        <v>1</v>
      </c>
      <c r="G532">
        <v>1021</v>
      </c>
      <c r="H532">
        <v>1</v>
      </c>
      <c r="I532" t="s">
        <v>297</v>
      </c>
      <c r="M532">
        <v>4</v>
      </c>
    </row>
    <row r="533" spans="1:19">
      <c r="A533" t="str">
        <f t="shared" si="8"/>
        <v>549030106A018</v>
      </c>
      <c r="B533">
        <f>COUNTIF(A$12:A533,A533)</f>
        <v>4</v>
      </c>
      <c r="C533" t="s">
        <v>39</v>
      </c>
      <c r="D533">
        <v>54</v>
      </c>
      <c r="E533">
        <v>4241</v>
      </c>
      <c r="F533">
        <v>1</v>
      </c>
      <c r="G533">
        <v>1021</v>
      </c>
      <c r="H533">
        <v>1</v>
      </c>
      <c r="I533" t="s">
        <v>297</v>
      </c>
      <c r="N533">
        <v>7</v>
      </c>
    </row>
    <row r="534" spans="1:19">
      <c r="A534" t="str">
        <f t="shared" si="8"/>
        <v>549030106A018</v>
      </c>
      <c r="B534">
        <f>COUNTIF(A$12:A534,A534)</f>
        <v>5</v>
      </c>
      <c r="C534" t="s">
        <v>39</v>
      </c>
      <c r="D534">
        <v>54</v>
      </c>
      <c r="E534">
        <v>4241</v>
      </c>
      <c r="F534">
        <v>1</v>
      </c>
      <c r="G534">
        <v>1021</v>
      </c>
      <c r="H534">
        <v>1</v>
      </c>
      <c r="I534" t="s">
        <v>297</v>
      </c>
      <c r="O534">
        <v>7</v>
      </c>
    </row>
    <row r="535" spans="1:19">
      <c r="A535" t="str">
        <f t="shared" si="8"/>
        <v>549030106A018</v>
      </c>
      <c r="B535">
        <f>COUNTIF(A$12:A535,A535)</f>
        <v>6</v>
      </c>
      <c r="C535" t="s">
        <v>39</v>
      </c>
      <c r="D535">
        <v>54</v>
      </c>
      <c r="E535">
        <v>4241</v>
      </c>
      <c r="F535">
        <v>1</v>
      </c>
      <c r="G535">
        <v>1021</v>
      </c>
      <c r="H535">
        <v>1</v>
      </c>
      <c r="I535" t="s">
        <v>297</v>
      </c>
      <c r="P535">
        <v>4</v>
      </c>
    </row>
    <row r="536" spans="1:19">
      <c r="A536" t="str">
        <f t="shared" si="8"/>
        <v>549030106A018</v>
      </c>
      <c r="B536">
        <f>COUNTIF(A$12:A536,A536)</f>
        <v>7</v>
      </c>
      <c r="C536" t="s">
        <v>39</v>
      </c>
      <c r="D536">
        <v>54</v>
      </c>
      <c r="E536">
        <v>4241</v>
      </c>
      <c r="F536">
        <v>1</v>
      </c>
      <c r="G536">
        <v>1021</v>
      </c>
      <c r="H536">
        <v>1</v>
      </c>
      <c r="I536" t="s">
        <v>297</v>
      </c>
      <c r="S536">
        <v>4</v>
      </c>
    </row>
    <row r="537" spans="1:19" s="43" customFormat="1">
      <c r="A537" s="43" t="str">
        <f t="shared" si="8"/>
        <v>529030111A014</v>
      </c>
      <c r="B537" s="43">
        <f>COUNTIF(A$12:A537,A537)</f>
        <v>1</v>
      </c>
      <c r="C537" s="43" t="s">
        <v>39</v>
      </c>
      <c r="D537" s="43">
        <v>52</v>
      </c>
      <c r="E537" s="43">
        <v>4241</v>
      </c>
      <c r="F537" s="43">
        <v>1</v>
      </c>
      <c r="G537" s="43">
        <v>1021</v>
      </c>
      <c r="H537" s="43">
        <v>1</v>
      </c>
      <c r="I537" s="43" t="s">
        <v>299</v>
      </c>
      <c r="K537" s="43">
        <v>5</v>
      </c>
    </row>
    <row r="538" spans="1:19">
      <c r="A538" t="str">
        <f t="shared" si="8"/>
        <v>529030111A014</v>
      </c>
      <c r="B538">
        <f>COUNTIF(A$12:A538,A538)</f>
        <v>2</v>
      </c>
      <c r="C538" t="s">
        <v>39</v>
      </c>
      <c r="D538">
        <v>52</v>
      </c>
      <c r="E538">
        <v>4241</v>
      </c>
      <c r="F538">
        <v>1</v>
      </c>
      <c r="G538">
        <v>1021</v>
      </c>
      <c r="H538">
        <v>1</v>
      </c>
      <c r="I538" t="s">
        <v>299</v>
      </c>
      <c r="L538">
        <v>5</v>
      </c>
    </row>
    <row r="539" spans="1:19">
      <c r="A539" t="str">
        <f t="shared" si="8"/>
        <v>529030111A014</v>
      </c>
      <c r="B539">
        <f>COUNTIF(A$12:A539,A539)</f>
        <v>3</v>
      </c>
      <c r="C539" t="s">
        <v>39</v>
      </c>
      <c r="D539">
        <v>52</v>
      </c>
      <c r="E539">
        <v>4241</v>
      </c>
      <c r="F539">
        <v>1</v>
      </c>
      <c r="G539">
        <v>1021</v>
      </c>
      <c r="H539">
        <v>1</v>
      </c>
      <c r="I539" t="s">
        <v>299</v>
      </c>
      <c r="M539">
        <v>5</v>
      </c>
    </row>
    <row r="540" spans="1:19">
      <c r="A540" t="str">
        <f t="shared" si="8"/>
        <v>529030111A014</v>
      </c>
      <c r="B540">
        <f>COUNTIF(A$12:A540,A540)</f>
        <v>4</v>
      </c>
      <c r="C540" t="s">
        <v>39</v>
      </c>
      <c r="D540">
        <v>52</v>
      </c>
      <c r="E540">
        <v>4241</v>
      </c>
      <c r="F540">
        <v>1</v>
      </c>
      <c r="G540">
        <v>1021</v>
      </c>
      <c r="H540">
        <v>1</v>
      </c>
      <c r="I540" t="s">
        <v>299</v>
      </c>
      <c r="N540">
        <v>5</v>
      </c>
    </row>
    <row r="541" spans="1:19">
      <c r="A541" t="str">
        <f t="shared" si="8"/>
        <v>529030111A014</v>
      </c>
      <c r="B541">
        <f>COUNTIF(A$12:A541,A541)</f>
        <v>5</v>
      </c>
      <c r="C541" t="s">
        <v>39</v>
      </c>
      <c r="D541">
        <v>52</v>
      </c>
      <c r="E541">
        <v>4241</v>
      </c>
      <c r="F541">
        <v>1</v>
      </c>
      <c r="G541">
        <v>1021</v>
      </c>
      <c r="H541">
        <v>1</v>
      </c>
      <c r="I541" t="s">
        <v>299</v>
      </c>
      <c r="O541">
        <v>5</v>
      </c>
    </row>
    <row r="542" spans="1:19">
      <c r="A542" t="str">
        <f t="shared" si="8"/>
        <v>529030111A014</v>
      </c>
      <c r="B542">
        <f>COUNTIF(A$12:A542,A542)</f>
        <v>6</v>
      </c>
      <c r="C542" t="s">
        <v>39</v>
      </c>
      <c r="D542">
        <v>52</v>
      </c>
      <c r="E542">
        <v>4241</v>
      </c>
      <c r="F542">
        <v>1</v>
      </c>
      <c r="G542">
        <v>1021</v>
      </c>
      <c r="H542">
        <v>1</v>
      </c>
      <c r="I542" t="s">
        <v>299</v>
      </c>
      <c r="P542">
        <v>5</v>
      </c>
    </row>
    <row r="543" spans="1:19">
      <c r="A543" t="str">
        <f t="shared" si="8"/>
        <v>529030111A014</v>
      </c>
      <c r="B543">
        <f>COUNTIF(A$12:A543,A543)</f>
        <v>7</v>
      </c>
      <c r="C543" t="s">
        <v>39</v>
      </c>
      <c r="D543">
        <v>52</v>
      </c>
      <c r="E543">
        <v>4241</v>
      </c>
      <c r="F543">
        <v>1</v>
      </c>
      <c r="G543">
        <v>1021</v>
      </c>
      <c r="H543">
        <v>1</v>
      </c>
      <c r="I543" t="s">
        <v>299</v>
      </c>
      <c r="S543">
        <v>5</v>
      </c>
    </row>
    <row r="544" spans="1:19" s="43" customFormat="1">
      <c r="A544" s="43" t="str">
        <f t="shared" si="8"/>
        <v>529030115A011</v>
      </c>
      <c r="B544" s="43">
        <f>COUNTIF(A$12:A544,A544)</f>
        <v>1</v>
      </c>
      <c r="C544" s="43" t="s">
        <v>39</v>
      </c>
      <c r="D544" s="43">
        <v>52</v>
      </c>
      <c r="E544" s="43">
        <v>4241</v>
      </c>
      <c r="F544" s="43">
        <v>1</v>
      </c>
      <c r="G544" s="43">
        <v>1021</v>
      </c>
      <c r="H544" s="43">
        <v>1</v>
      </c>
      <c r="I544" s="43" t="s">
        <v>300</v>
      </c>
      <c r="M544" s="43">
        <v>2</v>
      </c>
    </row>
    <row r="545" spans="1:19">
      <c r="A545" t="str">
        <f t="shared" si="8"/>
        <v>529030115A011</v>
      </c>
      <c r="B545">
        <f>COUNTIF(A$12:A545,A545)</f>
        <v>2</v>
      </c>
      <c r="C545" t="s">
        <v>39</v>
      </c>
      <c r="D545">
        <v>52</v>
      </c>
      <c r="E545">
        <v>4241</v>
      </c>
      <c r="F545">
        <v>1</v>
      </c>
      <c r="G545">
        <v>1021</v>
      </c>
      <c r="H545">
        <v>1</v>
      </c>
      <c r="I545" t="s">
        <v>300</v>
      </c>
      <c r="P545">
        <v>2</v>
      </c>
    </row>
    <row r="546" spans="1:19">
      <c r="A546" t="str">
        <f t="shared" si="8"/>
        <v>529030115A011</v>
      </c>
      <c r="B546">
        <f>COUNTIF(A$12:A546,A546)</f>
        <v>3</v>
      </c>
      <c r="C546" t="s">
        <v>39</v>
      </c>
      <c r="D546">
        <v>52</v>
      </c>
      <c r="E546">
        <v>4241</v>
      </c>
      <c r="F546">
        <v>1</v>
      </c>
      <c r="G546">
        <v>1021</v>
      </c>
      <c r="H546">
        <v>1</v>
      </c>
      <c r="I546" t="s">
        <v>300</v>
      </c>
      <c r="S546">
        <v>2</v>
      </c>
    </row>
    <row r="547" spans="1:19" s="43" customFormat="1">
      <c r="A547" s="43" t="str">
        <f t="shared" si="8"/>
        <v>539030117A010</v>
      </c>
      <c r="B547" s="43">
        <f>COUNTIF(A$12:A547,A547)</f>
        <v>1</v>
      </c>
      <c r="C547" s="43" t="s">
        <v>39</v>
      </c>
      <c r="D547" s="43">
        <v>53</v>
      </c>
      <c r="E547" s="43">
        <v>4241</v>
      </c>
      <c r="F547" s="43">
        <v>1</v>
      </c>
      <c r="G547" s="43">
        <v>1021</v>
      </c>
      <c r="H547" s="43">
        <v>1</v>
      </c>
      <c r="I547" s="43" t="s">
        <v>301</v>
      </c>
      <c r="K547" s="43">
        <v>2</v>
      </c>
    </row>
    <row r="548" spans="1:19">
      <c r="A548" t="str">
        <f t="shared" si="8"/>
        <v>539030117A010</v>
      </c>
      <c r="B548">
        <f>COUNTIF(A$12:A548,A548)</f>
        <v>2</v>
      </c>
      <c r="C548" t="s">
        <v>39</v>
      </c>
      <c r="D548">
        <v>53</v>
      </c>
      <c r="E548">
        <v>4241</v>
      </c>
      <c r="F548">
        <v>1</v>
      </c>
      <c r="G548">
        <v>1021</v>
      </c>
      <c r="H548">
        <v>1</v>
      </c>
      <c r="I548" t="s">
        <v>301</v>
      </c>
      <c r="L548">
        <v>2</v>
      </c>
    </row>
    <row r="549" spans="1:19">
      <c r="A549" t="str">
        <f t="shared" si="8"/>
        <v>539030117A010</v>
      </c>
      <c r="B549">
        <f>COUNTIF(A$12:A549,A549)</f>
        <v>3</v>
      </c>
      <c r="C549" t="s">
        <v>39</v>
      </c>
      <c r="D549">
        <v>53</v>
      </c>
      <c r="E549">
        <v>4241</v>
      </c>
      <c r="F549">
        <v>1</v>
      </c>
      <c r="G549">
        <v>1021</v>
      </c>
      <c r="H549">
        <v>1</v>
      </c>
      <c r="I549" t="s">
        <v>301</v>
      </c>
      <c r="M549">
        <v>1</v>
      </c>
    </row>
    <row r="550" spans="1:19">
      <c r="A550" t="str">
        <f t="shared" si="8"/>
        <v>539030117A010</v>
      </c>
      <c r="B550">
        <f>COUNTIF(A$12:A550,A550)</f>
        <v>4</v>
      </c>
      <c r="C550" t="s">
        <v>39</v>
      </c>
      <c r="D550">
        <v>53</v>
      </c>
      <c r="E550">
        <v>4241</v>
      </c>
      <c r="F550">
        <v>1</v>
      </c>
      <c r="G550">
        <v>1021</v>
      </c>
      <c r="H550">
        <v>1</v>
      </c>
      <c r="I550" t="s">
        <v>301</v>
      </c>
      <c r="N550">
        <v>2</v>
      </c>
    </row>
    <row r="551" spans="1:19">
      <c r="A551" t="str">
        <f t="shared" si="8"/>
        <v>539030117A010</v>
      </c>
      <c r="B551">
        <f>COUNTIF(A$12:A551,A551)</f>
        <v>5</v>
      </c>
      <c r="C551" t="s">
        <v>39</v>
      </c>
      <c r="D551">
        <v>53</v>
      </c>
      <c r="E551">
        <v>4241</v>
      </c>
      <c r="F551">
        <v>1</v>
      </c>
      <c r="G551">
        <v>1021</v>
      </c>
      <c r="H551">
        <v>1</v>
      </c>
      <c r="I551" t="s">
        <v>301</v>
      </c>
      <c r="O551">
        <v>2</v>
      </c>
    </row>
    <row r="552" spans="1:19">
      <c r="A552" t="str">
        <f t="shared" si="8"/>
        <v>539030117A010</v>
      </c>
      <c r="B552">
        <f>COUNTIF(A$12:A552,A552)</f>
        <v>6</v>
      </c>
      <c r="C552" t="s">
        <v>39</v>
      </c>
      <c r="D552">
        <v>53</v>
      </c>
      <c r="E552">
        <v>4241</v>
      </c>
      <c r="F552">
        <v>1</v>
      </c>
      <c r="G552">
        <v>1021</v>
      </c>
      <c r="H552">
        <v>1</v>
      </c>
      <c r="I552" t="s">
        <v>301</v>
      </c>
      <c r="P552">
        <v>1</v>
      </c>
    </row>
    <row r="553" spans="1:19">
      <c r="A553" t="str">
        <f t="shared" si="8"/>
        <v>539030117A010</v>
      </c>
      <c r="B553">
        <f>COUNTIF(A$12:A553,A553)</f>
        <v>7</v>
      </c>
      <c r="C553" t="s">
        <v>39</v>
      </c>
      <c r="D553">
        <v>53</v>
      </c>
      <c r="E553">
        <v>4241</v>
      </c>
      <c r="F553">
        <v>1</v>
      </c>
      <c r="G553">
        <v>1021</v>
      </c>
      <c r="H553">
        <v>1</v>
      </c>
      <c r="I553" t="s">
        <v>301</v>
      </c>
      <c r="S553">
        <v>1</v>
      </c>
    </row>
    <row r="554" spans="1:19" s="43" customFormat="1">
      <c r="A554" s="43" t="str">
        <f t="shared" si="8"/>
        <v>599030119A010</v>
      </c>
      <c r="B554" s="43">
        <f>COUNTIF(A$12:A554,A554)</f>
        <v>1</v>
      </c>
      <c r="C554" s="43" t="s">
        <v>39</v>
      </c>
      <c r="D554" s="43">
        <v>59</v>
      </c>
      <c r="E554" s="43">
        <v>4241</v>
      </c>
      <c r="F554" s="43">
        <v>1</v>
      </c>
      <c r="G554" s="43">
        <v>1021</v>
      </c>
      <c r="H554" s="43">
        <v>1</v>
      </c>
      <c r="I554" s="43" t="s">
        <v>302</v>
      </c>
      <c r="M554" s="43">
        <v>2</v>
      </c>
    </row>
    <row r="555" spans="1:19">
      <c r="A555" t="str">
        <f t="shared" si="8"/>
        <v>599030119A010</v>
      </c>
      <c r="B555">
        <f>COUNTIF(A$12:A555,A555)</f>
        <v>2</v>
      </c>
      <c r="C555" t="s">
        <v>39</v>
      </c>
      <c r="D555">
        <v>59</v>
      </c>
      <c r="E555">
        <v>4241</v>
      </c>
      <c r="F555">
        <v>1</v>
      </c>
      <c r="G555">
        <v>1021</v>
      </c>
      <c r="H555">
        <v>1</v>
      </c>
      <c r="I555" t="s">
        <v>302</v>
      </c>
      <c r="P555">
        <v>2</v>
      </c>
    </row>
    <row r="556" spans="1:19">
      <c r="A556" t="str">
        <f t="shared" si="8"/>
        <v>599030119A010</v>
      </c>
      <c r="B556">
        <f>COUNTIF(A$12:A556,A556)</f>
        <v>3</v>
      </c>
      <c r="C556" t="s">
        <v>39</v>
      </c>
      <c r="D556">
        <v>59</v>
      </c>
      <c r="E556">
        <v>4241</v>
      </c>
      <c r="F556">
        <v>1</v>
      </c>
      <c r="G556">
        <v>1021</v>
      </c>
      <c r="H556">
        <v>1</v>
      </c>
      <c r="I556" t="s">
        <v>302</v>
      </c>
      <c r="S556">
        <v>2</v>
      </c>
    </row>
    <row r="557" spans="1:19" s="43" customFormat="1">
      <c r="A557" s="43" t="str">
        <f t="shared" si="8"/>
        <v>599030119A011</v>
      </c>
      <c r="B557" s="43">
        <f>COUNTIF(A$12:A557,A557)</f>
        <v>1</v>
      </c>
      <c r="C557" s="43" t="s">
        <v>39</v>
      </c>
      <c r="D557" s="43">
        <v>59</v>
      </c>
      <c r="E557" s="43">
        <v>4241</v>
      </c>
      <c r="F557" s="43">
        <v>1</v>
      </c>
      <c r="G557" s="43">
        <v>1021</v>
      </c>
      <c r="H557" s="43">
        <v>1</v>
      </c>
      <c r="I557" s="43" t="s">
        <v>303</v>
      </c>
      <c r="K557" s="43">
        <v>2</v>
      </c>
    </row>
    <row r="558" spans="1:19">
      <c r="A558" t="str">
        <f t="shared" si="8"/>
        <v>599030119A011</v>
      </c>
      <c r="B558">
        <f>COUNTIF(A$12:A558,A558)</f>
        <v>2</v>
      </c>
      <c r="C558" t="s">
        <v>39</v>
      </c>
      <c r="D558">
        <v>59</v>
      </c>
      <c r="E558">
        <v>4241</v>
      </c>
      <c r="F558">
        <v>1</v>
      </c>
      <c r="G558">
        <v>1021</v>
      </c>
      <c r="H558">
        <v>1</v>
      </c>
      <c r="I558" t="s">
        <v>303</v>
      </c>
      <c r="L558">
        <v>2</v>
      </c>
    </row>
    <row r="559" spans="1:19">
      <c r="A559" t="str">
        <f t="shared" si="8"/>
        <v>599030119A011</v>
      </c>
      <c r="B559">
        <f>COUNTIF(A$12:A559,A559)</f>
        <v>3</v>
      </c>
      <c r="C559" t="s">
        <v>39</v>
      </c>
      <c r="D559">
        <v>59</v>
      </c>
      <c r="E559">
        <v>4241</v>
      </c>
      <c r="F559">
        <v>1</v>
      </c>
      <c r="G559">
        <v>1021</v>
      </c>
      <c r="H559">
        <v>1</v>
      </c>
      <c r="I559" t="s">
        <v>303</v>
      </c>
      <c r="N559">
        <v>2</v>
      </c>
    </row>
    <row r="560" spans="1:19">
      <c r="A560" t="str">
        <f t="shared" si="8"/>
        <v>599030119A011</v>
      </c>
      <c r="B560">
        <f>COUNTIF(A$12:A560,A560)</f>
        <v>4</v>
      </c>
      <c r="C560" t="s">
        <v>39</v>
      </c>
      <c r="D560">
        <v>59</v>
      </c>
      <c r="E560">
        <v>4241</v>
      </c>
      <c r="F560">
        <v>1</v>
      </c>
      <c r="G560">
        <v>1021</v>
      </c>
      <c r="H560">
        <v>1</v>
      </c>
      <c r="I560" t="s">
        <v>303</v>
      </c>
      <c r="O560">
        <v>2</v>
      </c>
    </row>
    <row r="561" spans="1:19" s="43" customFormat="1">
      <c r="A561" s="43" t="str">
        <f t="shared" si="8"/>
        <v>609031150A014</v>
      </c>
      <c r="B561" s="43">
        <f>COUNTIF(A$12:A561,A561)</f>
        <v>1</v>
      </c>
      <c r="C561" s="43" t="s">
        <v>39</v>
      </c>
      <c r="D561" s="43">
        <v>60</v>
      </c>
      <c r="E561" s="43">
        <v>4241</v>
      </c>
      <c r="F561" s="43">
        <v>1</v>
      </c>
      <c r="G561" s="43">
        <v>1021</v>
      </c>
      <c r="H561" s="43">
        <v>1</v>
      </c>
      <c r="I561" s="43" t="s">
        <v>304</v>
      </c>
      <c r="K561" s="43">
        <v>1</v>
      </c>
    </row>
    <row r="562" spans="1:19">
      <c r="A562" t="str">
        <f t="shared" si="8"/>
        <v>609031150A014</v>
      </c>
      <c r="B562">
        <f>COUNTIF(A$12:A562,A562)</f>
        <v>2</v>
      </c>
      <c r="C562" t="s">
        <v>39</v>
      </c>
      <c r="D562">
        <v>60</v>
      </c>
      <c r="E562">
        <v>4241</v>
      </c>
      <c r="F562">
        <v>1</v>
      </c>
      <c r="G562">
        <v>1021</v>
      </c>
      <c r="H562">
        <v>1</v>
      </c>
      <c r="I562" t="s">
        <v>304</v>
      </c>
      <c r="L562">
        <v>1</v>
      </c>
    </row>
    <row r="563" spans="1:19">
      <c r="A563" t="str">
        <f t="shared" si="8"/>
        <v>609031150A014</v>
      </c>
      <c r="B563">
        <f>COUNTIF(A$12:A563,A563)</f>
        <v>3</v>
      </c>
      <c r="C563" t="s">
        <v>39</v>
      </c>
      <c r="D563">
        <v>60</v>
      </c>
      <c r="E563">
        <v>4241</v>
      </c>
      <c r="F563">
        <v>1</v>
      </c>
      <c r="G563">
        <v>1021</v>
      </c>
      <c r="H563">
        <v>1</v>
      </c>
      <c r="I563" t="s">
        <v>304</v>
      </c>
      <c r="M563">
        <v>1</v>
      </c>
    </row>
    <row r="564" spans="1:19">
      <c r="A564" t="str">
        <f t="shared" si="8"/>
        <v>609031150A014</v>
      </c>
      <c r="B564">
        <f>COUNTIF(A$12:A564,A564)</f>
        <v>4</v>
      </c>
      <c r="C564" t="s">
        <v>39</v>
      </c>
      <c r="D564">
        <v>60</v>
      </c>
      <c r="E564">
        <v>4241</v>
      </c>
      <c r="F564">
        <v>1</v>
      </c>
      <c r="G564">
        <v>1021</v>
      </c>
      <c r="H564">
        <v>1</v>
      </c>
      <c r="I564" t="s">
        <v>304</v>
      </c>
      <c r="N564">
        <v>1</v>
      </c>
    </row>
    <row r="565" spans="1:19">
      <c r="A565" t="str">
        <f t="shared" si="8"/>
        <v>609031150A014</v>
      </c>
      <c r="B565">
        <f>COUNTIF(A$12:A565,A565)</f>
        <v>5</v>
      </c>
      <c r="C565" t="s">
        <v>39</v>
      </c>
      <c r="D565">
        <v>60</v>
      </c>
      <c r="E565">
        <v>4241</v>
      </c>
      <c r="F565">
        <v>1</v>
      </c>
      <c r="G565">
        <v>1021</v>
      </c>
      <c r="H565">
        <v>1</v>
      </c>
      <c r="I565" t="s">
        <v>304</v>
      </c>
      <c r="O565">
        <v>1</v>
      </c>
    </row>
    <row r="566" spans="1:19">
      <c r="A566" t="str">
        <f t="shared" si="8"/>
        <v>609031150A014</v>
      </c>
      <c r="B566">
        <f>COUNTIF(A$12:A566,A566)</f>
        <v>6</v>
      </c>
      <c r="C566" t="s">
        <v>39</v>
      </c>
      <c r="D566">
        <v>60</v>
      </c>
      <c r="E566">
        <v>4241</v>
      </c>
      <c r="F566">
        <v>1</v>
      </c>
      <c r="G566">
        <v>1021</v>
      </c>
      <c r="H566">
        <v>1</v>
      </c>
      <c r="I566" t="s">
        <v>304</v>
      </c>
      <c r="P566">
        <v>1</v>
      </c>
    </row>
    <row r="567" spans="1:19">
      <c r="A567" t="str">
        <f t="shared" si="8"/>
        <v>609031150A014</v>
      </c>
      <c r="B567">
        <f>COUNTIF(A$12:A567,A567)</f>
        <v>7</v>
      </c>
      <c r="C567" t="s">
        <v>39</v>
      </c>
      <c r="D567">
        <v>60</v>
      </c>
      <c r="E567">
        <v>4241</v>
      </c>
      <c r="F567">
        <v>1</v>
      </c>
      <c r="G567">
        <v>1021</v>
      </c>
      <c r="H567">
        <v>1</v>
      </c>
      <c r="I567" t="s">
        <v>304</v>
      </c>
      <c r="S567">
        <v>1</v>
      </c>
    </row>
    <row r="568" spans="1:19" s="43" customFormat="1">
      <c r="A568" s="43" t="str">
        <f t="shared" si="8"/>
        <v>609031150A015</v>
      </c>
      <c r="B568" s="43">
        <f>COUNTIF(A$12:A568,A568)</f>
        <v>1</v>
      </c>
      <c r="C568" s="43" t="s">
        <v>39</v>
      </c>
      <c r="D568" s="43">
        <v>60</v>
      </c>
      <c r="E568" s="43">
        <v>4241</v>
      </c>
      <c r="F568" s="43">
        <v>1</v>
      </c>
      <c r="G568" s="43">
        <v>1021</v>
      </c>
      <c r="H568" s="43">
        <v>1</v>
      </c>
      <c r="I568" s="43" t="s">
        <v>305</v>
      </c>
      <c r="K568" s="43">
        <v>1</v>
      </c>
    </row>
    <row r="569" spans="1:19">
      <c r="A569" t="str">
        <f t="shared" si="8"/>
        <v>609031150A015</v>
      </c>
      <c r="B569">
        <f>COUNTIF(A$12:A569,A569)</f>
        <v>2</v>
      </c>
      <c r="C569" t="s">
        <v>39</v>
      </c>
      <c r="D569">
        <v>60</v>
      </c>
      <c r="E569">
        <v>4241</v>
      </c>
      <c r="F569">
        <v>1</v>
      </c>
      <c r="G569">
        <v>1021</v>
      </c>
      <c r="H569">
        <v>1</v>
      </c>
      <c r="I569" t="s">
        <v>305</v>
      </c>
      <c r="L569">
        <v>1</v>
      </c>
    </row>
    <row r="570" spans="1:19">
      <c r="A570" t="str">
        <f t="shared" si="8"/>
        <v>609031150A015</v>
      </c>
      <c r="B570">
        <f>COUNTIF(A$12:A570,A570)</f>
        <v>3</v>
      </c>
      <c r="C570" t="s">
        <v>39</v>
      </c>
      <c r="D570">
        <v>60</v>
      </c>
      <c r="E570">
        <v>4241</v>
      </c>
      <c r="F570">
        <v>1</v>
      </c>
      <c r="G570">
        <v>1021</v>
      </c>
      <c r="H570">
        <v>1</v>
      </c>
      <c r="I570" t="s">
        <v>305</v>
      </c>
      <c r="M570">
        <v>1</v>
      </c>
    </row>
    <row r="571" spans="1:19">
      <c r="A571" t="str">
        <f t="shared" si="8"/>
        <v>609031150A015</v>
      </c>
      <c r="B571">
        <f>COUNTIF(A$12:A571,A571)</f>
        <v>4</v>
      </c>
      <c r="C571" t="s">
        <v>39</v>
      </c>
      <c r="D571">
        <v>60</v>
      </c>
      <c r="E571">
        <v>4241</v>
      </c>
      <c r="F571">
        <v>1</v>
      </c>
      <c r="G571">
        <v>1021</v>
      </c>
      <c r="H571">
        <v>1</v>
      </c>
      <c r="I571" t="s">
        <v>305</v>
      </c>
      <c r="N571">
        <v>1</v>
      </c>
    </row>
    <row r="572" spans="1:19">
      <c r="A572" t="str">
        <f t="shared" si="8"/>
        <v>609031150A015</v>
      </c>
      <c r="B572">
        <f>COUNTIF(A$12:A572,A572)</f>
        <v>5</v>
      </c>
      <c r="C572" t="s">
        <v>39</v>
      </c>
      <c r="D572">
        <v>60</v>
      </c>
      <c r="E572">
        <v>4241</v>
      </c>
      <c r="F572">
        <v>1</v>
      </c>
      <c r="G572">
        <v>1021</v>
      </c>
      <c r="H572">
        <v>1</v>
      </c>
      <c r="I572" t="s">
        <v>305</v>
      </c>
      <c r="O572">
        <v>1</v>
      </c>
    </row>
    <row r="573" spans="1:19">
      <c r="A573" t="str">
        <f t="shared" si="8"/>
        <v>609031150A015</v>
      </c>
      <c r="B573">
        <f>COUNTIF(A$12:A573,A573)</f>
        <v>6</v>
      </c>
      <c r="C573" t="s">
        <v>39</v>
      </c>
      <c r="D573">
        <v>60</v>
      </c>
      <c r="E573">
        <v>4241</v>
      </c>
      <c r="F573">
        <v>1</v>
      </c>
      <c r="G573">
        <v>1021</v>
      </c>
      <c r="H573">
        <v>1</v>
      </c>
      <c r="I573" t="s">
        <v>305</v>
      </c>
      <c r="P573">
        <v>1</v>
      </c>
    </row>
    <row r="574" spans="1:19">
      <c r="A574" t="str">
        <f t="shared" si="8"/>
        <v>609031150A015</v>
      </c>
      <c r="B574">
        <f>COUNTIF(A$12:A574,A574)</f>
        <v>7</v>
      </c>
      <c r="C574" t="s">
        <v>39</v>
      </c>
      <c r="D574">
        <v>60</v>
      </c>
      <c r="E574">
        <v>4241</v>
      </c>
      <c r="F574">
        <v>1</v>
      </c>
      <c r="G574">
        <v>1021</v>
      </c>
      <c r="H574">
        <v>1</v>
      </c>
      <c r="I574" t="s">
        <v>305</v>
      </c>
      <c r="S574">
        <v>1</v>
      </c>
    </row>
    <row r="575" spans="1:19" s="43" customFormat="1">
      <c r="A575" s="43" t="str">
        <f t="shared" si="8"/>
        <v>539033106A003</v>
      </c>
      <c r="B575" s="43">
        <f>COUNTIF(A$12:A575,A575)</f>
        <v>1</v>
      </c>
      <c r="C575" s="43" t="s">
        <v>39</v>
      </c>
      <c r="D575" s="43">
        <v>53</v>
      </c>
      <c r="E575" s="43">
        <v>2020</v>
      </c>
      <c r="F575" s="43">
        <v>1</v>
      </c>
      <c r="G575" s="43">
        <v>1021</v>
      </c>
      <c r="H575" s="43">
        <v>1</v>
      </c>
      <c r="I575" s="43" t="s">
        <v>188</v>
      </c>
      <c r="K575" s="43">
        <v>1</v>
      </c>
    </row>
    <row r="576" spans="1:19">
      <c r="A576" t="str">
        <f t="shared" si="8"/>
        <v>539033106A003</v>
      </c>
      <c r="B576">
        <f>COUNTIF(A$12:A576,A576)</f>
        <v>2</v>
      </c>
      <c r="C576" t="s">
        <v>39</v>
      </c>
      <c r="D576">
        <v>53</v>
      </c>
      <c r="E576">
        <v>2020</v>
      </c>
      <c r="F576">
        <v>1</v>
      </c>
      <c r="G576">
        <v>1021</v>
      </c>
      <c r="H576">
        <v>1</v>
      </c>
      <c r="I576" t="s">
        <v>188</v>
      </c>
      <c r="L576">
        <v>1</v>
      </c>
    </row>
    <row r="577" spans="1:19">
      <c r="A577" t="str">
        <f t="shared" si="8"/>
        <v>539033106A003</v>
      </c>
      <c r="B577">
        <f>COUNTIF(A$12:A577,A577)</f>
        <v>3</v>
      </c>
      <c r="C577" t="s">
        <v>39</v>
      </c>
      <c r="D577">
        <v>53</v>
      </c>
      <c r="E577">
        <v>2020</v>
      </c>
      <c r="F577">
        <v>1</v>
      </c>
      <c r="G577">
        <v>1021</v>
      </c>
      <c r="H577">
        <v>1</v>
      </c>
      <c r="I577" t="s">
        <v>188</v>
      </c>
      <c r="M577">
        <v>2</v>
      </c>
    </row>
    <row r="578" spans="1:19">
      <c r="A578" t="str">
        <f t="shared" si="8"/>
        <v>539033106A003</v>
      </c>
      <c r="B578">
        <f>COUNTIF(A$12:A578,A578)</f>
        <v>4</v>
      </c>
      <c r="C578" t="s">
        <v>39</v>
      </c>
      <c r="D578">
        <v>53</v>
      </c>
      <c r="E578">
        <v>2020</v>
      </c>
      <c r="F578">
        <v>1</v>
      </c>
      <c r="G578">
        <v>1021</v>
      </c>
      <c r="H578">
        <v>1</v>
      </c>
      <c r="I578" t="s">
        <v>188</v>
      </c>
      <c r="N578">
        <v>1</v>
      </c>
    </row>
    <row r="579" spans="1:19">
      <c r="A579" t="str">
        <f t="shared" si="8"/>
        <v>539033106A003</v>
      </c>
      <c r="B579">
        <f>COUNTIF(A$12:A579,A579)</f>
        <v>5</v>
      </c>
      <c r="C579" t="s">
        <v>39</v>
      </c>
      <c r="D579">
        <v>53</v>
      </c>
      <c r="E579">
        <v>2020</v>
      </c>
      <c r="F579">
        <v>1</v>
      </c>
      <c r="G579">
        <v>1021</v>
      </c>
      <c r="H579">
        <v>1</v>
      </c>
      <c r="I579" t="s">
        <v>188</v>
      </c>
      <c r="O579">
        <v>1</v>
      </c>
    </row>
    <row r="580" spans="1:19">
      <c r="A580" t="str">
        <f t="shared" si="8"/>
        <v>539033106A003</v>
      </c>
      <c r="B580">
        <f>COUNTIF(A$12:A580,A580)</f>
        <v>6</v>
      </c>
      <c r="C580" t="s">
        <v>39</v>
      </c>
      <c r="D580">
        <v>53</v>
      </c>
      <c r="E580">
        <v>2020</v>
      </c>
      <c r="F580">
        <v>1</v>
      </c>
      <c r="G580">
        <v>1021</v>
      </c>
      <c r="H580">
        <v>1</v>
      </c>
      <c r="I580" t="s">
        <v>188</v>
      </c>
      <c r="P580">
        <v>2</v>
      </c>
    </row>
    <row r="581" spans="1:19">
      <c r="A581" t="str">
        <f t="shared" si="8"/>
        <v>539033106A003</v>
      </c>
      <c r="B581">
        <f>COUNTIF(A$12:A581,A581)</f>
        <v>7</v>
      </c>
      <c r="C581" t="s">
        <v>39</v>
      </c>
      <c r="D581">
        <v>53</v>
      </c>
      <c r="E581">
        <v>2020</v>
      </c>
      <c r="F581">
        <v>1</v>
      </c>
      <c r="G581">
        <v>1021</v>
      </c>
      <c r="H581">
        <v>1</v>
      </c>
      <c r="I581" t="s">
        <v>188</v>
      </c>
      <c r="S581">
        <v>2</v>
      </c>
    </row>
    <row r="582" spans="1:19" s="43" customFormat="1">
      <c r="A582" s="43" t="str">
        <f t="shared" si="8"/>
        <v>549033904A002</v>
      </c>
      <c r="B582" s="43">
        <f>COUNTIF(A$12:A582,A582)</f>
        <v>1</v>
      </c>
      <c r="C582" s="43" t="s">
        <v>39</v>
      </c>
      <c r="D582" s="43">
        <v>54</v>
      </c>
      <c r="E582" s="43">
        <v>2020</v>
      </c>
      <c r="F582" s="43">
        <v>1</v>
      </c>
      <c r="G582" s="43">
        <v>1021</v>
      </c>
      <c r="H582" s="43">
        <v>1</v>
      </c>
      <c r="I582" s="43" t="s">
        <v>190</v>
      </c>
      <c r="K582" s="43">
        <v>1</v>
      </c>
    </row>
    <row r="583" spans="1:19">
      <c r="A583" t="str">
        <f t="shared" si="8"/>
        <v>549033904A002</v>
      </c>
      <c r="B583">
        <f>COUNTIF(A$12:A583,A583)</f>
        <v>2</v>
      </c>
      <c r="C583" t="s">
        <v>39</v>
      </c>
      <c r="D583">
        <v>54</v>
      </c>
      <c r="E583">
        <v>2020</v>
      </c>
      <c r="F583">
        <v>1</v>
      </c>
      <c r="G583">
        <v>1021</v>
      </c>
      <c r="H583">
        <v>1</v>
      </c>
      <c r="I583" t="s">
        <v>190</v>
      </c>
      <c r="L583">
        <v>1</v>
      </c>
    </row>
    <row r="584" spans="1:19">
      <c r="A584" t="str">
        <f t="shared" si="8"/>
        <v>549033904A002</v>
      </c>
      <c r="B584">
        <f>COUNTIF(A$12:A584,A584)</f>
        <v>3</v>
      </c>
      <c r="C584" t="s">
        <v>39</v>
      </c>
      <c r="D584">
        <v>54</v>
      </c>
      <c r="E584">
        <v>2020</v>
      </c>
      <c r="F584">
        <v>1</v>
      </c>
      <c r="G584">
        <v>1021</v>
      </c>
      <c r="H584">
        <v>1</v>
      </c>
      <c r="I584" t="s">
        <v>190</v>
      </c>
      <c r="M584">
        <v>1</v>
      </c>
    </row>
    <row r="585" spans="1:19">
      <c r="A585" t="str">
        <f t="shared" si="8"/>
        <v>549033904A002</v>
      </c>
      <c r="B585">
        <f>COUNTIF(A$12:A585,A585)</f>
        <v>4</v>
      </c>
      <c r="C585" t="s">
        <v>39</v>
      </c>
      <c r="D585">
        <v>54</v>
      </c>
      <c r="E585">
        <v>2020</v>
      </c>
      <c r="F585">
        <v>1</v>
      </c>
      <c r="G585">
        <v>1021</v>
      </c>
      <c r="H585">
        <v>1</v>
      </c>
      <c r="I585" t="s">
        <v>190</v>
      </c>
      <c r="N585">
        <v>1</v>
      </c>
    </row>
    <row r="586" spans="1:19">
      <c r="A586" t="str">
        <f t="shared" si="8"/>
        <v>549033904A002</v>
      </c>
      <c r="B586">
        <f>COUNTIF(A$12:A586,A586)</f>
        <v>5</v>
      </c>
      <c r="C586" t="s">
        <v>39</v>
      </c>
      <c r="D586">
        <v>54</v>
      </c>
      <c r="E586">
        <v>2020</v>
      </c>
      <c r="F586">
        <v>1</v>
      </c>
      <c r="G586">
        <v>1021</v>
      </c>
      <c r="H586">
        <v>1</v>
      </c>
      <c r="I586" t="s">
        <v>190</v>
      </c>
      <c r="O586">
        <v>1</v>
      </c>
    </row>
    <row r="587" spans="1:19">
      <c r="A587" t="str">
        <f t="shared" si="8"/>
        <v>549033904A002</v>
      </c>
      <c r="B587">
        <f>COUNTIF(A$12:A587,A587)</f>
        <v>6</v>
      </c>
      <c r="C587" t="s">
        <v>39</v>
      </c>
      <c r="D587">
        <v>54</v>
      </c>
      <c r="E587">
        <v>2020</v>
      </c>
      <c r="F587">
        <v>1</v>
      </c>
      <c r="G587">
        <v>1021</v>
      </c>
      <c r="H587">
        <v>1</v>
      </c>
      <c r="I587" t="s">
        <v>190</v>
      </c>
      <c r="P587">
        <v>1</v>
      </c>
    </row>
    <row r="588" spans="1:19">
      <c r="A588" t="str">
        <f t="shared" ref="A588:A651" si="9">D588&amp;I588</f>
        <v>549033904A002</v>
      </c>
      <c r="B588">
        <f>COUNTIF(A$12:A588,A588)</f>
        <v>7</v>
      </c>
      <c r="C588" t="s">
        <v>39</v>
      </c>
      <c r="D588">
        <v>54</v>
      </c>
      <c r="E588">
        <v>2020</v>
      </c>
      <c r="F588">
        <v>1</v>
      </c>
      <c r="G588">
        <v>1021</v>
      </c>
      <c r="H588">
        <v>1</v>
      </c>
      <c r="I588" t="s">
        <v>190</v>
      </c>
      <c r="S588">
        <v>1</v>
      </c>
    </row>
    <row r="589" spans="1:19" s="43" customFormat="1">
      <c r="A589" s="43" t="str">
        <f t="shared" si="9"/>
        <v>539033904A003</v>
      </c>
      <c r="B589" s="43">
        <f>COUNTIF(A$12:A589,A589)</f>
        <v>1</v>
      </c>
      <c r="C589" s="43" t="s">
        <v>39</v>
      </c>
      <c r="D589" s="43">
        <v>53</v>
      </c>
      <c r="E589" s="43">
        <v>2020</v>
      </c>
      <c r="F589" s="43">
        <v>1</v>
      </c>
      <c r="G589" s="43">
        <v>1021</v>
      </c>
      <c r="H589" s="43">
        <v>1</v>
      </c>
      <c r="I589" s="43" t="s">
        <v>192</v>
      </c>
      <c r="K589" s="43">
        <v>3</v>
      </c>
    </row>
    <row r="590" spans="1:19">
      <c r="A590" t="str">
        <f t="shared" si="9"/>
        <v>539033904A003</v>
      </c>
      <c r="B590">
        <f>COUNTIF(A$12:A590,A590)</f>
        <v>2</v>
      </c>
      <c r="C590" t="s">
        <v>39</v>
      </c>
      <c r="D590">
        <v>53</v>
      </c>
      <c r="E590">
        <v>2020</v>
      </c>
      <c r="F590">
        <v>1</v>
      </c>
      <c r="G590">
        <v>1021</v>
      </c>
      <c r="H590">
        <v>1</v>
      </c>
      <c r="I590" t="s">
        <v>192</v>
      </c>
      <c r="L590">
        <v>3</v>
      </c>
    </row>
    <row r="591" spans="1:19">
      <c r="A591" t="str">
        <f t="shared" si="9"/>
        <v>539033904A003</v>
      </c>
      <c r="B591">
        <f>COUNTIF(A$12:A591,A591)</f>
        <v>3</v>
      </c>
      <c r="C591" t="s">
        <v>39</v>
      </c>
      <c r="D591">
        <v>53</v>
      </c>
      <c r="E591">
        <v>2020</v>
      </c>
      <c r="F591">
        <v>1</v>
      </c>
      <c r="G591">
        <v>1021</v>
      </c>
      <c r="H591">
        <v>1</v>
      </c>
      <c r="I591" t="s">
        <v>192</v>
      </c>
      <c r="N591">
        <v>3</v>
      </c>
    </row>
    <row r="592" spans="1:19">
      <c r="A592" t="str">
        <f t="shared" si="9"/>
        <v>539033904A003</v>
      </c>
      <c r="B592">
        <f>COUNTIF(A$12:A592,A592)</f>
        <v>4</v>
      </c>
      <c r="C592" t="s">
        <v>39</v>
      </c>
      <c r="D592">
        <v>53</v>
      </c>
      <c r="E592">
        <v>2020</v>
      </c>
      <c r="F592">
        <v>1</v>
      </c>
      <c r="G592">
        <v>1021</v>
      </c>
      <c r="H592">
        <v>1</v>
      </c>
      <c r="I592" t="s">
        <v>192</v>
      </c>
      <c r="O592">
        <v>3</v>
      </c>
    </row>
    <row r="593" spans="1:19" s="43" customFormat="1">
      <c r="A593" s="43" t="str">
        <f t="shared" si="9"/>
        <v>529034108A006</v>
      </c>
      <c r="B593" s="43">
        <f>COUNTIF(A$12:A593,A593)</f>
        <v>1</v>
      </c>
      <c r="C593" s="43" t="s">
        <v>39</v>
      </c>
      <c r="D593" s="43">
        <v>52</v>
      </c>
      <c r="E593" s="43">
        <v>2408</v>
      </c>
      <c r="F593" s="43">
        <v>1</v>
      </c>
      <c r="G593" s="43">
        <v>1021</v>
      </c>
      <c r="H593" s="43">
        <v>1</v>
      </c>
      <c r="I593" s="43" t="s">
        <v>225</v>
      </c>
      <c r="K593" s="43">
        <v>5</v>
      </c>
    </row>
    <row r="594" spans="1:19">
      <c r="A594" t="str">
        <f t="shared" si="9"/>
        <v>529034108A006</v>
      </c>
      <c r="B594">
        <f>COUNTIF(A$12:A594,A594)</f>
        <v>2</v>
      </c>
      <c r="C594" t="s">
        <v>39</v>
      </c>
      <c r="D594">
        <v>52</v>
      </c>
      <c r="E594">
        <v>2408</v>
      </c>
      <c r="F594">
        <v>1</v>
      </c>
      <c r="G594">
        <v>1021</v>
      </c>
      <c r="H594">
        <v>1</v>
      </c>
      <c r="I594" t="s">
        <v>225</v>
      </c>
      <c r="L594">
        <v>5</v>
      </c>
    </row>
    <row r="595" spans="1:19">
      <c r="A595" t="str">
        <f t="shared" si="9"/>
        <v>529034108A006</v>
      </c>
      <c r="B595">
        <f>COUNTIF(A$12:A595,A595)</f>
        <v>3</v>
      </c>
      <c r="C595" t="s">
        <v>39</v>
      </c>
      <c r="D595">
        <v>52</v>
      </c>
      <c r="E595">
        <v>2408</v>
      </c>
      <c r="F595">
        <v>1</v>
      </c>
      <c r="G595">
        <v>1021</v>
      </c>
      <c r="H595">
        <v>1</v>
      </c>
      <c r="I595" t="s">
        <v>225</v>
      </c>
      <c r="M595">
        <v>4</v>
      </c>
    </row>
    <row r="596" spans="1:19">
      <c r="A596" t="str">
        <f t="shared" si="9"/>
        <v>529034108A006</v>
      </c>
      <c r="B596">
        <f>COUNTIF(A$12:A596,A596)</f>
        <v>4</v>
      </c>
      <c r="C596" t="s">
        <v>39</v>
      </c>
      <c r="D596">
        <v>52</v>
      </c>
      <c r="E596">
        <v>2408</v>
      </c>
      <c r="F596">
        <v>1</v>
      </c>
      <c r="G596">
        <v>1021</v>
      </c>
      <c r="H596">
        <v>1</v>
      </c>
      <c r="I596" t="s">
        <v>225</v>
      </c>
      <c r="N596">
        <v>5</v>
      </c>
    </row>
    <row r="597" spans="1:19">
      <c r="A597" t="str">
        <f t="shared" si="9"/>
        <v>529034108A006</v>
      </c>
      <c r="B597">
        <f>COUNTIF(A$12:A597,A597)</f>
        <v>5</v>
      </c>
      <c r="C597" t="s">
        <v>39</v>
      </c>
      <c r="D597">
        <v>52</v>
      </c>
      <c r="E597">
        <v>2408</v>
      </c>
      <c r="F597">
        <v>1</v>
      </c>
      <c r="G597">
        <v>1021</v>
      </c>
      <c r="H597">
        <v>1</v>
      </c>
      <c r="I597" t="s">
        <v>225</v>
      </c>
      <c r="O597">
        <v>5</v>
      </c>
    </row>
    <row r="598" spans="1:19">
      <c r="A598" t="str">
        <f t="shared" si="9"/>
        <v>529034108A006</v>
      </c>
      <c r="B598">
        <f>COUNTIF(A$12:A598,A598)</f>
        <v>6</v>
      </c>
      <c r="C598" t="s">
        <v>39</v>
      </c>
      <c r="D598">
        <v>52</v>
      </c>
      <c r="E598">
        <v>2408</v>
      </c>
      <c r="F598">
        <v>1</v>
      </c>
      <c r="G598">
        <v>1021</v>
      </c>
      <c r="H598">
        <v>1</v>
      </c>
      <c r="I598" t="s">
        <v>225</v>
      </c>
      <c r="P598">
        <v>4</v>
      </c>
    </row>
    <row r="599" spans="1:19">
      <c r="A599" t="str">
        <f t="shared" si="9"/>
        <v>529034108A006</v>
      </c>
      <c r="B599">
        <f>COUNTIF(A$12:A599,A599)</f>
        <v>7</v>
      </c>
      <c r="C599" t="s">
        <v>39</v>
      </c>
      <c r="D599">
        <v>52</v>
      </c>
      <c r="E599">
        <v>2408</v>
      </c>
      <c r="F599">
        <v>1</v>
      </c>
      <c r="G599">
        <v>1021</v>
      </c>
      <c r="H599">
        <v>1</v>
      </c>
      <c r="I599" t="s">
        <v>225</v>
      </c>
      <c r="S599">
        <v>4</v>
      </c>
    </row>
    <row r="600" spans="1:19" s="43" customFormat="1">
      <c r="A600" s="43" t="str">
        <f t="shared" si="9"/>
        <v>529034108A010</v>
      </c>
      <c r="B600" s="43">
        <f>COUNTIF(A$12:A600,A600)</f>
        <v>1</v>
      </c>
      <c r="C600" s="43" t="s">
        <v>39</v>
      </c>
      <c r="D600" s="43">
        <v>52</v>
      </c>
      <c r="E600" s="43">
        <v>2408</v>
      </c>
      <c r="F600" s="43">
        <v>1</v>
      </c>
      <c r="G600" s="43">
        <v>1021</v>
      </c>
      <c r="H600" s="43">
        <v>1</v>
      </c>
      <c r="I600" s="43" t="s">
        <v>226</v>
      </c>
      <c r="K600" s="43">
        <v>2</v>
      </c>
    </row>
    <row r="601" spans="1:19">
      <c r="A601" t="str">
        <f t="shared" si="9"/>
        <v>529034108A010</v>
      </c>
      <c r="B601">
        <f>COUNTIF(A$12:A601,A601)</f>
        <v>2</v>
      </c>
      <c r="C601" t="s">
        <v>39</v>
      </c>
      <c r="D601">
        <v>52</v>
      </c>
      <c r="E601">
        <v>2408</v>
      </c>
      <c r="F601">
        <v>1</v>
      </c>
      <c r="G601">
        <v>1021</v>
      </c>
      <c r="H601">
        <v>1</v>
      </c>
      <c r="I601" t="s">
        <v>226</v>
      </c>
      <c r="L601">
        <v>2</v>
      </c>
    </row>
    <row r="602" spans="1:19">
      <c r="A602" t="str">
        <f t="shared" si="9"/>
        <v>529034108A010</v>
      </c>
      <c r="B602">
        <f>COUNTIF(A$12:A602,A602)</f>
        <v>3</v>
      </c>
      <c r="C602" t="s">
        <v>39</v>
      </c>
      <c r="D602">
        <v>52</v>
      </c>
      <c r="E602">
        <v>2408</v>
      </c>
      <c r="F602">
        <v>1</v>
      </c>
      <c r="G602">
        <v>1021</v>
      </c>
      <c r="H602">
        <v>1</v>
      </c>
      <c r="I602" t="s">
        <v>226</v>
      </c>
      <c r="N602">
        <v>2</v>
      </c>
    </row>
    <row r="603" spans="1:19">
      <c r="A603" t="str">
        <f t="shared" si="9"/>
        <v>529034108A010</v>
      </c>
      <c r="B603">
        <f>COUNTIF(A$12:A603,A603)</f>
        <v>4</v>
      </c>
      <c r="C603" t="s">
        <v>39</v>
      </c>
      <c r="D603">
        <v>52</v>
      </c>
      <c r="E603">
        <v>2408</v>
      </c>
      <c r="F603">
        <v>1</v>
      </c>
      <c r="G603">
        <v>1021</v>
      </c>
      <c r="H603">
        <v>1</v>
      </c>
      <c r="I603" t="s">
        <v>226</v>
      </c>
      <c r="O603">
        <v>2</v>
      </c>
    </row>
    <row r="604" spans="1:19" s="43" customFormat="1">
      <c r="A604" s="43" t="str">
        <f t="shared" si="9"/>
        <v>529034114A004</v>
      </c>
      <c r="B604" s="43">
        <f>COUNTIF(A$12:A604,A604)</f>
        <v>1</v>
      </c>
      <c r="C604" s="43" t="s">
        <v>39</v>
      </c>
      <c r="D604" s="43">
        <v>52</v>
      </c>
      <c r="E604" s="43">
        <v>24</v>
      </c>
      <c r="F604" s="43">
        <v>1</v>
      </c>
      <c r="G604" s="43">
        <v>1021</v>
      </c>
      <c r="H604" s="43">
        <v>1</v>
      </c>
      <c r="I604" s="43" t="s">
        <v>70</v>
      </c>
      <c r="K604" s="43">
        <v>1</v>
      </c>
    </row>
    <row r="605" spans="1:19">
      <c r="A605" t="str">
        <f t="shared" si="9"/>
        <v>529034114A004</v>
      </c>
      <c r="B605">
        <f>COUNTIF(A$12:A605,A605)</f>
        <v>2</v>
      </c>
      <c r="C605" t="s">
        <v>39</v>
      </c>
      <c r="D605">
        <v>52</v>
      </c>
      <c r="E605">
        <v>24</v>
      </c>
      <c r="F605">
        <v>1</v>
      </c>
      <c r="G605">
        <v>1021</v>
      </c>
      <c r="H605">
        <v>1</v>
      </c>
      <c r="I605" t="s">
        <v>70</v>
      </c>
      <c r="L605">
        <v>1</v>
      </c>
    </row>
    <row r="606" spans="1:19">
      <c r="A606" t="str">
        <f t="shared" si="9"/>
        <v>529034114A004</v>
      </c>
      <c r="B606">
        <f>COUNTIF(A$12:A606,A606)</f>
        <v>3</v>
      </c>
      <c r="C606" t="s">
        <v>39</v>
      </c>
      <c r="D606">
        <v>52</v>
      </c>
      <c r="E606">
        <v>24</v>
      </c>
      <c r="F606">
        <v>1</v>
      </c>
      <c r="G606">
        <v>1021</v>
      </c>
      <c r="H606">
        <v>1</v>
      </c>
      <c r="I606" t="s">
        <v>70</v>
      </c>
      <c r="N606">
        <v>1</v>
      </c>
    </row>
    <row r="607" spans="1:19">
      <c r="A607" t="str">
        <f t="shared" si="9"/>
        <v>529034114A004</v>
      </c>
      <c r="B607">
        <f>COUNTIF(A$12:A607,A607)</f>
        <v>4</v>
      </c>
      <c r="C607" t="s">
        <v>39</v>
      </c>
      <c r="D607">
        <v>52</v>
      </c>
      <c r="E607">
        <v>24</v>
      </c>
      <c r="F607">
        <v>1</v>
      </c>
      <c r="G607">
        <v>1021</v>
      </c>
      <c r="H607">
        <v>1</v>
      </c>
      <c r="I607" t="s">
        <v>70</v>
      </c>
      <c r="O607">
        <v>1</v>
      </c>
    </row>
    <row r="608" spans="1:19" s="43" customFormat="1">
      <c r="A608" s="43" t="str">
        <f t="shared" si="9"/>
        <v>529034118A024</v>
      </c>
      <c r="B608" s="43">
        <f>COUNTIF(A$12:A608,A608)</f>
        <v>1</v>
      </c>
      <c r="C608" s="43" t="s">
        <v>39</v>
      </c>
      <c r="D608" s="43">
        <v>52</v>
      </c>
      <c r="E608" s="43">
        <v>24</v>
      </c>
      <c r="F608" s="43">
        <v>1</v>
      </c>
      <c r="G608" s="43">
        <v>1021</v>
      </c>
      <c r="H608" s="43">
        <v>1</v>
      </c>
      <c r="I608" s="43" t="s">
        <v>71</v>
      </c>
      <c r="M608" s="43">
        <v>1</v>
      </c>
    </row>
    <row r="609" spans="1:19">
      <c r="A609" t="str">
        <f t="shared" si="9"/>
        <v>529034118A024</v>
      </c>
      <c r="B609">
        <f>COUNTIF(A$12:A609,A609)</f>
        <v>2</v>
      </c>
      <c r="C609" t="s">
        <v>39</v>
      </c>
      <c r="D609">
        <v>52</v>
      </c>
      <c r="E609">
        <v>24</v>
      </c>
      <c r="F609">
        <v>1</v>
      </c>
      <c r="G609">
        <v>1021</v>
      </c>
      <c r="H609">
        <v>1</v>
      </c>
      <c r="I609" t="s">
        <v>71</v>
      </c>
      <c r="P609">
        <v>1</v>
      </c>
    </row>
    <row r="610" spans="1:19">
      <c r="A610" t="str">
        <f t="shared" si="9"/>
        <v>529034118A024</v>
      </c>
      <c r="B610">
        <f>COUNTIF(A$12:A610,A610)</f>
        <v>3</v>
      </c>
      <c r="C610" t="s">
        <v>39</v>
      </c>
      <c r="D610">
        <v>52</v>
      </c>
      <c r="E610">
        <v>24</v>
      </c>
      <c r="F610">
        <v>1</v>
      </c>
      <c r="G610">
        <v>1021</v>
      </c>
      <c r="H610">
        <v>1</v>
      </c>
      <c r="I610" t="s">
        <v>71</v>
      </c>
      <c r="S610">
        <v>1</v>
      </c>
    </row>
    <row r="611" spans="1:19" s="43" customFormat="1">
      <c r="A611" s="43" t="str">
        <f t="shared" si="9"/>
        <v>519036324A003</v>
      </c>
      <c r="B611" s="43">
        <f>COUNTIF(A$12:A611,A611)</f>
        <v>1</v>
      </c>
      <c r="C611" s="43" t="s">
        <v>39</v>
      </c>
      <c r="D611" s="43">
        <v>51</v>
      </c>
      <c r="E611" s="43">
        <v>4287</v>
      </c>
      <c r="F611" s="43">
        <v>2</v>
      </c>
      <c r="G611" s="43">
        <v>1021</v>
      </c>
      <c r="H611" s="43">
        <v>1</v>
      </c>
      <c r="I611" s="43" t="s">
        <v>313</v>
      </c>
      <c r="K611" s="43">
        <v>1</v>
      </c>
    </row>
    <row r="612" spans="1:19">
      <c r="A612" t="str">
        <f t="shared" si="9"/>
        <v>519036324A003</v>
      </c>
      <c r="B612">
        <f>COUNTIF(A$12:A612,A612)</f>
        <v>2</v>
      </c>
      <c r="C612" t="s">
        <v>39</v>
      </c>
      <c r="D612">
        <v>51</v>
      </c>
      <c r="E612">
        <v>4287</v>
      </c>
      <c r="F612">
        <v>2</v>
      </c>
      <c r="G612">
        <v>1021</v>
      </c>
      <c r="H612">
        <v>1</v>
      </c>
      <c r="I612" t="s">
        <v>313</v>
      </c>
      <c r="L612">
        <v>1</v>
      </c>
    </row>
    <row r="613" spans="1:19">
      <c r="A613" t="str">
        <f t="shared" si="9"/>
        <v>519036324A003</v>
      </c>
      <c r="B613">
        <f>COUNTIF(A$12:A613,A613)</f>
        <v>3</v>
      </c>
      <c r="C613" t="s">
        <v>39</v>
      </c>
      <c r="D613">
        <v>51</v>
      </c>
      <c r="E613">
        <v>4287</v>
      </c>
      <c r="F613">
        <v>2</v>
      </c>
      <c r="G613">
        <v>1021</v>
      </c>
      <c r="H613">
        <v>1</v>
      </c>
      <c r="I613" t="s">
        <v>313</v>
      </c>
      <c r="N613">
        <v>1</v>
      </c>
    </row>
    <row r="614" spans="1:19">
      <c r="A614" t="str">
        <f t="shared" si="9"/>
        <v>519036324A003</v>
      </c>
      <c r="B614">
        <f>COUNTIF(A$12:A614,A614)</f>
        <v>4</v>
      </c>
      <c r="C614" t="s">
        <v>39</v>
      </c>
      <c r="D614">
        <v>51</v>
      </c>
      <c r="E614">
        <v>4287</v>
      </c>
      <c r="F614">
        <v>2</v>
      </c>
      <c r="G614">
        <v>1021</v>
      </c>
      <c r="H614">
        <v>1</v>
      </c>
      <c r="I614" t="s">
        <v>313</v>
      </c>
      <c r="O614">
        <v>1</v>
      </c>
    </row>
    <row r="615" spans="1:19" s="43" customFormat="1">
      <c r="A615" s="43" t="str">
        <f t="shared" si="9"/>
        <v>519036324A004</v>
      </c>
      <c r="B615" s="43">
        <f>COUNTIF(A$12:A615,A615)</f>
        <v>1</v>
      </c>
      <c r="C615" s="43" t="s">
        <v>39</v>
      </c>
      <c r="D615" s="43">
        <v>51</v>
      </c>
      <c r="E615" s="43">
        <v>4287</v>
      </c>
      <c r="F615" s="43">
        <v>2</v>
      </c>
      <c r="G615" s="43">
        <v>1021</v>
      </c>
      <c r="H615" s="43">
        <v>1</v>
      </c>
      <c r="I615" s="43" t="s">
        <v>317</v>
      </c>
      <c r="K615" s="43">
        <v>1</v>
      </c>
    </row>
    <row r="616" spans="1:19">
      <c r="A616" t="str">
        <f t="shared" si="9"/>
        <v>519036324A004</v>
      </c>
      <c r="B616">
        <f>COUNTIF(A$12:A616,A616)</f>
        <v>2</v>
      </c>
      <c r="C616" t="s">
        <v>39</v>
      </c>
      <c r="D616">
        <v>51</v>
      </c>
      <c r="E616">
        <v>4287</v>
      </c>
      <c r="F616">
        <v>2</v>
      </c>
      <c r="G616">
        <v>1021</v>
      </c>
      <c r="H616">
        <v>1</v>
      </c>
      <c r="I616" t="s">
        <v>317</v>
      </c>
      <c r="L616">
        <v>1</v>
      </c>
    </row>
    <row r="617" spans="1:19">
      <c r="A617" t="str">
        <f t="shared" si="9"/>
        <v>519036324A004</v>
      </c>
      <c r="B617">
        <f>COUNTIF(A$12:A617,A617)</f>
        <v>3</v>
      </c>
      <c r="C617" t="s">
        <v>39</v>
      </c>
      <c r="D617">
        <v>51</v>
      </c>
      <c r="E617">
        <v>4287</v>
      </c>
      <c r="F617">
        <v>2</v>
      </c>
      <c r="G617">
        <v>1021</v>
      </c>
      <c r="H617">
        <v>1</v>
      </c>
      <c r="I617" t="s">
        <v>317</v>
      </c>
      <c r="M617">
        <v>1</v>
      </c>
    </row>
    <row r="618" spans="1:19">
      <c r="A618" t="str">
        <f t="shared" si="9"/>
        <v>519036324A004</v>
      </c>
      <c r="B618">
        <f>COUNTIF(A$12:A618,A618)</f>
        <v>4</v>
      </c>
      <c r="C618" t="s">
        <v>39</v>
      </c>
      <c r="D618">
        <v>51</v>
      </c>
      <c r="E618">
        <v>4287</v>
      </c>
      <c r="F618">
        <v>2</v>
      </c>
      <c r="G618">
        <v>1021</v>
      </c>
      <c r="H618">
        <v>1</v>
      </c>
      <c r="I618" t="s">
        <v>317</v>
      </c>
      <c r="N618">
        <v>1</v>
      </c>
    </row>
    <row r="619" spans="1:19">
      <c r="A619" t="str">
        <f t="shared" si="9"/>
        <v>519036324A004</v>
      </c>
      <c r="B619">
        <f>COUNTIF(A$12:A619,A619)</f>
        <v>5</v>
      </c>
      <c r="C619" t="s">
        <v>39</v>
      </c>
      <c r="D619">
        <v>51</v>
      </c>
      <c r="E619">
        <v>4287</v>
      </c>
      <c r="F619">
        <v>2</v>
      </c>
      <c r="G619">
        <v>1021</v>
      </c>
      <c r="H619">
        <v>1</v>
      </c>
      <c r="I619" t="s">
        <v>317</v>
      </c>
      <c r="O619">
        <v>1</v>
      </c>
    </row>
    <row r="620" spans="1:19">
      <c r="A620" t="str">
        <f t="shared" si="9"/>
        <v>519036324A004</v>
      </c>
      <c r="B620">
        <f>COUNTIF(A$12:A620,A620)</f>
        <v>6</v>
      </c>
      <c r="C620" t="s">
        <v>39</v>
      </c>
      <c r="D620">
        <v>51</v>
      </c>
      <c r="E620">
        <v>4287</v>
      </c>
      <c r="F620">
        <v>2</v>
      </c>
      <c r="G620">
        <v>1021</v>
      </c>
      <c r="H620">
        <v>1</v>
      </c>
      <c r="I620" t="s">
        <v>317</v>
      </c>
      <c r="P620">
        <v>1</v>
      </c>
    </row>
    <row r="621" spans="1:19">
      <c r="A621" t="str">
        <f t="shared" si="9"/>
        <v>519036324A004</v>
      </c>
      <c r="B621">
        <f>COUNTIF(A$12:A621,A621)</f>
        <v>7</v>
      </c>
      <c r="C621" t="s">
        <v>39</v>
      </c>
      <c r="D621">
        <v>51</v>
      </c>
      <c r="E621">
        <v>4287</v>
      </c>
      <c r="F621">
        <v>2</v>
      </c>
      <c r="G621">
        <v>1021</v>
      </c>
      <c r="H621">
        <v>1</v>
      </c>
      <c r="I621" t="s">
        <v>317</v>
      </c>
      <c r="S621">
        <v>1</v>
      </c>
    </row>
    <row r="622" spans="1:19" s="43" customFormat="1">
      <c r="A622" s="43" t="str">
        <f t="shared" si="9"/>
        <v>519036324A005</v>
      </c>
      <c r="B622" s="43">
        <f>COUNTIF(A$12:A622,A622)</f>
        <v>1</v>
      </c>
      <c r="C622" s="43" t="s">
        <v>39</v>
      </c>
      <c r="D622" s="43">
        <v>51</v>
      </c>
      <c r="E622" s="43">
        <v>4287</v>
      </c>
      <c r="F622" s="43">
        <v>2</v>
      </c>
      <c r="G622" s="43">
        <v>1021</v>
      </c>
      <c r="H622" s="43">
        <v>1</v>
      </c>
      <c r="I622" s="43" t="s">
        <v>318</v>
      </c>
      <c r="M622" s="43">
        <v>1</v>
      </c>
    </row>
    <row r="623" spans="1:19">
      <c r="A623" t="str">
        <f t="shared" si="9"/>
        <v>519036324A005</v>
      </c>
      <c r="B623">
        <f>COUNTIF(A$12:A623,A623)</f>
        <v>2</v>
      </c>
      <c r="C623" t="s">
        <v>39</v>
      </c>
      <c r="D623">
        <v>51</v>
      </c>
      <c r="E623">
        <v>4287</v>
      </c>
      <c r="F623">
        <v>2</v>
      </c>
      <c r="G623">
        <v>1021</v>
      </c>
      <c r="H623">
        <v>1</v>
      </c>
      <c r="I623" t="s">
        <v>318</v>
      </c>
      <c r="P623">
        <v>1</v>
      </c>
    </row>
    <row r="624" spans="1:19">
      <c r="A624" t="str">
        <f t="shared" si="9"/>
        <v>519036324A005</v>
      </c>
      <c r="B624">
        <f>COUNTIF(A$12:A624,A624)</f>
        <v>3</v>
      </c>
      <c r="C624" t="s">
        <v>39</v>
      </c>
      <c r="D624">
        <v>51</v>
      </c>
      <c r="E624">
        <v>4287</v>
      </c>
      <c r="F624">
        <v>2</v>
      </c>
      <c r="G624">
        <v>1021</v>
      </c>
      <c r="H624">
        <v>1</v>
      </c>
      <c r="I624" t="s">
        <v>318</v>
      </c>
      <c r="S624">
        <v>1</v>
      </c>
    </row>
    <row r="625" spans="1:19" s="43" customFormat="1">
      <c r="A625" s="43" t="str">
        <f t="shared" si="9"/>
        <v>549036345A004</v>
      </c>
      <c r="B625" s="43">
        <f>COUNTIF(A$12:A625,A625)</f>
        <v>1</v>
      </c>
      <c r="C625" s="43" t="s">
        <v>39</v>
      </c>
      <c r="D625" s="43">
        <v>54</v>
      </c>
      <c r="E625" s="43">
        <v>831</v>
      </c>
      <c r="F625" s="43">
        <v>1</v>
      </c>
      <c r="G625" s="43">
        <v>1021</v>
      </c>
      <c r="H625" s="43">
        <v>1</v>
      </c>
      <c r="I625" s="43" t="s">
        <v>119</v>
      </c>
      <c r="K625" s="43">
        <v>1</v>
      </c>
    </row>
    <row r="626" spans="1:19">
      <c r="A626" t="str">
        <f t="shared" si="9"/>
        <v>549036345A004</v>
      </c>
      <c r="B626">
        <f>COUNTIF(A$12:A626,A626)</f>
        <v>2</v>
      </c>
      <c r="C626" t="s">
        <v>39</v>
      </c>
      <c r="D626">
        <v>54</v>
      </c>
      <c r="E626">
        <v>831</v>
      </c>
      <c r="F626">
        <v>1</v>
      </c>
      <c r="G626">
        <v>1021</v>
      </c>
      <c r="H626">
        <v>1</v>
      </c>
      <c r="I626" t="s">
        <v>119</v>
      </c>
      <c r="L626">
        <v>1</v>
      </c>
    </row>
    <row r="627" spans="1:19">
      <c r="A627" t="str">
        <f t="shared" si="9"/>
        <v>549036345A004</v>
      </c>
      <c r="B627">
        <f>COUNTIF(A$12:A627,A627)</f>
        <v>3</v>
      </c>
      <c r="C627" t="s">
        <v>39</v>
      </c>
      <c r="D627">
        <v>54</v>
      </c>
      <c r="E627">
        <v>831</v>
      </c>
      <c r="F627">
        <v>1</v>
      </c>
      <c r="G627">
        <v>1021</v>
      </c>
      <c r="H627">
        <v>1</v>
      </c>
      <c r="I627" t="s">
        <v>119</v>
      </c>
      <c r="M627">
        <v>1</v>
      </c>
    </row>
    <row r="628" spans="1:19">
      <c r="A628" t="str">
        <f t="shared" si="9"/>
        <v>549036345A004</v>
      </c>
      <c r="B628">
        <f>COUNTIF(A$12:A628,A628)</f>
        <v>4</v>
      </c>
      <c r="C628" t="s">
        <v>39</v>
      </c>
      <c r="D628">
        <v>54</v>
      </c>
      <c r="E628">
        <v>831</v>
      </c>
      <c r="F628">
        <v>1</v>
      </c>
      <c r="G628">
        <v>1021</v>
      </c>
      <c r="H628">
        <v>1</v>
      </c>
      <c r="I628" t="s">
        <v>119</v>
      </c>
      <c r="N628">
        <v>1</v>
      </c>
    </row>
    <row r="629" spans="1:19">
      <c r="A629" t="str">
        <f t="shared" si="9"/>
        <v>549036345A004</v>
      </c>
      <c r="B629">
        <f>COUNTIF(A$12:A629,A629)</f>
        <v>5</v>
      </c>
      <c r="C629" t="s">
        <v>39</v>
      </c>
      <c r="D629">
        <v>54</v>
      </c>
      <c r="E629">
        <v>831</v>
      </c>
      <c r="F629">
        <v>1</v>
      </c>
      <c r="G629">
        <v>1021</v>
      </c>
      <c r="H629">
        <v>1</v>
      </c>
      <c r="I629" t="s">
        <v>119</v>
      </c>
      <c r="O629">
        <v>1</v>
      </c>
    </row>
    <row r="630" spans="1:19">
      <c r="A630" t="str">
        <f t="shared" si="9"/>
        <v>549036345A004</v>
      </c>
      <c r="B630">
        <f>COUNTIF(A$12:A630,A630)</f>
        <v>6</v>
      </c>
      <c r="C630" t="s">
        <v>39</v>
      </c>
      <c r="D630">
        <v>54</v>
      </c>
      <c r="E630">
        <v>831</v>
      </c>
      <c r="F630">
        <v>1</v>
      </c>
      <c r="G630">
        <v>1021</v>
      </c>
      <c r="H630">
        <v>1</v>
      </c>
      <c r="I630" t="s">
        <v>119</v>
      </c>
      <c r="P630">
        <v>1</v>
      </c>
    </row>
    <row r="631" spans="1:19">
      <c r="A631" t="str">
        <f t="shared" si="9"/>
        <v>549036345A004</v>
      </c>
      <c r="B631">
        <f>COUNTIF(A$12:A631,A631)</f>
        <v>7</v>
      </c>
      <c r="C631" t="s">
        <v>39</v>
      </c>
      <c r="D631">
        <v>54</v>
      </c>
      <c r="E631">
        <v>831</v>
      </c>
      <c r="F631">
        <v>1</v>
      </c>
      <c r="G631">
        <v>1021</v>
      </c>
      <c r="H631">
        <v>1</v>
      </c>
      <c r="I631" t="s">
        <v>119</v>
      </c>
      <c r="S631">
        <v>1</v>
      </c>
    </row>
    <row r="632" spans="1:19" s="43" customFormat="1">
      <c r="A632" s="43" t="str">
        <f t="shared" si="9"/>
        <v>519036628A005</v>
      </c>
      <c r="B632" s="43">
        <f>COUNTIF(A$12:A632,A632)</f>
        <v>1</v>
      </c>
      <c r="C632" s="43" t="s">
        <v>39</v>
      </c>
      <c r="D632" s="43">
        <v>51</v>
      </c>
      <c r="E632" s="43">
        <v>1814</v>
      </c>
      <c r="F632" s="43">
        <v>2</v>
      </c>
      <c r="G632" s="43">
        <v>1021</v>
      </c>
      <c r="H632" s="43">
        <v>1</v>
      </c>
      <c r="I632" s="43" t="s">
        <v>148</v>
      </c>
      <c r="K632" s="43">
        <v>1</v>
      </c>
    </row>
    <row r="633" spans="1:19">
      <c r="A633" t="str">
        <f t="shared" si="9"/>
        <v>519036628A005</v>
      </c>
      <c r="B633">
        <f>COUNTIF(A$12:A633,A633)</f>
        <v>2</v>
      </c>
      <c r="C633" t="s">
        <v>39</v>
      </c>
      <c r="D633">
        <v>51</v>
      </c>
      <c r="E633">
        <v>1814</v>
      </c>
      <c r="F633">
        <v>2</v>
      </c>
      <c r="G633">
        <v>1021</v>
      </c>
      <c r="H633">
        <v>1</v>
      </c>
      <c r="I633" t="s">
        <v>148</v>
      </c>
      <c r="L633">
        <v>1</v>
      </c>
    </row>
    <row r="634" spans="1:19">
      <c r="A634" t="str">
        <f t="shared" si="9"/>
        <v>519036628A005</v>
      </c>
      <c r="B634">
        <f>COUNTIF(A$12:A634,A634)</f>
        <v>3</v>
      </c>
      <c r="C634" t="s">
        <v>39</v>
      </c>
      <c r="D634">
        <v>51</v>
      </c>
      <c r="E634">
        <v>1814</v>
      </c>
      <c r="F634">
        <v>2</v>
      </c>
      <c r="G634">
        <v>1021</v>
      </c>
      <c r="H634">
        <v>1</v>
      </c>
      <c r="I634" t="s">
        <v>148</v>
      </c>
      <c r="N634">
        <v>1</v>
      </c>
    </row>
    <row r="635" spans="1:19">
      <c r="A635" t="str">
        <f t="shared" si="9"/>
        <v>519036628A005</v>
      </c>
      <c r="B635">
        <f>COUNTIF(A$12:A635,A635)</f>
        <v>4</v>
      </c>
      <c r="C635" t="s">
        <v>39</v>
      </c>
      <c r="D635">
        <v>51</v>
      </c>
      <c r="E635">
        <v>1814</v>
      </c>
      <c r="F635">
        <v>2</v>
      </c>
      <c r="G635">
        <v>1021</v>
      </c>
      <c r="H635">
        <v>1</v>
      </c>
      <c r="I635" t="s">
        <v>148</v>
      </c>
      <c r="O635">
        <v>1</v>
      </c>
    </row>
    <row r="636" spans="1:19" s="43" customFormat="1">
      <c r="A636" s="43" t="str">
        <f t="shared" si="9"/>
        <v>519036628A006</v>
      </c>
      <c r="B636" s="43">
        <f>COUNTIF(A$12:A636,A636)</f>
        <v>1</v>
      </c>
      <c r="C636" s="43" t="s">
        <v>39</v>
      </c>
      <c r="D636" s="43">
        <v>51</v>
      </c>
      <c r="E636" s="43">
        <v>1814</v>
      </c>
      <c r="F636" s="43">
        <v>2</v>
      </c>
      <c r="G636" s="43">
        <v>1021</v>
      </c>
      <c r="H636" s="43">
        <v>1</v>
      </c>
      <c r="I636" s="43" t="s">
        <v>154</v>
      </c>
      <c r="K636" s="43">
        <v>1</v>
      </c>
    </row>
    <row r="637" spans="1:19">
      <c r="A637" t="str">
        <f t="shared" si="9"/>
        <v>519036628A006</v>
      </c>
      <c r="B637">
        <f>COUNTIF(A$12:A637,A637)</f>
        <v>2</v>
      </c>
      <c r="C637" t="s">
        <v>39</v>
      </c>
      <c r="D637">
        <v>51</v>
      </c>
      <c r="E637">
        <v>1814</v>
      </c>
      <c r="F637">
        <v>2</v>
      </c>
      <c r="G637">
        <v>1021</v>
      </c>
      <c r="H637">
        <v>1</v>
      </c>
      <c r="I637" t="s">
        <v>154</v>
      </c>
      <c r="L637">
        <v>1</v>
      </c>
    </row>
    <row r="638" spans="1:19">
      <c r="A638" t="str">
        <f t="shared" si="9"/>
        <v>519036628A006</v>
      </c>
      <c r="B638">
        <f>COUNTIF(A$12:A638,A638)</f>
        <v>3</v>
      </c>
      <c r="C638" t="s">
        <v>39</v>
      </c>
      <c r="D638">
        <v>51</v>
      </c>
      <c r="E638">
        <v>1814</v>
      </c>
      <c r="F638">
        <v>2</v>
      </c>
      <c r="G638">
        <v>1021</v>
      </c>
      <c r="H638">
        <v>1</v>
      </c>
      <c r="I638" t="s">
        <v>154</v>
      </c>
      <c r="N638">
        <v>1</v>
      </c>
    </row>
    <row r="639" spans="1:19">
      <c r="A639" t="str">
        <f t="shared" si="9"/>
        <v>519036628A006</v>
      </c>
      <c r="B639">
        <f>COUNTIF(A$12:A639,A639)</f>
        <v>4</v>
      </c>
      <c r="C639" t="s">
        <v>39</v>
      </c>
      <c r="D639">
        <v>51</v>
      </c>
      <c r="E639">
        <v>1814</v>
      </c>
      <c r="F639">
        <v>2</v>
      </c>
      <c r="G639">
        <v>1021</v>
      </c>
      <c r="H639">
        <v>1</v>
      </c>
      <c r="I639" t="s">
        <v>154</v>
      </c>
      <c r="O639">
        <v>1</v>
      </c>
    </row>
    <row r="640" spans="1:19" s="43" customFormat="1">
      <c r="A640" s="43" t="str">
        <f t="shared" si="9"/>
        <v>519036628A007</v>
      </c>
      <c r="B640" s="43">
        <f>COUNTIF(A$12:A640,A640)</f>
        <v>1</v>
      </c>
      <c r="C640" s="43" t="s">
        <v>39</v>
      </c>
      <c r="D640" s="43">
        <v>51</v>
      </c>
      <c r="E640" s="43">
        <v>1814</v>
      </c>
      <c r="F640" s="43">
        <v>2</v>
      </c>
      <c r="G640" s="43">
        <v>1021</v>
      </c>
      <c r="H640" s="43">
        <v>1</v>
      </c>
      <c r="I640" s="43" t="s">
        <v>156</v>
      </c>
      <c r="M640" s="43">
        <v>1</v>
      </c>
    </row>
    <row r="641" spans="1:19">
      <c r="A641" t="str">
        <f t="shared" si="9"/>
        <v>519036628A007</v>
      </c>
      <c r="B641">
        <f>COUNTIF(A$12:A641,A641)</f>
        <v>2</v>
      </c>
      <c r="C641" t="s">
        <v>39</v>
      </c>
      <c r="D641">
        <v>51</v>
      </c>
      <c r="E641">
        <v>1814</v>
      </c>
      <c r="F641">
        <v>2</v>
      </c>
      <c r="G641">
        <v>1021</v>
      </c>
      <c r="H641">
        <v>1</v>
      </c>
      <c r="I641" t="s">
        <v>156</v>
      </c>
      <c r="P641">
        <v>1</v>
      </c>
    </row>
    <row r="642" spans="1:19">
      <c r="A642" t="str">
        <f t="shared" si="9"/>
        <v>519036628A007</v>
      </c>
      <c r="B642">
        <f>COUNTIF(A$12:A642,A642)</f>
        <v>3</v>
      </c>
      <c r="C642" t="s">
        <v>39</v>
      </c>
      <c r="D642">
        <v>51</v>
      </c>
      <c r="E642">
        <v>1814</v>
      </c>
      <c r="F642">
        <v>2</v>
      </c>
      <c r="G642">
        <v>1021</v>
      </c>
      <c r="H642">
        <v>1</v>
      </c>
      <c r="I642" t="s">
        <v>156</v>
      </c>
      <c r="S642">
        <v>1</v>
      </c>
    </row>
    <row r="643" spans="1:19" s="43" customFormat="1">
      <c r="A643" s="43" t="str">
        <f t="shared" si="9"/>
        <v>519036628A008</v>
      </c>
      <c r="B643" s="43">
        <f>COUNTIF(A$12:A643,A643)</f>
        <v>1</v>
      </c>
      <c r="C643" s="43" t="s">
        <v>39</v>
      </c>
      <c r="D643" s="43">
        <v>51</v>
      </c>
      <c r="E643" s="43">
        <v>1814</v>
      </c>
      <c r="F643" s="43">
        <v>2</v>
      </c>
      <c r="G643" s="43">
        <v>1021</v>
      </c>
      <c r="H643" s="43">
        <v>1</v>
      </c>
      <c r="I643" s="43" t="s">
        <v>157</v>
      </c>
      <c r="M643" s="43">
        <v>1</v>
      </c>
    </row>
    <row r="644" spans="1:19">
      <c r="A644" t="str">
        <f t="shared" si="9"/>
        <v>519036628A008</v>
      </c>
      <c r="B644">
        <f>COUNTIF(A$12:A644,A644)</f>
        <v>2</v>
      </c>
      <c r="C644" t="s">
        <v>39</v>
      </c>
      <c r="D644">
        <v>51</v>
      </c>
      <c r="E644">
        <v>1814</v>
      </c>
      <c r="F644">
        <v>2</v>
      </c>
      <c r="G644">
        <v>1021</v>
      </c>
      <c r="H644">
        <v>1</v>
      </c>
      <c r="I644" t="s">
        <v>157</v>
      </c>
      <c r="P644">
        <v>1</v>
      </c>
    </row>
    <row r="645" spans="1:19">
      <c r="A645" t="str">
        <f t="shared" si="9"/>
        <v>519036628A008</v>
      </c>
      <c r="B645">
        <f>COUNTIF(A$12:A645,A645)</f>
        <v>3</v>
      </c>
      <c r="C645" t="s">
        <v>39</v>
      </c>
      <c r="D645">
        <v>51</v>
      </c>
      <c r="E645">
        <v>1814</v>
      </c>
      <c r="F645">
        <v>2</v>
      </c>
      <c r="G645">
        <v>1021</v>
      </c>
      <c r="H645">
        <v>1</v>
      </c>
      <c r="I645" t="s">
        <v>157</v>
      </c>
      <c r="S645">
        <v>1</v>
      </c>
    </row>
    <row r="646" spans="1:19" s="43" customFormat="1">
      <c r="A646" s="43" t="str">
        <f t="shared" si="9"/>
        <v>519036630A016</v>
      </c>
      <c r="B646" s="43">
        <f>COUNTIF(A$12:A646,A646)</f>
        <v>1</v>
      </c>
      <c r="C646" s="43" t="s">
        <v>39</v>
      </c>
      <c r="D646" s="43">
        <v>51</v>
      </c>
      <c r="E646" s="43">
        <v>1814</v>
      </c>
      <c r="F646" s="43">
        <v>2</v>
      </c>
      <c r="G646" s="43">
        <v>1021</v>
      </c>
      <c r="H646" s="43">
        <v>1</v>
      </c>
      <c r="I646" s="43" t="s">
        <v>158</v>
      </c>
      <c r="K646" s="43">
        <v>1</v>
      </c>
    </row>
    <row r="647" spans="1:19">
      <c r="A647" t="str">
        <f t="shared" si="9"/>
        <v>519036630A016</v>
      </c>
      <c r="B647">
        <f>COUNTIF(A$12:A647,A647)</f>
        <v>2</v>
      </c>
      <c r="C647" t="s">
        <v>39</v>
      </c>
      <c r="D647">
        <v>51</v>
      </c>
      <c r="E647">
        <v>1814</v>
      </c>
      <c r="F647">
        <v>2</v>
      </c>
      <c r="G647">
        <v>1021</v>
      </c>
      <c r="H647">
        <v>1</v>
      </c>
      <c r="I647" t="s">
        <v>158</v>
      </c>
      <c r="L647">
        <v>1</v>
      </c>
    </row>
    <row r="648" spans="1:19">
      <c r="A648" t="str">
        <f t="shared" si="9"/>
        <v>519036630A016</v>
      </c>
      <c r="B648">
        <f>COUNTIF(A$12:A648,A648)</f>
        <v>3</v>
      </c>
      <c r="C648" t="s">
        <v>39</v>
      </c>
      <c r="D648">
        <v>51</v>
      </c>
      <c r="E648">
        <v>1814</v>
      </c>
      <c r="F648">
        <v>2</v>
      </c>
      <c r="G648">
        <v>1021</v>
      </c>
      <c r="H648">
        <v>1</v>
      </c>
      <c r="I648" t="s">
        <v>158</v>
      </c>
      <c r="M648">
        <v>1</v>
      </c>
    </row>
    <row r="649" spans="1:19">
      <c r="A649" t="str">
        <f t="shared" si="9"/>
        <v>519036630A016</v>
      </c>
      <c r="B649">
        <f>COUNTIF(A$12:A649,A649)</f>
        <v>4</v>
      </c>
      <c r="C649" t="s">
        <v>39</v>
      </c>
      <c r="D649">
        <v>51</v>
      </c>
      <c r="E649">
        <v>1814</v>
      </c>
      <c r="F649">
        <v>2</v>
      </c>
      <c r="G649">
        <v>1021</v>
      </c>
      <c r="H649">
        <v>1</v>
      </c>
      <c r="I649" t="s">
        <v>158</v>
      </c>
      <c r="N649">
        <v>1</v>
      </c>
    </row>
    <row r="650" spans="1:19">
      <c r="A650" t="str">
        <f t="shared" si="9"/>
        <v>519036630A016</v>
      </c>
      <c r="B650">
        <f>COUNTIF(A$12:A650,A650)</f>
        <v>5</v>
      </c>
      <c r="C650" t="s">
        <v>39</v>
      </c>
      <c r="D650">
        <v>51</v>
      </c>
      <c r="E650">
        <v>1814</v>
      </c>
      <c r="F650">
        <v>2</v>
      </c>
      <c r="G650">
        <v>1021</v>
      </c>
      <c r="H650">
        <v>1</v>
      </c>
      <c r="I650" t="s">
        <v>158</v>
      </c>
      <c r="O650">
        <v>1</v>
      </c>
    </row>
    <row r="651" spans="1:19">
      <c r="A651" t="str">
        <f t="shared" si="9"/>
        <v>519036630A016</v>
      </c>
      <c r="B651">
        <f>COUNTIF(A$12:A651,A651)</f>
        <v>6</v>
      </c>
      <c r="C651" t="s">
        <v>39</v>
      </c>
      <c r="D651">
        <v>51</v>
      </c>
      <c r="E651">
        <v>1814</v>
      </c>
      <c r="F651">
        <v>2</v>
      </c>
      <c r="G651">
        <v>1021</v>
      </c>
      <c r="H651">
        <v>1</v>
      </c>
      <c r="I651" t="s">
        <v>158</v>
      </c>
      <c r="P651">
        <v>1</v>
      </c>
    </row>
    <row r="652" spans="1:19">
      <c r="A652" t="str">
        <f t="shared" ref="A652:A715" si="10">D652&amp;I652</f>
        <v>519036630A016</v>
      </c>
      <c r="B652">
        <f>COUNTIF(A$12:A652,A652)</f>
        <v>7</v>
      </c>
      <c r="C652" t="s">
        <v>39</v>
      </c>
      <c r="D652">
        <v>51</v>
      </c>
      <c r="E652">
        <v>1814</v>
      </c>
      <c r="F652">
        <v>2</v>
      </c>
      <c r="G652">
        <v>1021</v>
      </c>
      <c r="H652">
        <v>1</v>
      </c>
      <c r="I652" t="s">
        <v>158</v>
      </c>
      <c r="S652">
        <v>1</v>
      </c>
    </row>
    <row r="653" spans="1:19" s="43" customFormat="1">
      <c r="A653" s="43" t="str">
        <f t="shared" si="10"/>
        <v>519036630A017</v>
      </c>
      <c r="B653" s="43">
        <f>COUNTIF(A$12:A653,A653)</f>
        <v>1</v>
      </c>
      <c r="C653" s="43" t="s">
        <v>39</v>
      </c>
      <c r="D653" s="43">
        <v>51</v>
      </c>
      <c r="E653" s="43">
        <v>1814</v>
      </c>
      <c r="F653" s="43">
        <v>2</v>
      </c>
      <c r="G653" s="43">
        <v>1021</v>
      </c>
      <c r="H653" s="43">
        <v>1</v>
      </c>
      <c r="I653" s="43" t="s">
        <v>159</v>
      </c>
      <c r="K653" s="43">
        <v>1</v>
      </c>
    </row>
    <row r="654" spans="1:19">
      <c r="A654" t="str">
        <f t="shared" si="10"/>
        <v>519036630A017</v>
      </c>
      <c r="B654">
        <f>COUNTIF(A$12:A654,A654)</f>
        <v>2</v>
      </c>
      <c r="C654" t="s">
        <v>39</v>
      </c>
      <c r="D654">
        <v>51</v>
      </c>
      <c r="E654">
        <v>1814</v>
      </c>
      <c r="F654">
        <v>2</v>
      </c>
      <c r="G654">
        <v>1021</v>
      </c>
      <c r="H654">
        <v>1</v>
      </c>
      <c r="I654" t="s">
        <v>159</v>
      </c>
      <c r="L654">
        <v>1</v>
      </c>
    </row>
    <row r="655" spans="1:19">
      <c r="A655" t="str">
        <f t="shared" si="10"/>
        <v>519036630A017</v>
      </c>
      <c r="B655">
        <f>COUNTIF(A$12:A655,A655)</f>
        <v>3</v>
      </c>
      <c r="C655" t="s">
        <v>39</v>
      </c>
      <c r="D655">
        <v>51</v>
      </c>
      <c r="E655">
        <v>1814</v>
      </c>
      <c r="F655">
        <v>2</v>
      </c>
      <c r="G655">
        <v>1021</v>
      </c>
      <c r="H655">
        <v>1</v>
      </c>
      <c r="I655" t="s">
        <v>159</v>
      </c>
      <c r="M655">
        <v>1</v>
      </c>
    </row>
    <row r="656" spans="1:19">
      <c r="A656" t="str">
        <f t="shared" si="10"/>
        <v>519036630A017</v>
      </c>
      <c r="B656">
        <f>COUNTIF(A$12:A656,A656)</f>
        <v>4</v>
      </c>
      <c r="C656" t="s">
        <v>39</v>
      </c>
      <c r="D656">
        <v>51</v>
      </c>
      <c r="E656">
        <v>1814</v>
      </c>
      <c r="F656">
        <v>2</v>
      </c>
      <c r="G656">
        <v>1021</v>
      </c>
      <c r="H656">
        <v>1</v>
      </c>
      <c r="I656" t="s">
        <v>159</v>
      </c>
      <c r="N656">
        <v>1</v>
      </c>
    </row>
    <row r="657" spans="1:19">
      <c r="A657" t="str">
        <f t="shared" si="10"/>
        <v>519036630A017</v>
      </c>
      <c r="B657">
        <f>COUNTIF(A$12:A657,A657)</f>
        <v>5</v>
      </c>
      <c r="C657" t="s">
        <v>39</v>
      </c>
      <c r="D657">
        <v>51</v>
      </c>
      <c r="E657">
        <v>1814</v>
      </c>
      <c r="F657">
        <v>2</v>
      </c>
      <c r="G657">
        <v>1021</v>
      </c>
      <c r="H657">
        <v>1</v>
      </c>
      <c r="I657" t="s">
        <v>159</v>
      </c>
      <c r="O657">
        <v>1</v>
      </c>
    </row>
    <row r="658" spans="1:19">
      <c r="A658" t="str">
        <f t="shared" si="10"/>
        <v>519036630A017</v>
      </c>
      <c r="B658">
        <f>COUNTIF(A$12:A658,A658)</f>
        <v>6</v>
      </c>
      <c r="C658" t="s">
        <v>39</v>
      </c>
      <c r="D658">
        <v>51</v>
      </c>
      <c r="E658">
        <v>1814</v>
      </c>
      <c r="F658">
        <v>2</v>
      </c>
      <c r="G658">
        <v>1021</v>
      </c>
      <c r="H658">
        <v>1</v>
      </c>
      <c r="I658" t="s">
        <v>159</v>
      </c>
      <c r="P658">
        <v>1</v>
      </c>
    </row>
    <row r="659" spans="1:19">
      <c r="A659" t="str">
        <f t="shared" si="10"/>
        <v>519036630A017</v>
      </c>
      <c r="B659">
        <f>COUNTIF(A$12:A659,A659)</f>
        <v>7</v>
      </c>
      <c r="C659" t="s">
        <v>39</v>
      </c>
      <c r="D659">
        <v>51</v>
      </c>
      <c r="E659">
        <v>1814</v>
      </c>
      <c r="F659">
        <v>2</v>
      </c>
      <c r="G659">
        <v>1021</v>
      </c>
      <c r="H659">
        <v>1</v>
      </c>
      <c r="I659" t="s">
        <v>159</v>
      </c>
      <c r="S659">
        <v>1</v>
      </c>
    </row>
    <row r="660" spans="1:19" s="43" customFormat="1">
      <c r="A660" s="43" t="str">
        <f t="shared" si="10"/>
        <v>519036652A003</v>
      </c>
      <c r="B660" s="43">
        <f>COUNTIF(A$12:A660,A660)</f>
        <v>1</v>
      </c>
      <c r="C660" s="43" t="s">
        <v>39</v>
      </c>
      <c r="D660" s="43">
        <v>51</v>
      </c>
      <c r="E660" s="43">
        <v>1814</v>
      </c>
      <c r="F660" s="43">
        <v>2</v>
      </c>
      <c r="G660" s="43">
        <v>1021</v>
      </c>
      <c r="H660" s="43">
        <v>1</v>
      </c>
      <c r="I660" s="43" t="s">
        <v>160</v>
      </c>
      <c r="M660" s="43">
        <v>1</v>
      </c>
    </row>
    <row r="661" spans="1:19">
      <c r="A661" t="str">
        <f t="shared" si="10"/>
        <v>519036652A003</v>
      </c>
      <c r="B661">
        <f>COUNTIF(A$12:A661,A661)</f>
        <v>2</v>
      </c>
      <c r="C661" t="s">
        <v>39</v>
      </c>
      <c r="D661">
        <v>51</v>
      </c>
      <c r="E661">
        <v>1814</v>
      </c>
      <c r="F661">
        <v>2</v>
      </c>
      <c r="G661">
        <v>1021</v>
      </c>
      <c r="H661">
        <v>1</v>
      </c>
      <c r="I661" t="s">
        <v>160</v>
      </c>
      <c r="P661">
        <v>1</v>
      </c>
    </row>
    <row r="662" spans="1:19">
      <c r="A662" t="str">
        <f t="shared" si="10"/>
        <v>519036652A003</v>
      </c>
      <c r="B662">
        <f>COUNTIF(A$12:A662,A662)</f>
        <v>3</v>
      </c>
      <c r="C662" t="s">
        <v>39</v>
      </c>
      <c r="D662">
        <v>51</v>
      </c>
      <c r="E662">
        <v>1814</v>
      </c>
      <c r="F662">
        <v>2</v>
      </c>
      <c r="G662">
        <v>1021</v>
      </c>
      <c r="H662">
        <v>1</v>
      </c>
      <c r="I662" t="s">
        <v>160</v>
      </c>
      <c r="S662">
        <v>1</v>
      </c>
    </row>
    <row r="663" spans="1:19" s="43" customFormat="1">
      <c r="A663" s="43" t="str">
        <f t="shared" si="10"/>
        <v>519036652A004</v>
      </c>
      <c r="B663" s="43">
        <f>COUNTIF(A$12:A663,A663)</f>
        <v>1</v>
      </c>
      <c r="C663" s="43" t="s">
        <v>39</v>
      </c>
      <c r="D663" s="43">
        <v>51</v>
      </c>
      <c r="E663" s="43">
        <v>1814</v>
      </c>
      <c r="F663" s="43">
        <v>2</v>
      </c>
      <c r="G663" s="43">
        <v>1021</v>
      </c>
      <c r="H663" s="43">
        <v>1</v>
      </c>
      <c r="I663" s="43" t="s">
        <v>161</v>
      </c>
      <c r="M663" s="43">
        <v>1</v>
      </c>
    </row>
    <row r="664" spans="1:19">
      <c r="A664" t="str">
        <f t="shared" si="10"/>
        <v>519036652A004</v>
      </c>
      <c r="B664">
        <f>COUNTIF(A$12:A664,A664)</f>
        <v>2</v>
      </c>
      <c r="C664" t="s">
        <v>39</v>
      </c>
      <c r="D664">
        <v>51</v>
      </c>
      <c r="E664">
        <v>1814</v>
      </c>
      <c r="F664">
        <v>2</v>
      </c>
      <c r="G664">
        <v>1021</v>
      </c>
      <c r="H664">
        <v>1</v>
      </c>
      <c r="I664" t="s">
        <v>161</v>
      </c>
      <c r="P664">
        <v>1</v>
      </c>
    </row>
    <row r="665" spans="1:19">
      <c r="A665" t="str">
        <f t="shared" si="10"/>
        <v>519036652A004</v>
      </c>
      <c r="B665">
        <f>COUNTIF(A$12:A665,A665)</f>
        <v>3</v>
      </c>
      <c r="C665" t="s">
        <v>39</v>
      </c>
      <c r="D665">
        <v>51</v>
      </c>
      <c r="E665">
        <v>1814</v>
      </c>
      <c r="F665">
        <v>2</v>
      </c>
      <c r="G665">
        <v>1021</v>
      </c>
      <c r="H665">
        <v>1</v>
      </c>
      <c r="I665" t="s">
        <v>161</v>
      </c>
      <c r="S665">
        <v>1</v>
      </c>
    </row>
    <row r="666" spans="1:19" s="43" customFormat="1">
      <c r="A666" s="43" t="str">
        <f t="shared" si="10"/>
        <v>519036658A001</v>
      </c>
      <c r="B666" s="43">
        <f>COUNTIF(A$12:A666,A666)</f>
        <v>1</v>
      </c>
      <c r="C666" s="43" t="s">
        <v>39</v>
      </c>
      <c r="D666" s="43">
        <v>51</v>
      </c>
      <c r="E666" s="43">
        <v>1814</v>
      </c>
      <c r="F666" s="43">
        <v>2</v>
      </c>
      <c r="G666" s="43">
        <v>1021</v>
      </c>
      <c r="H666" s="43">
        <v>1</v>
      </c>
      <c r="I666" s="43" t="s">
        <v>162</v>
      </c>
      <c r="K666" s="43">
        <v>1</v>
      </c>
    </row>
    <row r="667" spans="1:19">
      <c r="A667" t="str">
        <f t="shared" si="10"/>
        <v>519036658A001</v>
      </c>
      <c r="B667">
        <f>COUNTIF(A$12:A667,A667)</f>
        <v>2</v>
      </c>
      <c r="C667" t="s">
        <v>39</v>
      </c>
      <c r="D667">
        <v>51</v>
      </c>
      <c r="E667">
        <v>1814</v>
      </c>
      <c r="F667">
        <v>2</v>
      </c>
      <c r="G667">
        <v>1021</v>
      </c>
      <c r="H667">
        <v>1</v>
      </c>
      <c r="I667" t="s">
        <v>162</v>
      </c>
      <c r="L667">
        <v>1</v>
      </c>
    </row>
    <row r="668" spans="1:19">
      <c r="A668" t="str">
        <f t="shared" si="10"/>
        <v>519036658A001</v>
      </c>
      <c r="B668">
        <f>COUNTIF(A$12:A668,A668)</f>
        <v>3</v>
      </c>
      <c r="C668" t="s">
        <v>39</v>
      </c>
      <c r="D668">
        <v>51</v>
      </c>
      <c r="E668">
        <v>1814</v>
      </c>
      <c r="F668">
        <v>2</v>
      </c>
      <c r="G668">
        <v>1021</v>
      </c>
      <c r="H668">
        <v>1</v>
      </c>
      <c r="I668" t="s">
        <v>162</v>
      </c>
      <c r="N668">
        <v>1</v>
      </c>
    </row>
    <row r="669" spans="1:19">
      <c r="A669" t="str">
        <f t="shared" si="10"/>
        <v>519036658A001</v>
      </c>
      <c r="B669">
        <f>COUNTIF(A$12:A669,A669)</f>
        <v>4</v>
      </c>
      <c r="C669" t="s">
        <v>39</v>
      </c>
      <c r="D669">
        <v>51</v>
      </c>
      <c r="E669">
        <v>1814</v>
      </c>
      <c r="F669">
        <v>2</v>
      </c>
      <c r="G669">
        <v>1021</v>
      </c>
      <c r="H669">
        <v>1</v>
      </c>
      <c r="I669" t="s">
        <v>162</v>
      </c>
      <c r="O669">
        <v>1</v>
      </c>
    </row>
    <row r="670" spans="1:19" s="43" customFormat="1">
      <c r="A670" s="43" t="str">
        <f t="shared" si="10"/>
        <v>519036658A002</v>
      </c>
      <c r="B670" s="43">
        <f>COUNTIF(A$12:A670,A670)</f>
        <v>1</v>
      </c>
      <c r="C670" s="43" t="s">
        <v>39</v>
      </c>
      <c r="D670" s="43">
        <v>51</v>
      </c>
      <c r="E670" s="43">
        <v>1814</v>
      </c>
      <c r="F670" s="43">
        <v>2</v>
      </c>
      <c r="G670" s="43">
        <v>1021</v>
      </c>
      <c r="H670" s="43">
        <v>1</v>
      </c>
      <c r="I670" s="43" t="s">
        <v>163</v>
      </c>
      <c r="K670" s="43">
        <v>1</v>
      </c>
    </row>
    <row r="671" spans="1:19">
      <c r="A671" t="str">
        <f t="shared" si="10"/>
        <v>519036658A002</v>
      </c>
      <c r="B671">
        <f>COUNTIF(A$12:A671,A671)</f>
        <v>2</v>
      </c>
      <c r="C671" t="s">
        <v>39</v>
      </c>
      <c r="D671">
        <v>51</v>
      </c>
      <c r="E671">
        <v>1814</v>
      </c>
      <c r="F671">
        <v>2</v>
      </c>
      <c r="G671">
        <v>1021</v>
      </c>
      <c r="H671">
        <v>1</v>
      </c>
      <c r="I671" t="s">
        <v>163</v>
      </c>
      <c r="L671">
        <v>1</v>
      </c>
    </row>
    <row r="672" spans="1:19">
      <c r="A672" t="str">
        <f t="shared" si="10"/>
        <v>519036658A002</v>
      </c>
      <c r="B672">
        <f>COUNTIF(A$12:A672,A672)</f>
        <v>3</v>
      </c>
      <c r="C672" t="s">
        <v>39</v>
      </c>
      <c r="D672">
        <v>51</v>
      </c>
      <c r="E672">
        <v>1814</v>
      </c>
      <c r="F672">
        <v>2</v>
      </c>
      <c r="G672">
        <v>1021</v>
      </c>
      <c r="H672">
        <v>1</v>
      </c>
      <c r="I672" t="s">
        <v>163</v>
      </c>
      <c r="N672">
        <v>1</v>
      </c>
    </row>
    <row r="673" spans="1:19">
      <c r="A673" t="str">
        <f t="shared" si="10"/>
        <v>519036658A002</v>
      </c>
      <c r="B673">
        <f>COUNTIF(A$12:A673,A673)</f>
        <v>4</v>
      </c>
      <c r="C673" t="s">
        <v>39</v>
      </c>
      <c r="D673">
        <v>51</v>
      </c>
      <c r="E673">
        <v>1814</v>
      </c>
      <c r="F673">
        <v>2</v>
      </c>
      <c r="G673">
        <v>1021</v>
      </c>
      <c r="H673">
        <v>1</v>
      </c>
      <c r="I673" t="s">
        <v>163</v>
      </c>
      <c r="O673">
        <v>1</v>
      </c>
    </row>
    <row r="674" spans="1:19" s="43" customFormat="1">
      <c r="A674" s="43" t="str">
        <f t="shared" si="10"/>
        <v>519036659A009</v>
      </c>
      <c r="B674" s="43">
        <f>COUNTIF(A$12:A674,A674)</f>
        <v>1</v>
      </c>
      <c r="C674" s="43" t="s">
        <v>39</v>
      </c>
      <c r="D674" s="43">
        <v>51</v>
      </c>
      <c r="E674" s="43">
        <v>1814</v>
      </c>
      <c r="F674" s="43">
        <v>2</v>
      </c>
      <c r="G674" s="43">
        <v>1021</v>
      </c>
      <c r="H674" s="43">
        <v>1</v>
      </c>
      <c r="I674" s="43" t="s">
        <v>164</v>
      </c>
      <c r="K674" s="43">
        <v>1</v>
      </c>
    </row>
    <row r="675" spans="1:19">
      <c r="A675" t="str">
        <f t="shared" si="10"/>
        <v>519036659A009</v>
      </c>
      <c r="B675">
        <f>COUNTIF(A$12:A675,A675)</f>
        <v>2</v>
      </c>
      <c r="C675" t="s">
        <v>39</v>
      </c>
      <c r="D675">
        <v>51</v>
      </c>
      <c r="E675">
        <v>1814</v>
      </c>
      <c r="F675">
        <v>2</v>
      </c>
      <c r="G675">
        <v>1021</v>
      </c>
      <c r="H675">
        <v>1</v>
      </c>
      <c r="I675" t="s">
        <v>164</v>
      </c>
      <c r="L675">
        <v>1</v>
      </c>
    </row>
    <row r="676" spans="1:19">
      <c r="A676" t="str">
        <f t="shared" si="10"/>
        <v>519036659A009</v>
      </c>
      <c r="B676">
        <f>COUNTIF(A$12:A676,A676)</f>
        <v>3</v>
      </c>
      <c r="C676" t="s">
        <v>39</v>
      </c>
      <c r="D676">
        <v>51</v>
      </c>
      <c r="E676">
        <v>1814</v>
      </c>
      <c r="F676">
        <v>2</v>
      </c>
      <c r="G676">
        <v>1021</v>
      </c>
      <c r="H676">
        <v>1</v>
      </c>
      <c r="I676" t="s">
        <v>164</v>
      </c>
      <c r="M676">
        <v>1</v>
      </c>
    </row>
    <row r="677" spans="1:19">
      <c r="A677" t="str">
        <f t="shared" si="10"/>
        <v>519036659A009</v>
      </c>
      <c r="B677">
        <f>COUNTIF(A$12:A677,A677)</f>
        <v>4</v>
      </c>
      <c r="C677" t="s">
        <v>39</v>
      </c>
      <c r="D677">
        <v>51</v>
      </c>
      <c r="E677">
        <v>1814</v>
      </c>
      <c r="F677">
        <v>2</v>
      </c>
      <c r="G677">
        <v>1021</v>
      </c>
      <c r="H677">
        <v>1</v>
      </c>
      <c r="I677" t="s">
        <v>164</v>
      </c>
      <c r="N677">
        <v>1</v>
      </c>
    </row>
    <row r="678" spans="1:19">
      <c r="A678" t="str">
        <f t="shared" si="10"/>
        <v>519036659A009</v>
      </c>
      <c r="B678">
        <f>COUNTIF(A$12:A678,A678)</f>
        <v>5</v>
      </c>
      <c r="C678" t="s">
        <v>39</v>
      </c>
      <c r="D678">
        <v>51</v>
      </c>
      <c r="E678">
        <v>1814</v>
      </c>
      <c r="F678">
        <v>2</v>
      </c>
      <c r="G678">
        <v>1021</v>
      </c>
      <c r="H678">
        <v>1</v>
      </c>
      <c r="I678" t="s">
        <v>164</v>
      </c>
      <c r="O678">
        <v>1</v>
      </c>
    </row>
    <row r="679" spans="1:19">
      <c r="A679" t="str">
        <f t="shared" si="10"/>
        <v>519036659A009</v>
      </c>
      <c r="B679">
        <f>COUNTIF(A$12:A679,A679)</f>
        <v>6</v>
      </c>
      <c r="C679" t="s">
        <v>39</v>
      </c>
      <c r="D679">
        <v>51</v>
      </c>
      <c r="E679">
        <v>1814</v>
      </c>
      <c r="F679">
        <v>2</v>
      </c>
      <c r="G679">
        <v>1021</v>
      </c>
      <c r="H679">
        <v>1</v>
      </c>
      <c r="I679" t="s">
        <v>164</v>
      </c>
      <c r="P679">
        <v>1</v>
      </c>
    </row>
    <row r="680" spans="1:19">
      <c r="A680" t="str">
        <f t="shared" si="10"/>
        <v>519036659A009</v>
      </c>
      <c r="B680">
        <f>COUNTIF(A$12:A680,A680)</f>
        <v>7</v>
      </c>
      <c r="C680" t="s">
        <v>39</v>
      </c>
      <c r="D680">
        <v>51</v>
      </c>
      <c r="E680">
        <v>1814</v>
      </c>
      <c r="F680">
        <v>2</v>
      </c>
      <c r="G680">
        <v>1021</v>
      </c>
      <c r="H680">
        <v>1</v>
      </c>
      <c r="I680" t="s">
        <v>164</v>
      </c>
      <c r="Q680">
        <v>1</v>
      </c>
    </row>
    <row r="681" spans="1:19">
      <c r="A681" t="str">
        <f t="shared" si="10"/>
        <v>519036659A009</v>
      </c>
      <c r="B681">
        <f>COUNTIF(A$12:A681,A681)</f>
        <v>8</v>
      </c>
      <c r="C681" t="s">
        <v>39</v>
      </c>
      <c r="D681">
        <v>51</v>
      </c>
      <c r="E681">
        <v>1814</v>
      </c>
      <c r="F681">
        <v>2</v>
      </c>
      <c r="G681">
        <v>1021</v>
      </c>
      <c r="H681">
        <v>1</v>
      </c>
      <c r="I681" t="s">
        <v>164</v>
      </c>
      <c r="R681">
        <v>1</v>
      </c>
    </row>
    <row r="682" spans="1:19">
      <c r="A682" t="str">
        <f t="shared" si="10"/>
        <v>519036659A009</v>
      </c>
      <c r="B682">
        <f>COUNTIF(A$12:A682,A682)</f>
        <v>9</v>
      </c>
      <c r="C682" t="s">
        <v>39</v>
      </c>
      <c r="D682">
        <v>51</v>
      </c>
      <c r="E682">
        <v>1814</v>
      </c>
      <c r="F682">
        <v>2</v>
      </c>
      <c r="G682">
        <v>1021</v>
      </c>
      <c r="H682">
        <v>1</v>
      </c>
      <c r="I682" t="s">
        <v>164</v>
      </c>
      <c r="S682">
        <v>1</v>
      </c>
    </row>
    <row r="683" spans="1:19" s="43" customFormat="1">
      <c r="A683" s="43" t="str">
        <f t="shared" si="10"/>
        <v>519036659A010</v>
      </c>
      <c r="B683" s="43">
        <f>COUNTIF(A$12:A683,A683)</f>
        <v>1</v>
      </c>
      <c r="C683" s="43" t="s">
        <v>39</v>
      </c>
      <c r="D683" s="43">
        <v>51</v>
      </c>
      <c r="E683" s="43">
        <v>1814</v>
      </c>
      <c r="F683" s="43">
        <v>2</v>
      </c>
      <c r="G683" s="43">
        <v>1021</v>
      </c>
      <c r="H683" s="43">
        <v>1</v>
      </c>
      <c r="I683" s="43" t="s">
        <v>165</v>
      </c>
      <c r="K683" s="43">
        <v>1</v>
      </c>
    </row>
    <row r="684" spans="1:19">
      <c r="A684" t="str">
        <f t="shared" si="10"/>
        <v>519036659A010</v>
      </c>
      <c r="B684">
        <f>COUNTIF(A$12:A684,A684)</f>
        <v>2</v>
      </c>
      <c r="C684" t="s">
        <v>39</v>
      </c>
      <c r="D684">
        <v>51</v>
      </c>
      <c r="E684">
        <v>1814</v>
      </c>
      <c r="F684">
        <v>2</v>
      </c>
      <c r="G684">
        <v>1021</v>
      </c>
      <c r="H684">
        <v>1</v>
      </c>
      <c r="I684" t="s">
        <v>165</v>
      </c>
      <c r="L684">
        <v>1</v>
      </c>
    </row>
    <row r="685" spans="1:19">
      <c r="A685" t="str">
        <f t="shared" si="10"/>
        <v>519036659A010</v>
      </c>
      <c r="B685">
        <f>COUNTIF(A$12:A685,A685)</f>
        <v>3</v>
      </c>
      <c r="C685" t="s">
        <v>39</v>
      </c>
      <c r="D685">
        <v>51</v>
      </c>
      <c r="E685">
        <v>1814</v>
      </c>
      <c r="F685">
        <v>2</v>
      </c>
      <c r="G685">
        <v>1021</v>
      </c>
      <c r="H685">
        <v>1</v>
      </c>
      <c r="I685" t="s">
        <v>165</v>
      </c>
      <c r="M685">
        <v>1</v>
      </c>
    </row>
    <row r="686" spans="1:19">
      <c r="A686" t="str">
        <f t="shared" si="10"/>
        <v>519036659A010</v>
      </c>
      <c r="B686">
        <f>COUNTIF(A$12:A686,A686)</f>
        <v>4</v>
      </c>
      <c r="C686" t="s">
        <v>39</v>
      </c>
      <c r="D686">
        <v>51</v>
      </c>
      <c r="E686">
        <v>1814</v>
      </c>
      <c r="F686">
        <v>2</v>
      </c>
      <c r="G686">
        <v>1021</v>
      </c>
      <c r="H686">
        <v>1</v>
      </c>
      <c r="I686" t="s">
        <v>165</v>
      </c>
      <c r="N686">
        <v>1</v>
      </c>
    </row>
    <row r="687" spans="1:19">
      <c r="A687" t="str">
        <f t="shared" si="10"/>
        <v>519036659A010</v>
      </c>
      <c r="B687">
        <f>COUNTIF(A$12:A687,A687)</f>
        <v>5</v>
      </c>
      <c r="C687" t="s">
        <v>39</v>
      </c>
      <c r="D687">
        <v>51</v>
      </c>
      <c r="E687">
        <v>1814</v>
      </c>
      <c r="F687">
        <v>2</v>
      </c>
      <c r="G687">
        <v>1021</v>
      </c>
      <c r="H687">
        <v>1</v>
      </c>
      <c r="I687" t="s">
        <v>165</v>
      </c>
      <c r="O687">
        <v>1</v>
      </c>
    </row>
    <row r="688" spans="1:19">
      <c r="A688" t="str">
        <f t="shared" si="10"/>
        <v>519036659A010</v>
      </c>
      <c r="B688">
        <f>COUNTIF(A$12:A688,A688)</f>
        <v>6</v>
      </c>
      <c r="C688" t="s">
        <v>39</v>
      </c>
      <c r="D688">
        <v>51</v>
      </c>
      <c r="E688">
        <v>1814</v>
      </c>
      <c r="F688">
        <v>2</v>
      </c>
      <c r="G688">
        <v>1021</v>
      </c>
      <c r="H688">
        <v>1</v>
      </c>
      <c r="I688" t="s">
        <v>165</v>
      </c>
      <c r="P688">
        <v>1</v>
      </c>
    </row>
    <row r="689" spans="1:19">
      <c r="A689" t="str">
        <f t="shared" si="10"/>
        <v>519036659A010</v>
      </c>
      <c r="B689">
        <f>COUNTIF(A$12:A689,A689)</f>
        <v>7</v>
      </c>
      <c r="C689" t="s">
        <v>39</v>
      </c>
      <c r="D689">
        <v>51</v>
      </c>
      <c r="E689">
        <v>1814</v>
      </c>
      <c r="F689">
        <v>2</v>
      </c>
      <c r="G689">
        <v>1021</v>
      </c>
      <c r="H689">
        <v>1</v>
      </c>
      <c r="I689" t="s">
        <v>165</v>
      </c>
      <c r="Q689">
        <v>1</v>
      </c>
    </row>
    <row r="690" spans="1:19">
      <c r="A690" t="str">
        <f t="shared" si="10"/>
        <v>519036659A010</v>
      </c>
      <c r="B690">
        <f>COUNTIF(A$12:A690,A690)</f>
        <v>8</v>
      </c>
      <c r="C690" t="s">
        <v>39</v>
      </c>
      <c r="D690">
        <v>51</v>
      </c>
      <c r="E690">
        <v>1814</v>
      </c>
      <c r="F690">
        <v>2</v>
      </c>
      <c r="G690">
        <v>1021</v>
      </c>
      <c r="H690">
        <v>1</v>
      </c>
      <c r="I690" t="s">
        <v>165</v>
      </c>
      <c r="R690">
        <v>1</v>
      </c>
    </row>
    <row r="691" spans="1:19">
      <c r="A691" t="str">
        <f t="shared" si="10"/>
        <v>519036659A010</v>
      </c>
      <c r="B691">
        <f>COUNTIF(A$12:A691,A691)</f>
        <v>9</v>
      </c>
      <c r="C691" t="s">
        <v>39</v>
      </c>
      <c r="D691">
        <v>51</v>
      </c>
      <c r="E691">
        <v>1814</v>
      </c>
      <c r="F691">
        <v>2</v>
      </c>
      <c r="G691">
        <v>1021</v>
      </c>
      <c r="H691">
        <v>1</v>
      </c>
      <c r="I691" t="s">
        <v>165</v>
      </c>
      <c r="S691">
        <v>1</v>
      </c>
    </row>
    <row r="692" spans="1:19" s="43" customFormat="1">
      <c r="A692" s="43" t="str">
        <f t="shared" si="10"/>
        <v>549050827A011</v>
      </c>
      <c r="B692" s="43">
        <f>COUNTIF(A$12:A692,A692)</f>
        <v>1</v>
      </c>
      <c r="C692" s="43" t="s">
        <v>39</v>
      </c>
      <c r="D692" s="43">
        <v>54</v>
      </c>
      <c r="E692" s="43">
        <v>3836</v>
      </c>
      <c r="F692" s="43">
        <v>1</v>
      </c>
      <c r="G692" s="43">
        <v>1021</v>
      </c>
      <c r="H692" s="43">
        <v>1</v>
      </c>
      <c r="I692" s="43" t="s">
        <v>268</v>
      </c>
      <c r="K692" s="43">
        <v>1</v>
      </c>
    </row>
    <row r="693" spans="1:19">
      <c r="A693" t="str">
        <f t="shared" si="10"/>
        <v>549050827A011</v>
      </c>
      <c r="B693">
        <f>COUNTIF(A$12:A693,A693)</f>
        <v>2</v>
      </c>
      <c r="C693" t="s">
        <v>39</v>
      </c>
      <c r="D693">
        <v>54</v>
      </c>
      <c r="E693">
        <v>3836</v>
      </c>
      <c r="F693">
        <v>1</v>
      </c>
      <c r="G693">
        <v>1021</v>
      </c>
      <c r="H693">
        <v>1</v>
      </c>
      <c r="I693" t="s">
        <v>268</v>
      </c>
      <c r="L693">
        <v>1</v>
      </c>
    </row>
    <row r="694" spans="1:19">
      <c r="A694" t="str">
        <f t="shared" si="10"/>
        <v>549050827A011</v>
      </c>
      <c r="B694">
        <f>COUNTIF(A$12:A694,A694)</f>
        <v>3</v>
      </c>
      <c r="C694" t="s">
        <v>39</v>
      </c>
      <c r="D694">
        <v>54</v>
      </c>
      <c r="E694">
        <v>3836</v>
      </c>
      <c r="F694">
        <v>1</v>
      </c>
      <c r="G694">
        <v>1021</v>
      </c>
      <c r="H694">
        <v>1</v>
      </c>
      <c r="I694" t="s">
        <v>268</v>
      </c>
      <c r="N694">
        <v>1</v>
      </c>
    </row>
    <row r="695" spans="1:19">
      <c r="A695" t="str">
        <f t="shared" si="10"/>
        <v>549050827A011</v>
      </c>
      <c r="B695">
        <f>COUNTIF(A$12:A695,A695)</f>
        <v>4</v>
      </c>
      <c r="C695" t="s">
        <v>39</v>
      </c>
      <c r="D695">
        <v>54</v>
      </c>
      <c r="E695">
        <v>3836</v>
      </c>
      <c r="F695">
        <v>1</v>
      </c>
      <c r="G695">
        <v>1021</v>
      </c>
      <c r="H695">
        <v>1</v>
      </c>
      <c r="I695" t="s">
        <v>268</v>
      </c>
      <c r="O695">
        <v>1</v>
      </c>
    </row>
    <row r="696" spans="1:19" s="43" customFormat="1">
      <c r="A696" s="43" t="str">
        <f t="shared" si="10"/>
        <v>549052409A003</v>
      </c>
      <c r="B696" s="43">
        <f>COUNTIF(A$12:A696,A696)</f>
        <v>1</v>
      </c>
      <c r="C696" s="43" t="s">
        <v>39</v>
      </c>
      <c r="D696" s="43">
        <v>54</v>
      </c>
      <c r="E696" s="43">
        <v>3836</v>
      </c>
      <c r="F696" s="43">
        <v>1</v>
      </c>
      <c r="G696" s="43">
        <v>1021</v>
      </c>
      <c r="H696" s="43">
        <v>1</v>
      </c>
      <c r="I696" s="43" t="s">
        <v>272</v>
      </c>
      <c r="K696" s="43">
        <v>1</v>
      </c>
    </row>
    <row r="697" spans="1:19">
      <c r="A697" t="str">
        <f t="shared" si="10"/>
        <v>549052409A003</v>
      </c>
      <c r="B697">
        <f>COUNTIF(A$12:A697,A697)</f>
        <v>2</v>
      </c>
      <c r="C697" t="s">
        <v>39</v>
      </c>
      <c r="D697">
        <v>54</v>
      </c>
      <c r="E697">
        <v>3836</v>
      </c>
      <c r="F697">
        <v>1</v>
      </c>
      <c r="G697">
        <v>1021</v>
      </c>
      <c r="H697">
        <v>1</v>
      </c>
      <c r="I697" t="s">
        <v>272</v>
      </c>
      <c r="L697">
        <v>1</v>
      </c>
    </row>
    <row r="698" spans="1:19">
      <c r="A698" t="str">
        <f t="shared" si="10"/>
        <v>549052409A003</v>
      </c>
      <c r="B698">
        <f>COUNTIF(A$12:A698,A698)</f>
        <v>3</v>
      </c>
      <c r="C698" t="s">
        <v>39</v>
      </c>
      <c r="D698">
        <v>54</v>
      </c>
      <c r="E698">
        <v>3836</v>
      </c>
      <c r="F698">
        <v>1</v>
      </c>
      <c r="G698">
        <v>1021</v>
      </c>
      <c r="H698">
        <v>1</v>
      </c>
      <c r="I698" t="s">
        <v>272</v>
      </c>
      <c r="N698">
        <v>1</v>
      </c>
    </row>
    <row r="699" spans="1:19">
      <c r="A699" t="str">
        <f t="shared" si="10"/>
        <v>549052409A003</v>
      </c>
      <c r="B699">
        <f>COUNTIF(A$12:A699,A699)</f>
        <v>4</v>
      </c>
      <c r="C699" t="s">
        <v>39</v>
      </c>
      <c r="D699">
        <v>54</v>
      </c>
      <c r="E699">
        <v>3836</v>
      </c>
      <c r="F699">
        <v>1</v>
      </c>
      <c r="G699">
        <v>1021</v>
      </c>
      <c r="H699">
        <v>1</v>
      </c>
      <c r="I699" t="s">
        <v>272</v>
      </c>
      <c r="O699">
        <v>1</v>
      </c>
    </row>
    <row r="700" spans="1:19" s="43" customFormat="1">
      <c r="A700" s="43" t="str">
        <f t="shared" si="10"/>
        <v>549094906A012</v>
      </c>
      <c r="B700" s="43">
        <f>COUNTIF(A$12:A700,A700)</f>
        <v>1</v>
      </c>
      <c r="C700" s="43" t="s">
        <v>39</v>
      </c>
      <c r="D700" s="43">
        <v>54</v>
      </c>
      <c r="E700" s="43">
        <v>3236</v>
      </c>
      <c r="F700" s="43">
        <v>1</v>
      </c>
      <c r="G700" s="43">
        <v>1021</v>
      </c>
      <c r="H700" s="43">
        <v>1</v>
      </c>
      <c r="I700" s="43" t="s">
        <v>256</v>
      </c>
      <c r="K700" s="43">
        <v>4</v>
      </c>
    </row>
    <row r="701" spans="1:19">
      <c r="A701" t="str">
        <f t="shared" si="10"/>
        <v>549094906A012</v>
      </c>
      <c r="B701">
        <f>COUNTIF(A$12:A701,A701)</f>
        <v>2</v>
      </c>
      <c r="C701" t="s">
        <v>39</v>
      </c>
      <c r="D701">
        <v>54</v>
      </c>
      <c r="E701">
        <v>3236</v>
      </c>
      <c r="F701">
        <v>1</v>
      </c>
      <c r="G701">
        <v>1021</v>
      </c>
      <c r="H701">
        <v>1</v>
      </c>
      <c r="I701" t="s">
        <v>256</v>
      </c>
      <c r="L701">
        <v>4</v>
      </c>
    </row>
    <row r="702" spans="1:19">
      <c r="A702" t="str">
        <f t="shared" si="10"/>
        <v>549094906A012</v>
      </c>
      <c r="B702">
        <f>COUNTIF(A$12:A702,A702)</f>
        <v>3</v>
      </c>
      <c r="C702" t="s">
        <v>39</v>
      </c>
      <c r="D702">
        <v>54</v>
      </c>
      <c r="E702">
        <v>3236</v>
      </c>
      <c r="F702">
        <v>1</v>
      </c>
      <c r="G702">
        <v>1021</v>
      </c>
      <c r="H702">
        <v>1</v>
      </c>
      <c r="I702" t="s">
        <v>256</v>
      </c>
      <c r="M702">
        <v>3</v>
      </c>
    </row>
    <row r="703" spans="1:19">
      <c r="A703" t="str">
        <f t="shared" si="10"/>
        <v>549094906A012</v>
      </c>
      <c r="B703">
        <f>COUNTIF(A$12:A703,A703)</f>
        <v>4</v>
      </c>
      <c r="C703" t="s">
        <v>39</v>
      </c>
      <c r="D703">
        <v>54</v>
      </c>
      <c r="E703">
        <v>3236</v>
      </c>
      <c r="F703">
        <v>1</v>
      </c>
      <c r="G703">
        <v>1021</v>
      </c>
      <c r="H703">
        <v>1</v>
      </c>
      <c r="I703" t="s">
        <v>256</v>
      </c>
      <c r="N703">
        <v>4</v>
      </c>
    </row>
    <row r="704" spans="1:19">
      <c r="A704" t="str">
        <f t="shared" si="10"/>
        <v>549094906A012</v>
      </c>
      <c r="B704">
        <f>COUNTIF(A$12:A704,A704)</f>
        <v>5</v>
      </c>
      <c r="C704" t="s">
        <v>39</v>
      </c>
      <c r="D704">
        <v>54</v>
      </c>
      <c r="E704">
        <v>3236</v>
      </c>
      <c r="F704">
        <v>1</v>
      </c>
      <c r="G704">
        <v>1021</v>
      </c>
      <c r="H704">
        <v>1</v>
      </c>
      <c r="I704" t="s">
        <v>256</v>
      </c>
      <c r="O704">
        <v>4</v>
      </c>
    </row>
    <row r="705" spans="1:19">
      <c r="A705" t="str">
        <f t="shared" si="10"/>
        <v>549094906A012</v>
      </c>
      <c r="B705">
        <f>COUNTIF(A$12:A705,A705)</f>
        <v>6</v>
      </c>
      <c r="C705" t="s">
        <v>39</v>
      </c>
      <c r="D705">
        <v>54</v>
      </c>
      <c r="E705">
        <v>3236</v>
      </c>
      <c r="F705">
        <v>1</v>
      </c>
      <c r="G705">
        <v>1021</v>
      </c>
      <c r="H705">
        <v>1</v>
      </c>
      <c r="I705" t="s">
        <v>256</v>
      </c>
      <c r="P705">
        <v>3</v>
      </c>
    </row>
    <row r="706" spans="1:19">
      <c r="A706" t="str">
        <f t="shared" si="10"/>
        <v>549094906A012</v>
      </c>
      <c r="B706">
        <f>COUNTIF(A$12:A706,A706)</f>
        <v>7</v>
      </c>
      <c r="C706" t="s">
        <v>39</v>
      </c>
      <c r="D706">
        <v>54</v>
      </c>
      <c r="E706">
        <v>3236</v>
      </c>
      <c r="F706">
        <v>1</v>
      </c>
      <c r="G706">
        <v>1021</v>
      </c>
      <c r="H706">
        <v>1</v>
      </c>
      <c r="I706" t="s">
        <v>256</v>
      </c>
      <c r="S706">
        <v>3</v>
      </c>
    </row>
    <row r="707" spans="1:19" s="43" customFormat="1">
      <c r="A707" s="43" t="str">
        <f t="shared" si="10"/>
        <v>52G1144ECB010</v>
      </c>
      <c r="B707" s="43">
        <f>COUNTIF(A$12:A707,A707)</f>
        <v>1</v>
      </c>
      <c r="C707" s="43" t="s">
        <v>39</v>
      </c>
      <c r="D707" s="43">
        <v>52</v>
      </c>
      <c r="E707" s="43">
        <v>2508</v>
      </c>
      <c r="F707" s="43">
        <v>1</v>
      </c>
      <c r="G707" s="43">
        <v>1021</v>
      </c>
      <c r="H707" s="43">
        <v>1</v>
      </c>
      <c r="I707" s="43" t="s">
        <v>243</v>
      </c>
      <c r="K707" s="43">
        <v>1</v>
      </c>
    </row>
    <row r="708" spans="1:19">
      <c r="A708" t="str">
        <f t="shared" si="10"/>
        <v>52G1144ECB010</v>
      </c>
      <c r="B708">
        <f>COUNTIF(A$12:A708,A708)</f>
        <v>2</v>
      </c>
      <c r="C708" t="s">
        <v>39</v>
      </c>
      <c r="D708">
        <v>52</v>
      </c>
      <c r="E708">
        <v>2508</v>
      </c>
      <c r="F708">
        <v>1</v>
      </c>
      <c r="G708">
        <v>1021</v>
      </c>
      <c r="H708">
        <v>1</v>
      </c>
      <c r="I708" t="s">
        <v>243</v>
      </c>
      <c r="L708">
        <v>1</v>
      </c>
    </row>
    <row r="709" spans="1:19">
      <c r="A709" t="str">
        <f t="shared" si="10"/>
        <v>52G1144ECB010</v>
      </c>
      <c r="B709">
        <f>COUNTIF(A$12:A709,A709)</f>
        <v>3</v>
      </c>
      <c r="C709" t="s">
        <v>39</v>
      </c>
      <c r="D709">
        <v>52</v>
      </c>
      <c r="E709">
        <v>2508</v>
      </c>
      <c r="F709">
        <v>1</v>
      </c>
      <c r="G709">
        <v>1021</v>
      </c>
      <c r="H709">
        <v>1</v>
      </c>
      <c r="I709" t="s">
        <v>243</v>
      </c>
      <c r="N709">
        <v>1</v>
      </c>
    </row>
    <row r="710" spans="1:19">
      <c r="A710" t="str">
        <f t="shared" si="10"/>
        <v>52G1144ECB010</v>
      </c>
      <c r="B710">
        <f>COUNTIF(A$12:A710,A710)</f>
        <v>4</v>
      </c>
      <c r="C710" t="s">
        <v>39</v>
      </c>
      <c r="D710">
        <v>52</v>
      </c>
      <c r="E710">
        <v>2508</v>
      </c>
      <c r="F710">
        <v>1</v>
      </c>
      <c r="G710">
        <v>1021</v>
      </c>
      <c r="H710">
        <v>1</v>
      </c>
      <c r="I710" t="s">
        <v>243</v>
      </c>
      <c r="O710">
        <v>1</v>
      </c>
    </row>
    <row r="711" spans="1:19" s="43" customFormat="1">
      <c r="A711" s="43" t="str">
        <f t="shared" si="10"/>
        <v>52G1144ECE010</v>
      </c>
      <c r="B711" s="43">
        <f>COUNTIF(A$12:A711,A711)</f>
        <v>1</v>
      </c>
      <c r="C711" s="43" t="s">
        <v>39</v>
      </c>
      <c r="D711" s="43">
        <v>52</v>
      </c>
      <c r="E711" s="43">
        <v>7002</v>
      </c>
      <c r="F711" s="43">
        <v>1</v>
      </c>
      <c r="G711" s="43">
        <v>1021</v>
      </c>
      <c r="H711" s="43">
        <v>1</v>
      </c>
      <c r="I711" s="43" t="s">
        <v>549</v>
      </c>
      <c r="M711" s="43">
        <v>1</v>
      </c>
    </row>
    <row r="712" spans="1:19">
      <c r="A712" t="str">
        <f t="shared" si="10"/>
        <v>52G1144ECE010</v>
      </c>
      <c r="B712">
        <f>COUNTIF(A$12:A712,A712)</f>
        <v>2</v>
      </c>
      <c r="C712" t="s">
        <v>39</v>
      </c>
      <c r="D712">
        <v>52</v>
      </c>
      <c r="E712">
        <v>7002</v>
      </c>
      <c r="F712">
        <v>1</v>
      </c>
      <c r="G712">
        <v>1021</v>
      </c>
      <c r="H712">
        <v>1</v>
      </c>
      <c r="I712" t="s">
        <v>549</v>
      </c>
      <c r="P712">
        <v>1</v>
      </c>
    </row>
    <row r="713" spans="1:19">
      <c r="A713" t="str">
        <f t="shared" si="10"/>
        <v>52G1144ECE010</v>
      </c>
      <c r="B713">
        <f>COUNTIF(A$12:A713,A713)</f>
        <v>3</v>
      </c>
      <c r="C713" t="s">
        <v>39</v>
      </c>
      <c r="D713">
        <v>52</v>
      </c>
      <c r="E713">
        <v>7002</v>
      </c>
      <c r="F713">
        <v>1</v>
      </c>
      <c r="G713">
        <v>1021</v>
      </c>
      <c r="H713">
        <v>1</v>
      </c>
      <c r="I713" t="s">
        <v>549</v>
      </c>
      <c r="S713">
        <v>1</v>
      </c>
    </row>
    <row r="714" spans="1:19" s="43" customFormat="1">
      <c r="A714" s="43" t="str">
        <f t="shared" si="10"/>
        <v>52G1163ECB010</v>
      </c>
      <c r="B714" s="43">
        <f>COUNTIF(A$12:A714,A714)</f>
        <v>1</v>
      </c>
      <c r="C714" s="43" t="s">
        <v>39</v>
      </c>
      <c r="D714" s="43">
        <v>52</v>
      </c>
      <c r="E714" s="43">
        <v>24</v>
      </c>
      <c r="F714" s="43">
        <v>1</v>
      </c>
      <c r="G714" s="43">
        <v>1021</v>
      </c>
      <c r="H714" s="43">
        <v>1</v>
      </c>
      <c r="I714" s="43" t="s">
        <v>73</v>
      </c>
      <c r="K714" s="43">
        <v>3</v>
      </c>
    </row>
    <row r="715" spans="1:19">
      <c r="A715" t="str">
        <f t="shared" si="10"/>
        <v>52G1163ECB010</v>
      </c>
      <c r="B715">
        <f>COUNTIF(A$12:A715,A715)</f>
        <v>2</v>
      </c>
      <c r="C715" t="s">
        <v>39</v>
      </c>
      <c r="D715">
        <v>52</v>
      </c>
      <c r="E715">
        <v>24</v>
      </c>
      <c r="F715">
        <v>1</v>
      </c>
      <c r="G715">
        <v>1021</v>
      </c>
      <c r="H715">
        <v>1</v>
      </c>
      <c r="I715" t="s">
        <v>73</v>
      </c>
      <c r="N715">
        <v>3</v>
      </c>
    </row>
    <row r="716" spans="1:19" s="43" customFormat="1">
      <c r="A716" s="43" t="str">
        <f t="shared" ref="A716:A766" si="11">D716&amp;I716</f>
        <v>52G1163ECE010</v>
      </c>
      <c r="B716" s="43">
        <f>COUNTIF(A$12:A716,A716)</f>
        <v>1</v>
      </c>
      <c r="C716" s="43" t="s">
        <v>39</v>
      </c>
      <c r="D716" s="43">
        <v>52</v>
      </c>
      <c r="E716" s="43">
        <v>24</v>
      </c>
      <c r="F716" s="43">
        <v>1</v>
      </c>
      <c r="G716" s="43">
        <v>1021</v>
      </c>
      <c r="H716" s="43">
        <v>1</v>
      </c>
      <c r="I716" s="43" t="s">
        <v>75</v>
      </c>
      <c r="L716" s="43">
        <v>3</v>
      </c>
    </row>
    <row r="717" spans="1:19">
      <c r="A717" t="str">
        <f t="shared" si="11"/>
        <v>52G1163ECE010</v>
      </c>
      <c r="B717">
        <f>COUNTIF(A$12:A717,A717)</f>
        <v>2</v>
      </c>
      <c r="C717" t="s">
        <v>39</v>
      </c>
      <c r="D717">
        <v>52</v>
      </c>
      <c r="E717">
        <v>24</v>
      </c>
      <c r="F717">
        <v>1</v>
      </c>
      <c r="G717">
        <v>1021</v>
      </c>
      <c r="H717">
        <v>1</v>
      </c>
      <c r="I717" t="s">
        <v>75</v>
      </c>
      <c r="M717">
        <v>3</v>
      </c>
    </row>
    <row r="718" spans="1:19">
      <c r="A718" t="str">
        <f t="shared" si="11"/>
        <v>52G1163ECE010</v>
      </c>
      <c r="B718">
        <f>COUNTIF(A$12:A718,A718)</f>
        <v>3</v>
      </c>
      <c r="C718" t="s">
        <v>39</v>
      </c>
      <c r="D718">
        <v>52</v>
      </c>
      <c r="E718">
        <v>24</v>
      </c>
      <c r="F718">
        <v>1</v>
      </c>
      <c r="G718">
        <v>1021</v>
      </c>
      <c r="H718">
        <v>1</v>
      </c>
      <c r="I718" t="s">
        <v>75</v>
      </c>
      <c r="O718">
        <v>3</v>
      </c>
    </row>
    <row r="719" spans="1:19">
      <c r="A719" t="str">
        <f t="shared" si="11"/>
        <v>52G1163ECE010</v>
      </c>
      <c r="B719">
        <f>COUNTIF(A$12:A719,A719)</f>
        <v>4</v>
      </c>
      <c r="C719" t="s">
        <v>39</v>
      </c>
      <c r="D719">
        <v>52</v>
      </c>
      <c r="E719">
        <v>24</v>
      </c>
      <c r="F719">
        <v>1</v>
      </c>
      <c r="G719">
        <v>1021</v>
      </c>
      <c r="H719">
        <v>1</v>
      </c>
      <c r="I719" t="s">
        <v>75</v>
      </c>
      <c r="P719">
        <v>3</v>
      </c>
    </row>
    <row r="720" spans="1:19">
      <c r="A720" t="str">
        <f t="shared" si="11"/>
        <v>52G1163ECE010</v>
      </c>
      <c r="B720">
        <f>COUNTIF(A$12:A720,A720)</f>
        <v>5</v>
      </c>
      <c r="C720" t="s">
        <v>39</v>
      </c>
      <c r="D720">
        <v>52</v>
      </c>
      <c r="E720">
        <v>24</v>
      </c>
      <c r="F720">
        <v>1</v>
      </c>
      <c r="G720">
        <v>1021</v>
      </c>
      <c r="H720">
        <v>1</v>
      </c>
      <c r="I720" t="s">
        <v>75</v>
      </c>
      <c r="S720">
        <v>3</v>
      </c>
    </row>
    <row r="721" spans="1:19" s="43" customFormat="1">
      <c r="A721" s="43" t="str">
        <f t="shared" si="11"/>
        <v>54G117362010</v>
      </c>
      <c r="B721" s="43">
        <f>COUNTIF(A$12:A721,A721)</f>
        <v>1</v>
      </c>
      <c r="C721" s="43" t="s">
        <v>39</v>
      </c>
      <c r="D721" s="43">
        <v>54</v>
      </c>
      <c r="E721" s="43">
        <v>3102</v>
      </c>
      <c r="F721" s="43">
        <v>1</v>
      </c>
      <c r="G721" s="43">
        <v>1021</v>
      </c>
      <c r="H721" s="43">
        <v>1</v>
      </c>
      <c r="I721" s="43" t="s">
        <v>247</v>
      </c>
      <c r="K721" s="43">
        <v>1</v>
      </c>
    </row>
    <row r="722" spans="1:19">
      <c r="A722" t="str">
        <f t="shared" si="11"/>
        <v>54G117362010</v>
      </c>
      <c r="B722">
        <f>COUNTIF(A$12:A722,A722)</f>
        <v>2</v>
      </c>
      <c r="C722" t="s">
        <v>39</v>
      </c>
      <c r="D722">
        <v>54</v>
      </c>
      <c r="E722">
        <v>3102</v>
      </c>
      <c r="F722">
        <v>1</v>
      </c>
      <c r="G722">
        <v>1021</v>
      </c>
      <c r="H722">
        <v>1</v>
      </c>
      <c r="I722" t="s">
        <v>247</v>
      </c>
      <c r="L722">
        <v>1</v>
      </c>
    </row>
    <row r="723" spans="1:19">
      <c r="A723" t="str">
        <f t="shared" si="11"/>
        <v>54G117362010</v>
      </c>
      <c r="B723">
        <f>COUNTIF(A$12:A723,A723)</f>
        <v>3</v>
      </c>
      <c r="C723" t="s">
        <v>39</v>
      </c>
      <c r="D723">
        <v>54</v>
      </c>
      <c r="E723">
        <v>3102</v>
      </c>
      <c r="F723">
        <v>1</v>
      </c>
      <c r="G723">
        <v>1021</v>
      </c>
      <c r="H723">
        <v>1</v>
      </c>
      <c r="I723" t="s">
        <v>247</v>
      </c>
      <c r="M723">
        <v>1</v>
      </c>
    </row>
    <row r="724" spans="1:19">
      <c r="A724" t="str">
        <f t="shared" si="11"/>
        <v>54G117362010</v>
      </c>
      <c r="B724">
        <f>COUNTIF(A$12:A724,A724)</f>
        <v>4</v>
      </c>
      <c r="C724" t="s">
        <v>39</v>
      </c>
      <c r="D724">
        <v>54</v>
      </c>
      <c r="E724">
        <v>3102</v>
      </c>
      <c r="F724">
        <v>1</v>
      </c>
      <c r="G724">
        <v>1021</v>
      </c>
      <c r="H724">
        <v>1</v>
      </c>
      <c r="I724" t="s">
        <v>247</v>
      </c>
      <c r="N724">
        <v>1</v>
      </c>
    </row>
    <row r="725" spans="1:19">
      <c r="A725" t="str">
        <f t="shared" si="11"/>
        <v>54G117362010</v>
      </c>
      <c r="B725">
        <f>COUNTIF(A$12:A725,A725)</f>
        <v>5</v>
      </c>
      <c r="C725" t="s">
        <v>39</v>
      </c>
      <c r="D725">
        <v>54</v>
      </c>
      <c r="E725">
        <v>3102</v>
      </c>
      <c r="F725">
        <v>1</v>
      </c>
      <c r="G725">
        <v>1021</v>
      </c>
      <c r="H725">
        <v>1</v>
      </c>
      <c r="I725" t="s">
        <v>247</v>
      </c>
      <c r="O725">
        <v>1</v>
      </c>
    </row>
    <row r="726" spans="1:19">
      <c r="A726" t="str">
        <f t="shared" si="11"/>
        <v>54G117362010</v>
      </c>
      <c r="B726">
        <f>COUNTIF(A$12:A726,A726)</f>
        <v>6</v>
      </c>
      <c r="C726" t="s">
        <v>39</v>
      </c>
      <c r="D726">
        <v>54</v>
      </c>
      <c r="E726">
        <v>3102</v>
      </c>
      <c r="F726">
        <v>1</v>
      </c>
      <c r="G726">
        <v>1021</v>
      </c>
      <c r="H726">
        <v>1</v>
      </c>
      <c r="I726" t="s">
        <v>247</v>
      </c>
      <c r="P726">
        <v>1</v>
      </c>
    </row>
    <row r="727" spans="1:19">
      <c r="A727" t="str">
        <f t="shared" si="11"/>
        <v>54G117362010</v>
      </c>
      <c r="B727">
        <f>COUNTIF(A$12:A727,A727)</f>
        <v>7</v>
      </c>
      <c r="C727" t="s">
        <v>39</v>
      </c>
      <c r="D727">
        <v>54</v>
      </c>
      <c r="E727">
        <v>3102</v>
      </c>
      <c r="F727">
        <v>1</v>
      </c>
      <c r="G727">
        <v>1021</v>
      </c>
      <c r="H727">
        <v>1</v>
      </c>
      <c r="I727" t="s">
        <v>247</v>
      </c>
      <c r="S727">
        <v>1</v>
      </c>
    </row>
    <row r="728" spans="1:19" s="43" customFormat="1">
      <c r="A728" s="43" t="str">
        <f t="shared" si="11"/>
        <v>54G1174ECB010</v>
      </c>
      <c r="B728" s="43">
        <f>COUNTIF(A$12:A728,A728)</f>
        <v>1</v>
      </c>
      <c r="C728" s="43" t="s">
        <v>39</v>
      </c>
      <c r="D728" s="43">
        <v>54</v>
      </c>
      <c r="E728" s="43">
        <v>2506</v>
      </c>
      <c r="F728" s="43">
        <v>1</v>
      </c>
      <c r="G728" s="43">
        <v>1021</v>
      </c>
      <c r="H728" s="43">
        <v>1</v>
      </c>
      <c r="I728" s="43" t="s">
        <v>234</v>
      </c>
      <c r="K728" s="43">
        <v>1</v>
      </c>
    </row>
    <row r="729" spans="1:19">
      <c r="A729" t="str">
        <f t="shared" si="11"/>
        <v>54G1174ECB010</v>
      </c>
      <c r="B729">
        <f>COUNTIF(A$12:A729,A729)</f>
        <v>2</v>
      </c>
      <c r="C729" t="s">
        <v>39</v>
      </c>
      <c r="D729">
        <v>54</v>
      </c>
      <c r="E729">
        <v>2506</v>
      </c>
      <c r="F729">
        <v>1</v>
      </c>
      <c r="G729">
        <v>1021</v>
      </c>
      <c r="H729">
        <v>1</v>
      </c>
      <c r="I729" t="s">
        <v>234</v>
      </c>
      <c r="L729">
        <v>1</v>
      </c>
    </row>
    <row r="730" spans="1:19">
      <c r="A730" t="str">
        <f t="shared" si="11"/>
        <v>54G1174ECB010</v>
      </c>
      <c r="B730">
        <f>COUNTIF(A$12:A730,A730)</f>
        <v>3</v>
      </c>
      <c r="C730" t="s">
        <v>39</v>
      </c>
      <c r="D730">
        <v>54</v>
      </c>
      <c r="E730">
        <v>2506</v>
      </c>
      <c r="F730">
        <v>1</v>
      </c>
      <c r="G730">
        <v>1021</v>
      </c>
      <c r="H730">
        <v>1</v>
      </c>
      <c r="I730" t="s">
        <v>234</v>
      </c>
      <c r="N730">
        <v>1</v>
      </c>
    </row>
    <row r="731" spans="1:19">
      <c r="A731" t="str">
        <f t="shared" si="11"/>
        <v>54G1174ECB010</v>
      </c>
      <c r="B731">
        <f>COUNTIF(A$12:A731,A731)</f>
        <v>4</v>
      </c>
      <c r="C731" t="s">
        <v>39</v>
      </c>
      <c r="D731">
        <v>54</v>
      </c>
      <c r="E731">
        <v>2506</v>
      </c>
      <c r="F731">
        <v>1</v>
      </c>
      <c r="G731">
        <v>1021</v>
      </c>
      <c r="H731">
        <v>1</v>
      </c>
      <c r="I731" t="s">
        <v>234</v>
      </c>
      <c r="O731">
        <v>1</v>
      </c>
    </row>
    <row r="732" spans="1:19" s="43" customFormat="1">
      <c r="A732" s="43" t="str">
        <f t="shared" si="11"/>
        <v>54G1174ECE010</v>
      </c>
      <c r="B732" s="43">
        <f>COUNTIF(A$12:A732,A732)</f>
        <v>1</v>
      </c>
      <c r="C732" s="43" t="s">
        <v>39</v>
      </c>
      <c r="D732" s="43">
        <v>54</v>
      </c>
      <c r="E732" s="43">
        <v>2506</v>
      </c>
      <c r="F732" s="43">
        <v>1</v>
      </c>
      <c r="G732" s="43">
        <v>1021</v>
      </c>
      <c r="H732" s="43">
        <v>1</v>
      </c>
      <c r="I732" s="43" t="s">
        <v>238</v>
      </c>
      <c r="M732" s="43">
        <v>1</v>
      </c>
    </row>
    <row r="733" spans="1:19">
      <c r="A733" t="str">
        <f t="shared" si="11"/>
        <v>54G1174ECE010</v>
      </c>
      <c r="B733">
        <f>COUNTIF(A$12:A733,A733)</f>
        <v>2</v>
      </c>
      <c r="C733" t="s">
        <v>39</v>
      </c>
      <c r="D733">
        <v>54</v>
      </c>
      <c r="E733">
        <v>2506</v>
      </c>
      <c r="F733">
        <v>1</v>
      </c>
      <c r="G733">
        <v>1021</v>
      </c>
      <c r="H733">
        <v>1</v>
      </c>
      <c r="I733" t="s">
        <v>238</v>
      </c>
      <c r="P733">
        <v>1</v>
      </c>
    </row>
    <row r="734" spans="1:19">
      <c r="A734" t="str">
        <f t="shared" si="11"/>
        <v>54G1174ECE010</v>
      </c>
      <c r="B734">
        <f>COUNTIF(A$12:A734,A734)</f>
        <v>3</v>
      </c>
      <c r="C734" t="s">
        <v>39</v>
      </c>
      <c r="D734">
        <v>54</v>
      </c>
      <c r="E734">
        <v>2506</v>
      </c>
      <c r="F734">
        <v>1</v>
      </c>
      <c r="G734">
        <v>1021</v>
      </c>
      <c r="H734">
        <v>1</v>
      </c>
      <c r="I734" t="s">
        <v>238</v>
      </c>
      <c r="S734">
        <v>1</v>
      </c>
    </row>
    <row r="735" spans="1:19" s="43" customFormat="1">
      <c r="A735" s="43" t="str">
        <f t="shared" si="11"/>
        <v>52G1250ECB010</v>
      </c>
      <c r="B735" s="43">
        <f>COUNTIF(A$12:A735,A735)</f>
        <v>1</v>
      </c>
      <c r="C735" s="43" t="s">
        <v>39</v>
      </c>
      <c r="D735" s="43">
        <v>52</v>
      </c>
      <c r="E735" s="43">
        <v>4267</v>
      </c>
      <c r="F735" s="43">
        <v>1</v>
      </c>
      <c r="G735" s="43">
        <v>1021</v>
      </c>
      <c r="H735" s="43">
        <v>1</v>
      </c>
      <c r="I735" s="43" t="s">
        <v>306</v>
      </c>
      <c r="K735" s="43">
        <v>1</v>
      </c>
    </row>
    <row r="736" spans="1:19">
      <c r="A736" t="str">
        <f t="shared" si="11"/>
        <v>52G1250ECB010</v>
      </c>
      <c r="B736">
        <f>COUNTIF(A$12:A736,A736)</f>
        <v>2</v>
      </c>
      <c r="C736" t="s">
        <v>39</v>
      </c>
      <c r="D736">
        <v>52</v>
      </c>
      <c r="E736">
        <v>4267</v>
      </c>
      <c r="F736">
        <v>1</v>
      </c>
      <c r="G736">
        <v>1021</v>
      </c>
      <c r="H736">
        <v>1</v>
      </c>
      <c r="I736" t="s">
        <v>306</v>
      </c>
      <c r="N736">
        <v>1</v>
      </c>
    </row>
    <row r="737" spans="1:19" s="43" customFormat="1">
      <c r="A737" s="43" t="str">
        <f t="shared" si="11"/>
        <v>52G1250ECC010</v>
      </c>
      <c r="B737" s="43">
        <f>COUNTIF(A$12:A737,A737)</f>
        <v>1</v>
      </c>
      <c r="C737" s="43" t="s">
        <v>39</v>
      </c>
      <c r="D737" s="43">
        <v>52</v>
      </c>
      <c r="E737" s="43">
        <v>4267</v>
      </c>
      <c r="F737" s="43">
        <v>1</v>
      </c>
      <c r="G737" s="43">
        <v>1021</v>
      </c>
      <c r="H737" s="43">
        <v>1</v>
      </c>
      <c r="I737" s="43" t="s">
        <v>311</v>
      </c>
      <c r="L737" s="43">
        <v>1</v>
      </c>
    </row>
    <row r="738" spans="1:19">
      <c r="A738" t="str">
        <f t="shared" si="11"/>
        <v>52G1250ECC010</v>
      </c>
      <c r="B738">
        <f>COUNTIF(A$12:A738,A738)</f>
        <v>2</v>
      </c>
      <c r="C738" t="s">
        <v>39</v>
      </c>
      <c r="D738">
        <v>52</v>
      </c>
      <c r="E738">
        <v>4267</v>
      </c>
      <c r="F738">
        <v>1</v>
      </c>
      <c r="G738">
        <v>1021</v>
      </c>
      <c r="H738">
        <v>1</v>
      </c>
      <c r="I738" t="s">
        <v>311</v>
      </c>
      <c r="O738">
        <v>1</v>
      </c>
    </row>
    <row r="739" spans="1:19" s="43" customFormat="1">
      <c r="A739" s="43" t="str">
        <f t="shared" si="11"/>
        <v>52G1250ECE010</v>
      </c>
      <c r="B739" s="43">
        <f>COUNTIF(A$12:A739,A739)</f>
        <v>1</v>
      </c>
      <c r="C739" s="43" t="s">
        <v>39</v>
      </c>
      <c r="D739" s="43">
        <v>52</v>
      </c>
      <c r="E739" s="43">
        <v>4267</v>
      </c>
      <c r="F739" s="43">
        <v>1</v>
      </c>
      <c r="G739" s="43">
        <v>1021</v>
      </c>
      <c r="H739" s="43">
        <v>1</v>
      </c>
      <c r="I739" s="43" t="s">
        <v>312</v>
      </c>
      <c r="M739" s="43">
        <v>1</v>
      </c>
    </row>
    <row r="740" spans="1:19">
      <c r="A740" t="str">
        <f t="shared" si="11"/>
        <v>52G1250ECE010</v>
      </c>
      <c r="B740">
        <f>COUNTIF(A$12:A740,A740)</f>
        <v>2</v>
      </c>
      <c r="C740" t="s">
        <v>39</v>
      </c>
      <c r="D740">
        <v>52</v>
      </c>
      <c r="E740">
        <v>4267</v>
      </c>
      <c r="F740">
        <v>1</v>
      </c>
      <c r="G740">
        <v>1021</v>
      </c>
      <c r="H740">
        <v>1</v>
      </c>
      <c r="I740" t="s">
        <v>312</v>
      </c>
      <c r="P740">
        <v>1</v>
      </c>
    </row>
    <row r="741" spans="1:19">
      <c r="A741" t="str">
        <f t="shared" si="11"/>
        <v>52G1250ECE010</v>
      </c>
      <c r="B741">
        <f>COUNTIF(A$12:A741,A741)</f>
        <v>3</v>
      </c>
      <c r="C741" t="s">
        <v>39</v>
      </c>
      <c r="D741">
        <v>52</v>
      </c>
      <c r="E741">
        <v>4267</v>
      </c>
      <c r="F741">
        <v>1</v>
      </c>
      <c r="G741">
        <v>1021</v>
      </c>
      <c r="H741">
        <v>1</v>
      </c>
      <c r="I741" t="s">
        <v>312</v>
      </c>
      <c r="S741">
        <v>1</v>
      </c>
    </row>
    <row r="742" spans="1:19" s="43" customFormat="1">
      <c r="A742" s="43" t="str">
        <f t="shared" si="11"/>
        <v>60G9201ECB030</v>
      </c>
      <c r="B742" s="43">
        <f>COUNTIF(A$12:A742,A742)</f>
        <v>1</v>
      </c>
      <c r="C742" s="43" t="s">
        <v>39</v>
      </c>
      <c r="D742" s="43">
        <v>60</v>
      </c>
      <c r="E742" s="43">
        <v>2017</v>
      </c>
      <c r="F742" s="43">
        <v>3</v>
      </c>
      <c r="G742" s="43">
        <v>1021</v>
      </c>
      <c r="H742" s="43">
        <v>1</v>
      </c>
      <c r="I742" s="43" t="s">
        <v>170</v>
      </c>
      <c r="K742" s="43">
        <v>1</v>
      </c>
    </row>
    <row r="743" spans="1:19">
      <c r="A743" t="str">
        <f t="shared" si="11"/>
        <v>60G9201ECB030</v>
      </c>
      <c r="B743">
        <f>COUNTIF(A$12:A743,A743)</f>
        <v>2</v>
      </c>
      <c r="C743" t="s">
        <v>39</v>
      </c>
      <c r="D743">
        <v>60</v>
      </c>
      <c r="E743">
        <v>2017</v>
      </c>
      <c r="F743">
        <v>3</v>
      </c>
      <c r="G743">
        <v>1021</v>
      </c>
      <c r="H743">
        <v>1</v>
      </c>
      <c r="I743" t="s">
        <v>170</v>
      </c>
      <c r="L743">
        <v>1</v>
      </c>
    </row>
    <row r="744" spans="1:19">
      <c r="A744" t="str">
        <f t="shared" si="11"/>
        <v>60G9201ECB030</v>
      </c>
      <c r="B744">
        <f>COUNTIF(A$12:A744,A744)</f>
        <v>3</v>
      </c>
      <c r="C744" t="s">
        <v>39</v>
      </c>
      <c r="D744">
        <v>60</v>
      </c>
      <c r="E744">
        <v>2017</v>
      </c>
      <c r="F744">
        <v>3</v>
      </c>
      <c r="G744">
        <v>1021</v>
      </c>
      <c r="H744">
        <v>1</v>
      </c>
      <c r="I744" t="s">
        <v>170</v>
      </c>
      <c r="N744">
        <v>1</v>
      </c>
    </row>
    <row r="745" spans="1:19">
      <c r="A745" t="str">
        <f t="shared" si="11"/>
        <v>60G9201ECB030</v>
      </c>
      <c r="B745">
        <f>COUNTIF(A$12:A745,A745)</f>
        <v>4</v>
      </c>
      <c r="C745" t="s">
        <v>39</v>
      </c>
      <c r="D745">
        <v>60</v>
      </c>
      <c r="E745">
        <v>2017</v>
      </c>
      <c r="F745">
        <v>3</v>
      </c>
      <c r="G745">
        <v>1021</v>
      </c>
      <c r="H745">
        <v>1</v>
      </c>
      <c r="I745" t="s">
        <v>170</v>
      </c>
      <c r="O745">
        <v>1</v>
      </c>
    </row>
    <row r="746" spans="1:19" s="43" customFormat="1">
      <c r="A746" s="43" t="str">
        <f t="shared" si="11"/>
        <v>60G9201ECE010</v>
      </c>
      <c r="B746" s="43">
        <f>COUNTIF(A$12:A746,A746)</f>
        <v>1</v>
      </c>
      <c r="C746" s="43" t="s">
        <v>39</v>
      </c>
      <c r="D746" s="43">
        <v>60</v>
      </c>
      <c r="E746" s="43">
        <v>2017</v>
      </c>
      <c r="F746" s="43">
        <v>3</v>
      </c>
      <c r="G746" s="43">
        <v>1021</v>
      </c>
      <c r="H746" s="43">
        <v>1</v>
      </c>
      <c r="I746" s="43" t="s">
        <v>176</v>
      </c>
      <c r="M746" s="43">
        <v>1</v>
      </c>
    </row>
    <row r="747" spans="1:19">
      <c r="A747" t="str">
        <f t="shared" si="11"/>
        <v>60G9201ECE010</v>
      </c>
      <c r="B747">
        <f>COUNTIF(A$12:A747,A747)</f>
        <v>2</v>
      </c>
      <c r="C747" t="s">
        <v>39</v>
      </c>
      <c r="D747">
        <v>60</v>
      </c>
      <c r="E747">
        <v>2017</v>
      </c>
      <c r="F747">
        <v>3</v>
      </c>
      <c r="G747">
        <v>1021</v>
      </c>
      <c r="H747">
        <v>1</v>
      </c>
      <c r="I747" t="s">
        <v>176</v>
      </c>
      <c r="P747">
        <v>1</v>
      </c>
    </row>
    <row r="748" spans="1:19">
      <c r="A748" t="str">
        <f t="shared" si="11"/>
        <v>60G9201ECE010</v>
      </c>
      <c r="B748">
        <f>COUNTIF(A$12:A748,A748)</f>
        <v>3</v>
      </c>
      <c r="C748" t="s">
        <v>39</v>
      </c>
      <c r="D748">
        <v>60</v>
      </c>
      <c r="E748">
        <v>2017</v>
      </c>
      <c r="F748">
        <v>3</v>
      </c>
      <c r="G748">
        <v>1021</v>
      </c>
      <c r="H748">
        <v>1</v>
      </c>
      <c r="I748" t="s">
        <v>176</v>
      </c>
      <c r="S748">
        <v>1</v>
      </c>
    </row>
    <row r="749" spans="1:19" s="43" customFormat="1">
      <c r="A749" s="43" t="str">
        <f t="shared" si="11"/>
        <v>61G9210ECB010</v>
      </c>
      <c r="B749" s="43">
        <f>COUNTIF(A$12:A749,A749)</f>
        <v>1</v>
      </c>
      <c r="C749" s="43" t="s">
        <v>39</v>
      </c>
      <c r="D749" s="43">
        <v>61</v>
      </c>
      <c r="E749" s="43">
        <v>3880</v>
      </c>
      <c r="F749" s="43">
        <v>1</v>
      </c>
      <c r="G749" s="43">
        <v>3880</v>
      </c>
      <c r="I749" s="43" t="s">
        <v>282</v>
      </c>
      <c r="K749" s="43">
        <v>1</v>
      </c>
    </row>
    <row r="750" spans="1:19">
      <c r="A750" t="str">
        <f t="shared" si="11"/>
        <v>61G9210ECB010</v>
      </c>
      <c r="B750">
        <f>COUNTIF(A$12:A750,A750)</f>
        <v>2</v>
      </c>
      <c r="C750" t="s">
        <v>39</v>
      </c>
      <c r="D750">
        <v>61</v>
      </c>
      <c r="E750">
        <v>3880</v>
      </c>
      <c r="F750">
        <v>1</v>
      </c>
      <c r="G750">
        <v>3880</v>
      </c>
      <c r="I750" t="s">
        <v>282</v>
      </c>
      <c r="N750">
        <v>1</v>
      </c>
    </row>
    <row r="751" spans="1:19" s="43" customFormat="1">
      <c r="A751" s="43" t="str">
        <f t="shared" si="11"/>
        <v>61G9210ECC010</v>
      </c>
      <c r="B751" s="43">
        <f>COUNTIF(A$12:A751,A751)</f>
        <v>1</v>
      </c>
      <c r="C751" s="43" t="s">
        <v>39</v>
      </c>
      <c r="D751" s="43">
        <v>61</v>
      </c>
      <c r="E751" s="43">
        <v>3880</v>
      </c>
      <c r="F751" s="43">
        <v>1</v>
      </c>
      <c r="G751" s="43">
        <v>3880</v>
      </c>
      <c r="I751" s="43" t="s">
        <v>284</v>
      </c>
      <c r="L751" s="43">
        <v>1</v>
      </c>
    </row>
    <row r="752" spans="1:19">
      <c r="A752" t="str">
        <f t="shared" si="11"/>
        <v>61G9210ECC010</v>
      </c>
      <c r="B752">
        <f>COUNTIF(A$12:A752,A752)</f>
        <v>2</v>
      </c>
      <c r="C752" t="s">
        <v>39</v>
      </c>
      <c r="D752">
        <v>61</v>
      </c>
      <c r="E752">
        <v>3880</v>
      </c>
      <c r="F752">
        <v>1</v>
      </c>
      <c r="G752">
        <v>3880</v>
      </c>
      <c r="I752" t="s">
        <v>284</v>
      </c>
      <c r="O752">
        <v>1</v>
      </c>
    </row>
    <row r="753" spans="1:19" s="43" customFormat="1">
      <c r="A753" s="43" t="str">
        <f t="shared" si="11"/>
        <v>61G9210ECE010</v>
      </c>
      <c r="B753" s="43">
        <f>COUNTIF(A$12:A753,A753)</f>
        <v>1</v>
      </c>
      <c r="C753" s="43" t="s">
        <v>39</v>
      </c>
      <c r="D753" s="43">
        <v>61</v>
      </c>
      <c r="E753" s="43">
        <v>3880</v>
      </c>
      <c r="F753" s="43">
        <v>1</v>
      </c>
      <c r="G753" s="43">
        <v>3880</v>
      </c>
      <c r="I753" s="43" t="s">
        <v>285</v>
      </c>
      <c r="M753" s="43">
        <v>1</v>
      </c>
    </row>
    <row r="754" spans="1:19">
      <c r="A754" t="str">
        <f t="shared" si="11"/>
        <v>61G9210ECE010</v>
      </c>
      <c r="B754">
        <f>COUNTIF(A$12:A754,A754)</f>
        <v>2</v>
      </c>
      <c r="C754" t="s">
        <v>39</v>
      </c>
      <c r="D754">
        <v>61</v>
      </c>
      <c r="E754">
        <v>3880</v>
      </c>
      <c r="F754">
        <v>1</v>
      </c>
      <c r="G754">
        <v>3880</v>
      </c>
      <c r="I754" t="s">
        <v>285</v>
      </c>
      <c r="P754">
        <v>1</v>
      </c>
    </row>
    <row r="755" spans="1:19" s="43" customFormat="1">
      <c r="A755" s="43" t="str">
        <f t="shared" si="11"/>
        <v>61G9210ECE020</v>
      </c>
      <c r="B755" s="43">
        <f>COUNTIF(A$12:A755,A755)</f>
        <v>1</v>
      </c>
      <c r="C755" s="43" t="s">
        <v>39</v>
      </c>
      <c r="D755" s="43">
        <v>61</v>
      </c>
      <c r="E755" s="43">
        <v>3880</v>
      </c>
      <c r="F755" s="43">
        <v>1</v>
      </c>
      <c r="G755" s="43">
        <v>3880</v>
      </c>
      <c r="I755" s="43" t="s">
        <v>286</v>
      </c>
      <c r="S755" s="43">
        <v>1</v>
      </c>
    </row>
    <row r="756" spans="1:19" s="43" customFormat="1">
      <c r="A756" s="43" t="str">
        <f t="shared" si="11"/>
        <v>59G9351ECB010</v>
      </c>
      <c r="B756" s="43">
        <f>COUNTIF(A$12:A756,A756)</f>
        <v>1</v>
      </c>
      <c r="C756" s="43" t="s">
        <v>39</v>
      </c>
      <c r="D756" s="43">
        <v>59</v>
      </c>
      <c r="E756" s="43">
        <v>3880</v>
      </c>
      <c r="F756" s="43">
        <v>1</v>
      </c>
      <c r="G756" s="43">
        <v>3880</v>
      </c>
      <c r="I756" s="43" t="s">
        <v>287</v>
      </c>
      <c r="K756" s="43">
        <v>2</v>
      </c>
    </row>
    <row r="757" spans="1:19">
      <c r="A757" t="str">
        <f t="shared" si="11"/>
        <v>59G9351ECB010</v>
      </c>
      <c r="B757">
        <f>COUNTIF(A$12:A757,A757)</f>
        <v>2</v>
      </c>
      <c r="C757" t="s">
        <v>39</v>
      </c>
      <c r="D757">
        <v>59</v>
      </c>
      <c r="E757">
        <v>3880</v>
      </c>
      <c r="F757">
        <v>1</v>
      </c>
      <c r="G757">
        <v>3880</v>
      </c>
      <c r="I757" t="s">
        <v>287</v>
      </c>
      <c r="L757">
        <v>2</v>
      </c>
    </row>
    <row r="758" spans="1:19">
      <c r="A758" t="str">
        <f t="shared" si="11"/>
        <v>59G9351ECB010</v>
      </c>
      <c r="B758">
        <f>COUNTIF(A$12:A758,A758)</f>
        <v>3</v>
      </c>
      <c r="C758" t="s">
        <v>39</v>
      </c>
      <c r="D758">
        <v>59</v>
      </c>
      <c r="E758">
        <v>3880</v>
      </c>
      <c r="F758">
        <v>1</v>
      </c>
      <c r="G758">
        <v>3880</v>
      </c>
      <c r="I758" t="s">
        <v>287</v>
      </c>
      <c r="N758">
        <v>2</v>
      </c>
    </row>
    <row r="759" spans="1:19">
      <c r="A759" t="str">
        <f t="shared" si="11"/>
        <v>59G9351ECB010</v>
      </c>
      <c r="B759">
        <f>COUNTIF(A$12:A759,A759)</f>
        <v>4</v>
      </c>
      <c r="C759" t="s">
        <v>39</v>
      </c>
      <c r="D759">
        <v>59</v>
      </c>
      <c r="E759">
        <v>3880</v>
      </c>
      <c r="F759">
        <v>1</v>
      </c>
      <c r="G759">
        <v>3880</v>
      </c>
      <c r="I759" t="s">
        <v>287</v>
      </c>
      <c r="O759">
        <v>2</v>
      </c>
    </row>
    <row r="760" spans="1:19">
      <c r="A760" t="str">
        <f t="shared" si="11"/>
        <v>59G9351ECB010</v>
      </c>
      <c r="B760">
        <f>COUNTIF(A$12:A760,A760)</f>
        <v>5</v>
      </c>
      <c r="C760" t="s">
        <v>39</v>
      </c>
      <c r="D760">
        <v>59</v>
      </c>
      <c r="E760">
        <v>3880</v>
      </c>
      <c r="F760">
        <v>1</v>
      </c>
      <c r="G760">
        <v>3880</v>
      </c>
      <c r="I760" t="s">
        <v>287</v>
      </c>
      <c r="S760">
        <v>2</v>
      </c>
    </row>
    <row r="761" spans="1:19" s="43" customFormat="1">
      <c r="A761" s="43" t="str">
        <f t="shared" si="11"/>
        <v>59G9351ECE010</v>
      </c>
      <c r="B761" s="43">
        <f>COUNTIF(A$12:A761,A761)</f>
        <v>1</v>
      </c>
      <c r="C761" s="43" t="s">
        <v>39</v>
      </c>
      <c r="D761" s="43">
        <v>59</v>
      </c>
      <c r="E761" s="43">
        <v>3880</v>
      </c>
      <c r="F761" s="43">
        <v>1</v>
      </c>
      <c r="G761" s="43">
        <v>3880</v>
      </c>
      <c r="I761" s="43" t="s">
        <v>289</v>
      </c>
      <c r="M761" s="43">
        <v>2</v>
      </c>
    </row>
    <row r="762" spans="1:19">
      <c r="A762" t="str">
        <f t="shared" si="11"/>
        <v>59G9351ECE010</v>
      </c>
      <c r="B762">
        <f>COUNTIF(A$12:A762,A762)</f>
        <v>2</v>
      </c>
      <c r="C762" t="s">
        <v>39</v>
      </c>
      <c r="D762">
        <v>59</v>
      </c>
      <c r="E762">
        <v>3880</v>
      </c>
      <c r="F762">
        <v>1</v>
      </c>
      <c r="G762">
        <v>3880</v>
      </c>
      <c r="I762" t="s">
        <v>289</v>
      </c>
      <c r="P762">
        <v>2</v>
      </c>
    </row>
    <row r="763" spans="1:19" s="43" customFormat="1">
      <c r="A763" s="43" t="str">
        <f t="shared" si="11"/>
        <v>60Y021782011</v>
      </c>
      <c r="B763" s="43">
        <f>COUNTIF(A$12:A763,A763)</f>
        <v>1</v>
      </c>
      <c r="C763" s="43" t="s">
        <v>39</v>
      </c>
      <c r="D763" s="43">
        <v>60</v>
      </c>
      <c r="E763" s="43">
        <v>3227</v>
      </c>
      <c r="F763" s="43">
        <v>1</v>
      </c>
      <c r="G763" s="43">
        <v>1021</v>
      </c>
      <c r="H763" s="43">
        <v>1</v>
      </c>
      <c r="I763" s="43" t="s">
        <v>666</v>
      </c>
      <c r="K763" s="43">
        <v>1</v>
      </c>
    </row>
    <row r="764" spans="1:19">
      <c r="A764" t="str">
        <f t="shared" si="11"/>
        <v>60Y021782011</v>
      </c>
      <c r="B764">
        <f>COUNTIF(A$12:A764,A764)</f>
        <v>2</v>
      </c>
      <c r="C764" t="s">
        <v>39</v>
      </c>
      <c r="D764">
        <v>60</v>
      </c>
      <c r="E764">
        <v>3227</v>
      </c>
      <c r="F764">
        <v>1</v>
      </c>
      <c r="G764">
        <v>1021</v>
      </c>
      <c r="H764">
        <v>1</v>
      </c>
      <c r="I764" t="s">
        <v>666</v>
      </c>
      <c r="L764">
        <v>1</v>
      </c>
    </row>
    <row r="765" spans="1:19">
      <c r="A765" t="str">
        <f t="shared" si="11"/>
        <v>60Y021782011</v>
      </c>
      <c r="B765">
        <f>COUNTIF(A$12:A765,A765)</f>
        <v>3</v>
      </c>
      <c r="C765" t="s">
        <v>39</v>
      </c>
      <c r="D765">
        <v>60</v>
      </c>
      <c r="E765">
        <v>3227</v>
      </c>
      <c r="F765">
        <v>1</v>
      </c>
      <c r="G765">
        <v>1021</v>
      </c>
      <c r="H765">
        <v>1</v>
      </c>
      <c r="I765" t="s">
        <v>666</v>
      </c>
      <c r="N765">
        <v>1</v>
      </c>
    </row>
    <row r="766" spans="1:19">
      <c r="A766" t="str">
        <f t="shared" si="11"/>
        <v>60Y021782011</v>
      </c>
      <c r="B766">
        <f>COUNTIF(A$12:A766,A766)</f>
        <v>4</v>
      </c>
      <c r="C766" t="s">
        <v>39</v>
      </c>
      <c r="D766">
        <v>60</v>
      </c>
      <c r="E766">
        <v>3227</v>
      </c>
      <c r="F766">
        <v>1</v>
      </c>
      <c r="G766">
        <v>1021</v>
      </c>
      <c r="H766">
        <v>1</v>
      </c>
      <c r="I766" t="s">
        <v>666</v>
      </c>
      <c r="O766">
        <v>1</v>
      </c>
    </row>
  </sheetData>
  <autoFilter ref="A11:Z766" xr:uid="{00000000-0009-0000-0000-000006000000}"/>
  <phoneticPr fontId="6"/>
  <conditionalFormatting sqref="A12:A76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K 3 e K V v I Z k Q u o A A A A + A A A A B I A H A B D b 2 5 m a W c v U G F j a 2 F n Z S 5 4 b W w g o h g A K K A U A A A A A A A A A A A A A A A A A A A A A A A A A A A A h Y / N C o J A G E V f R W b v / F V S 8 j k u 2 k W C E E T b Q S e d 0 j G c M X 2 3 F j 1 S r 5 B Q V r u W 9 3 I u n P u 4 3 S E e 6 s q 7 q t b q x k S I Y Y o 8 Z b I m 1 6 a I U O e O / h L F A l K Z n W W h v B E 2 N h y s j l D p 3 C U k p O 9 7 3 M 9 w 0 x a E U 8 r I I d n u s l L V 0 t f G O m k y h T 6 r / P 8 K C d i / Z A T H A c M L t u J 4 H j A g U w 2 J N l + E j 8 a Y A v k p Y d 1 V r m u V O E l / k w K Z I p D 3 C / E E U E s D B B Q A A g A I A C t 3 i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d 4 p W K I p H u A 4 A A A A R A A A A E w A c A E Z v c m 1 1 b G F z L 1 N l Y 3 R p b 2 4 x L m 0 g o h g A K K A U A A A A A A A A A A A A A A A A A A A A A A A A A A A A K 0 5 N L s n M z 1 M I h t C G 1 g B Q S w E C L Q A U A A I A C A A r d 4 p W 8 h m R C 6 g A A A D 4 A A A A E g A A A A A A A A A A A A A A A A A A A A A A Q 2 9 u Z m l n L 1 B h Y 2 t h Z 2 U u e G 1 s U E s B A i 0 A F A A C A A g A K 3 e K V g / K 6 a u k A A A A 6 Q A A A B M A A A A A A A A A A A A A A A A A 9 A A A A F t D b 2 5 0 Z W 5 0 X 1 R 5 c G V z X S 5 4 b W x Q S w E C L Q A U A A I A C A A r d 4 p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d H B f q 2 j s X E O u c o 6 F 0 8 W 4 f Q A A A A A C A A A A A A A D Z g A A w A A A A B A A A A C E Y n a p Q S h m 6 m m y B T 9 O i M 2 L A A A A A A S A A A C g A A A A E A A A A K z m K j E 2 K c 3 i o g M P + f o M 0 B Z Q A A A A f A U I U 3 w K 1 Y Y U f x K F C 0 F i L O m D D Q o H x + g 7 4 L z f U N D c f Q v E T p B b N H C 2 2 B g O Z Q l w S P 3 K D X 7 G 7 Z c v o B A Z U y Q c i 8 Q U c g V Z h F n 5 O d D 2 y q g C 2 3 r w 7 2 0 U A A A A V r x H X F z 4 n o a / E s A B F D Z H 8 h 4 1 Y q w = < / D a t a M a s h u p > 
</file>

<file path=customXml/itemProps1.xml><?xml version="1.0" encoding="utf-8"?>
<ds:datastoreItem xmlns:ds="http://schemas.openxmlformats.org/officeDocument/2006/customXml" ds:itemID="{D9A2EA22-5BCD-4717-B02A-A8A8A2A4E9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品番別基準在庫リスト</vt:lpstr>
      <vt:lpstr>考え方</vt:lpstr>
      <vt:lpstr>搬送L.T算出シート</vt:lpstr>
      <vt:lpstr>不等ピッチ係数算出 (BK)</vt:lpstr>
      <vt:lpstr>不等ピッチ係数算出</vt:lpstr>
      <vt:lpstr>Sheet1</vt:lpstr>
      <vt:lpstr>Sheet2</vt:lpstr>
    </vt:vector>
  </TitlesOfParts>
  <Manager/>
  <Company>1000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1000</dc:creator>
  <cp:keywords/>
  <dc:description/>
  <cp:lastModifiedBy>Sasaoka Yuki／笹岡　優樹／AI</cp:lastModifiedBy>
  <cp:revision/>
  <dcterms:created xsi:type="dcterms:W3CDTF">2018-02-27T11:22:55Z</dcterms:created>
  <dcterms:modified xsi:type="dcterms:W3CDTF">2023-08-03T08:59:10Z</dcterms:modified>
  <cp:category/>
  <cp:contentStatus/>
</cp:coreProperties>
</file>