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LagoValencia\documentos\"/>
    </mc:Choice>
  </mc:AlternateContent>
  <xr:revisionPtr revIDLastSave="0" documentId="13_ncr:1_{C090F887-D2E7-434A-A6CA-7564899E3E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stimaciones Propias (Anteriore" sheetId="1" r:id="rId1"/>
    <sheet name="Balance Hidrico 2010-2020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H19" i="2"/>
  <c r="H16" i="2"/>
  <c r="H29" i="1"/>
  <c r="H20" i="2"/>
  <c r="H17" i="2"/>
  <c r="H18" i="2"/>
  <c r="G6" i="2"/>
  <c r="G7" i="2"/>
  <c r="G8" i="2"/>
  <c r="G9" i="2"/>
  <c r="G5" i="2"/>
  <c r="C21" i="1"/>
  <c r="B21" i="1"/>
  <c r="B13" i="1"/>
  <c r="B29" i="1"/>
  <c r="M5" i="2"/>
  <c r="M6" i="2"/>
  <c r="M7" i="2"/>
  <c r="M8" i="2"/>
  <c r="M9" i="2"/>
  <c r="M4" i="2"/>
  <c r="F6" i="2"/>
  <c r="F7" i="2"/>
  <c r="F8" i="2"/>
  <c r="F9" i="2"/>
  <c r="F10" i="2"/>
  <c r="F5" i="2"/>
  <c r="E6" i="2"/>
  <c r="E7" i="2"/>
  <c r="E8" i="2"/>
  <c r="E9" i="2"/>
  <c r="E10" i="2"/>
  <c r="E5" i="2"/>
  <c r="D21" i="1"/>
  <c r="F29" i="1"/>
  <c r="I29" i="1"/>
  <c r="D12" i="1"/>
  <c r="G31" i="1"/>
  <c r="I31" i="1" s="1"/>
  <c r="C12" i="1"/>
  <c r="C13" i="1"/>
  <c r="C29" i="1"/>
  <c r="C14" i="1"/>
  <c r="C22" i="1" s="1"/>
  <c r="C30" i="1" s="1"/>
  <c r="C15" i="1"/>
  <c r="C23" i="1" s="1"/>
  <c r="C31" i="1" s="1"/>
  <c r="C16" i="1"/>
  <c r="C24" i="1" s="1"/>
  <c r="C32" i="1" s="1"/>
  <c r="E16" i="1"/>
  <c r="E24" i="1"/>
  <c r="E32" i="1" s="1"/>
  <c r="G32" i="1" s="1"/>
  <c r="I32" i="1" s="1"/>
  <c r="D13" i="1"/>
  <c r="E13" i="1"/>
  <c r="E21" i="1"/>
  <c r="E29" i="1" s="1"/>
  <c r="G29" i="1" s="1"/>
  <c r="D14" i="1"/>
  <c r="E14" i="1"/>
  <c r="E22" i="1" s="1"/>
  <c r="D15" i="1"/>
  <c r="D23" i="1" s="1"/>
  <c r="D31" i="1" s="1"/>
  <c r="F31" i="1" s="1"/>
  <c r="H31" i="1" s="1"/>
  <c r="E15" i="1"/>
  <c r="E23" i="1"/>
  <c r="E31" i="1"/>
  <c r="D16" i="1"/>
  <c r="E12" i="1"/>
  <c r="D29" i="1"/>
  <c r="B14" i="1"/>
  <c r="B22" i="1" s="1"/>
  <c r="B30" i="1" s="1"/>
  <c r="B15" i="1"/>
  <c r="B24" i="1" s="1"/>
  <c r="B32" i="1" s="1"/>
  <c r="B16" i="1"/>
  <c r="B12" i="1"/>
  <c r="D24" i="1"/>
  <c r="D32" i="1"/>
  <c r="F32" i="1" s="1"/>
  <c r="H32" i="1" s="1"/>
  <c r="D22" i="1"/>
  <c r="D30" i="1"/>
  <c r="F30" i="1" s="1"/>
  <c r="H30" i="1" s="1"/>
  <c r="E30" i="1" l="1"/>
  <c r="G30" i="1" s="1"/>
  <c r="I30" i="1" s="1"/>
  <c r="E25" i="1"/>
  <c r="B23" i="1"/>
  <c r="B31" i="1" s="1"/>
</calcChain>
</file>

<file path=xl/sharedStrings.xml><?xml version="1.0" encoding="utf-8"?>
<sst xmlns="http://schemas.openxmlformats.org/spreadsheetml/2006/main" count="85" uniqueCount="47">
  <si>
    <t>Año</t>
  </si>
  <si>
    <t>Área ArcGIS</t>
  </si>
  <si>
    <t>Área GRASS</t>
  </si>
  <si>
    <t>Calculo Volumen ArcGIS</t>
  </si>
  <si>
    <t>Calculo Volumen GRASS</t>
  </si>
  <si>
    <t>Profundidad (GRASS)</t>
  </si>
  <si>
    <t>km2</t>
  </si>
  <si>
    <t>m3 x 107</t>
  </si>
  <si>
    <t>Periodo</t>
  </si>
  <si>
    <t>Superficie</t>
  </si>
  <si>
    <t>Volumen</t>
  </si>
  <si>
    <t>Variacion anual</t>
  </si>
  <si>
    <t>Variacion 1961-2014</t>
  </si>
  <si>
    <t>1976-1986</t>
  </si>
  <si>
    <t>1986-1990</t>
  </si>
  <si>
    <t>1990-2000</t>
  </si>
  <si>
    <t>2000-2017</t>
  </si>
  <si>
    <t>l/s*107</t>
  </si>
  <si>
    <t>m3/año x 107</t>
  </si>
  <si>
    <t>l/s GRASS</t>
  </si>
  <si>
    <t>l/s ArcGIS</t>
  </si>
  <si>
    <t>m</t>
  </si>
  <si>
    <t>Balance Hídrico</t>
  </si>
  <si>
    <t>2010-2020</t>
  </si>
  <si>
    <t>Evapotranspiración</t>
  </si>
  <si>
    <t>Escorrentía</t>
  </si>
  <si>
    <t>Escurrimiento subsuperficial</t>
  </si>
  <si>
    <t>ArcGIS Pro</t>
  </si>
  <si>
    <t>QGIS</t>
  </si>
  <si>
    <t>GRASS GIS</t>
  </si>
  <si>
    <t>PROMEDIO</t>
  </si>
  <si>
    <t>Alturas Promedio</t>
  </si>
  <si>
    <t>Profundidad</t>
  </si>
  <si>
    <t>Volumen ArcGIS</t>
  </si>
  <si>
    <t>Volumen GRASS</t>
  </si>
  <si>
    <t>Promedio</t>
  </si>
  <si>
    <t>MMC</t>
  </si>
  <si>
    <t>2000-2014</t>
  </si>
  <si>
    <t>2014-2019</t>
  </si>
  <si>
    <t>Periodos</t>
  </si>
  <si>
    <t>Variacion de Volumen (MMC)</t>
  </si>
  <si>
    <t>Variacion de Área (km2)</t>
  </si>
  <si>
    <t>área 2020 (km2)</t>
  </si>
  <si>
    <t>Precipitación MMC</t>
  </si>
  <si>
    <t>variacion de área (km2/año)</t>
  </si>
  <si>
    <t>Cambio de Nivel del Lago</t>
  </si>
  <si>
    <t>mmc/años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</si>
</sst>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workbookViewId="0">
      <selection activeCell="K29" sqref="K29"/>
    </sheetView>
  </sheetViews>
  <sheetFormatPr baseColWidth="10" defaultRowHeight="14.4" x14ac:dyDescent="0.3"/>
  <cols>
    <col min="1" max="1" width="22.33203125" customWidth="1"/>
    <col min="2" max="2" width="18.77734375" customWidth="1"/>
    <col min="3" max="3" width="17.44140625" customWidth="1"/>
    <col min="4" max="4" width="22.44140625" bestFit="1" customWidth="1"/>
    <col min="5" max="5" width="22.77734375" bestFit="1" customWidth="1"/>
    <col min="6" max="6" width="20.109375" bestFit="1" customWidth="1"/>
    <col min="8" max="9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1976</v>
      </c>
      <c r="B2" s="3">
        <v>335547745.33792001</v>
      </c>
      <c r="C2" s="3">
        <v>314374500</v>
      </c>
      <c r="D2" s="3">
        <v>6760704845.4799995</v>
      </c>
      <c r="E2" s="3">
        <v>6644290210.9700003</v>
      </c>
      <c r="F2" s="3">
        <v>37.32</v>
      </c>
    </row>
    <row r="3" spans="1:6" x14ac:dyDescent="0.3">
      <c r="A3" s="4">
        <v>1986</v>
      </c>
      <c r="B3" s="5">
        <v>350258845.57977998</v>
      </c>
      <c r="C3" s="5">
        <v>338185800</v>
      </c>
      <c r="D3" s="5">
        <v>7835427984.3060999</v>
      </c>
      <c r="E3" s="5">
        <v>7739124288.6499996</v>
      </c>
      <c r="F3" s="5">
        <v>40.450000000000003</v>
      </c>
    </row>
    <row r="4" spans="1:6" x14ac:dyDescent="0.3">
      <c r="A4" s="2">
        <v>1990</v>
      </c>
      <c r="B4" s="3">
        <v>355295107.36716002</v>
      </c>
      <c r="C4" s="3">
        <v>345679200</v>
      </c>
      <c r="D4" s="3">
        <v>8389408824.2591</v>
      </c>
      <c r="E4" s="3">
        <v>8295133963.4300003</v>
      </c>
      <c r="F4" s="3">
        <v>42.02</v>
      </c>
    </row>
    <row r="5" spans="1:6" x14ac:dyDescent="0.3">
      <c r="A5" s="4">
        <v>2000</v>
      </c>
      <c r="B5" s="5">
        <v>382898336.70185</v>
      </c>
      <c r="C5" s="5">
        <v>372483900</v>
      </c>
      <c r="D5" s="5">
        <v>15106791474.624001</v>
      </c>
      <c r="E5" s="5">
        <v>14964134175.52</v>
      </c>
      <c r="F5" s="5">
        <v>60.2</v>
      </c>
    </row>
    <row r="6" spans="1:6" ht="15" thickBot="1" x14ac:dyDescent="0.35">
      <c r="A6" s="6">
        <v>2017</v>
      </c>
      <c r="B6" s="7">
        <v>394315528.62289</v>
      </c>
      <c r="C6" s="7">
        <v>384734700</v>
      </c>
      <c r="D6" s="7">
        <v>16869632415.136</v>
      </c>
      <c r="E6" s="7">
        <v>16715798208.9</v>
      </c>
      <c r="F6" s="7">
        <v>64.739999999999995</v>
      </c>
    </row>
    <row r="9" spans="1:6" ht="15" thickBot="1" x14ac:dyDescent="0.35"/>
    <row r="10" spans="1:6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6" x14ac:dyDescent="0.3">
      <c r="A11" s="4"/>
      <c r="B11" s="4" t="s">
        <v>6</v>
      </c>
      <c r="C11" s="4" t="s">
        <v>6</v>
      </c>
      <c r="D11" s="4" t="s">
        <v>7</v>
      </c>
      <c r="E11" s="4" t="s">
        <v>7</v>
      </c>
      <c r="F11" s="4" t="s">
        <v>21</v>
      </c>
    </row>
    <row r="12" spans="1:6" x14ac:dyDescent="0.3">
      <c r="A12" s="2">
        <v>1976</v>
      </c>
      <c r="B12" s="8">
        <f>B2/1000000</f>
        <v>335.54774533791999</v>
      </c>
      <c r="C12" s="8">
        <f>C2/1000000</f>
        <v>314.37450000000001</v>
      </c>
      <c r="D12" s="8">
        <f>D2/10000000</f>
        <v>676.07048454799997</v>
      </c>
      <c r="E12" s="8">
        <f t="shared" ref="D12:E16" si="0">E2/10000000</f>
        <v>664.42902109700003</v>
      </c>
      <c r="F12">
        <v>37.32</v>
      </c>
    </row>
    <row r="13" spans="1:6" x14ac:dyDescent="0.3">
      <c r="A13" s="4">
        <v>1986</v>
      </c>
      <c r="B13" s="8">
        <f>B3/1000000</f>
        <v>350.25884557977997</v>
      </c>
      <c r="C13" s="8">
        <f t="shared" ref="B13:C16" si="1">C3/1000000</f>
        <v>338.18579999999997</v>
      </c>
      <c r="D13" s="8">
        <f t="shared" si="0"/>
        <v>783.54279843060999</v>
      </c>
      <c r="E13" s="8">
        <f t="shared" si="0"/>
        <v>773.91242886499992</v>
      </c>
      <c r="F13">
        <v>40.450000000000003</v>
      </c>
    </row>
    <row r="14" spans="1:6" x14ac:dyDescent="0.3">
      <c r="A14" s="2">
        <v>1990</v>
      </c>
      <c r="B14" s="8">
        <f t="shared" si="1"/>
        <v>355.29510736716003</v>
      </c>
      <c r="C14" s="8">
        <f t="shared" si="1"/>
        <v>345.67919999999998</v>
      </c>
      <c r="D14" s="8">
        <f t="shared" si="0"/>
        <v>838.94088242590999</v>
      </c>
      <c r="E14" s="8">
        <f t="shared" si="0"/>
        <v>829.51339634300007</v>
      </c>
      <c r="F14">
        <v>42.02</v>
      </c>
    </row>
    <row r="15" spans="1:6" x14ac:dyDescent="0.3">
      <c r="A15" s="4">
        <v>2000</v>
      </c>
      <c r="B15" s="8">
        <f t="shared" si="1"/>
        <v>382.89833670184998</v>
      </c>
      <c r="C15" s="8">
        <f t="shared" si="1"/>
        <v>372.48390000000001</v>
      </c>
      <c r="D15" s="8">
        <f t="shared" si="0"/>
        <v>1510.6791474624001</v>
      </c>
      <c r="E15" s="8">
        <f t="shared" si="0"/>
        <v>1496.4134175520001</v>
      </c>
      <c r="F15">
        <v>60.2</v>
      </c>
    </row>
    <row r="16" spans="1:6" ht="15" thickBot="1" x14ac:dyDescent="0.35">
      <c r="A16" s="6">
        <v>2017</v>
      </c>
      <c r="B16" s="8">
        <f t="shared" si="1"/>
        <v>394.31552862288999</v>
      </c>
      <c r="C16" s="8">
        <f t="shared" si="1"/>
        <v>384.73469999999998</v>
      </c>
      <c r="D16" s="8">
        <f t="shared" si="0"/>
        <v>1686.9632415136</v>
      </c>
      <c r="E16" s="8">
        <f t="shared" si="0"/>
        <v>1671.5798208900001</v>
      </c>
      <c r="F16">
        <v>64.739999999999995</v>
      </c>
    </row>
    <row r="18" spans="1:9" x14ac:dyDescent="0.3">
      <c r="A18" t="s">
        <v>12</v>
      </c>
    </row>
    <row r="19" spans="1:9" x14ac:dyDescent="0.3">
      <c r="A19" t="s">
        <v>8</v>
      </c>
      <c r="B19" s="10" t="s">
        <v>9</v>
      </c>
      <c r="C19" s="10"/>
      <c r="D19" s="10" t="s">
        <v>10</v>
      </c>
      <c r="E19" s="10"/>
    </row>
    <row r="20" spans="1:9" x14ac:dyDescent="0.3">
      <c r="B20" s="4" t="s">
        <v>6</v>
      </c>
      <c r="C20" s="4" t="s">
        <v>6</v>
      </c>
      <c r="D20" s="4" t="s">
        <v>7</v>
      </c>
      <c r="E20" s="4" t="s">
        <v>7</v>
      </c>
    </row>
    <row r="21" spans="1:9" x14ac:dyDescent="0.3">
      <c r="A21" s="9" t="s">
        <v>13</v>
      </c>
      <c r="B21" s="9">
        <f>B13-B12</f>
        <v>14.711100241859981</v>
      </c>
      <c r="C21" s="9">
        <f>C13-C12</f>
        <v>23.81129999999996</v>
      </c>
      <c r="D21" s="9">
        <f>D13-D12</f>
        <v>107.47231388261002</v>
      </c>
      <c r="E21" s="9">
        <f>E13-E12</f>
        <v>109.48340776799989</v>
      </c>
      <c r="F21" s="9"/>
    </row>
    <row r="22" spans="1:9" x14ac:dyDescent="0.3">
      <c r="A22" s="9" t="s">
        <v>14</v>
      </c>
      <c r="B22" s="9">
        <f t="shared" ref="B22:D24" si="2">B14-B13</f>
        <v>5.0362617873800559</v>
      </c>
      <c r="C22" s="9">
        <f t="shared" si="2"/>
        <v>7.4934000000000083</v>
      </c>
      <c r="D22" s="9">
        <f t="shared" si="2"/>
        <v>55.398083995299999</v>
      </c>
      <c r="E22" s="9">
        <f>E14-E13</f>
        <v>55.600967478000143</v>
      </c>
      <c r="F22" s="9"/>
    </row>
    <row r="23" spans="1:9" x14ac:dyDescent="0.3">
      <c r="A23" t="s">
        <v>15</v>
      </c>
      <c r="B23" s="9">
        <f t="shared" si="2"/>
        <v>27.603229334689956</v>
      </c>
      <c r="C23" s="9">
        <f t="shared" si="2"/>
        <v>26.804700000000025</v>
      </c>
      <c r="D23" s="9">
        <f t="shared" si="2"/>
        <v>671.73826503649013</v>
      </c>
      <c r="E23" s="9">
        <f>E15-E14</f>
        <v>666.90002120899999</v>
      </c>
    </row>
    <row r="24" spans="1:9" x14ac:dyDescent="0.3">
      <c r="A24" t="s">
        <v>16</v>
      </c>
      <c r="B24" s="9">
        <f t="shared" si="2"/>
        <v>11.417191921040001</v>
      </c>
      <c r="C24" s="9">
        <f t="shared" si="2"/>
        <v>12.25079999999997</v>
      </c>
      <c r="D24" s="9">
        <f t="shared" si="2"/>
        <v>176.28409405119987</v>
      </c>
      <c r="E24" s="9">
        <f>E16-E15</f>
        <v>175.16640333800001</v>
      </c>
    </row>
    <row r="25" spans="1:9" x14ac:dyDescent="0.3">
      <c r="E25" s="9">
        <f>SUM(E21:E24)</f>
        <v>1007.150799793</v>
      </c>
    </row>
    <row r="26" spans="1:9" x14ac:dyDescent="0.3">
      <c r="A26" t="s">
        <v>11</v>
      </c>
    </row>
    <row r="27" spans="1:9" x14ac:dyDescent="0.3">
      <c r="A27" t="s">
        <v>8</v>
      </c>
      <c r="B27" s="10" t="s">
        <v>9</v>
      </c>
      <c r="C27" s="10"/>
      <c r="D27" s="10" t="s">
        <v>10</v>
      </c>
      <c r="E27" s="10"/>
    </row>
    <row r="28" spans="1:9" x14ac:dyDescent="0.3">
      <c r="B28" s="4" t="s">
        <v>6</v>
      </c>
      <c r="C28" s="4" t="s">
        <v>6</v>
      </c>
      <c r="D28" s="4" t="s">
        <v>18</v>
      </c>
      <c r="E28" s="4" t="s">
        <v>18</v>
      </c>
      <c r="F28" s="4" t="s">
        <v>17</v>
      </c>
      <c r="G28" s="4" t="s">
        <v>17</v>
      </c>
      <c r="H28" s="4" t="s">
        <v>20</v>
      </c>
      <c r="I28" s="4" t="s">
        <v>19</v>
      </c>
    </row>
    <row r="29" spans="1:9" x14ac:dyDescent="0.3">
      <c r="A29" s="9" t="s">
        <v>13</v>
      </c>
      <c r="B29" s="8">
        <f>B21/10</f>
        <v>1.471110024185998</v>
      </c>
      <c r="C29" s="8">
        <f>C21/10</f>
        <v>2.3811299999999962</v>
      </c>
      <c r="D29" s="8">
        <f>D21/10</f>
        <v>10.747231388261003</v>
      </c>
      <c r="E29" s="8">
        <f>E21/10</f>
        <v>10.94834077679999</v>
      </c>
      <c r="F29">
        <f>D29/31557</f>
        <v>3.4056568711414274E-4</v>
      </c>
      <c r="G29">
        <f t="shared" ref="F29:G32" si="3">E29/31557</f>
        <v>3.4693858024527016E-4</v>
      </c>
      <c r="H29" s="8">
        <f>F29*10000000</f>
        <v>3405.6568711414275</v>
      </c>
      <c r="I29" s="8">
        <f>G29*10000000</f>
        <v>3469.3858024527017</v>
      </c>
    </row>
    <row r="30" spans="1:9" x14ac:dyDescent="0.3">
      <c r="A30" s="9" t="s">
        <v>14</v>
      </c>
      <c r="B30" s="8">
        <f>B22/4</f>
        <v>1.259065446845014</v>
      </c>
      <c r="C30" s="8">
        <f>C22/4</f>
        <v>1.8733500000000021</v>
      </c>
      <c r="D30" s="8">
        <f>D22/4</f>
        <v>13.849520998825</v>
      </c>
      <c r="E30" s="8">
        <f>E22/4</f>
        <v>13.900241869500036</v>
      </c>
      <c r="F30">
        <f t="shared" si="3"/>
        <v>4.3887318182415946E-4</v>
      </c>
      <c r="G30">
        <f t="shared" si="3"/>
        <v>4.4048045978705314E-4</v>
      </c>
      <c r="H30" s="8">
        <f t="shared" ref="H30:I32" si="4">F30*10000000</f>
        <v>4388.7318182415947</v>
      </c>
      <c r="I30" s="8">
        <f t="shared" si="4"/>
        <v>4404.8045978705313</v>
      </c>
    </row>
    <row r="31" spans="1:9" x14ac:dyDescent="0.3">
      <c r="A31" t="s">
        <v>15</v>
      </c>
      <c r="B31" s="8">
        <f>B23/10</f>
        <v>2.7603229334689958</v>
      </c>
      <c r="C31" s="8">
        <f>C23/10</f>
        <v>2.6804700000000024</v>
      </c>
      <c r="D31" s="8">
        <f>D23/10</f>
        <v>67.173826503649011</v>
      </c>
      <c r="E31" s="8">
        <f>E23/10</f>
        <v>66.690002120900004</v>
      </c>
      <c r="F31">
        <f t="shared" si="3"/>
        <v>2.1286505847719684E-3</v>
      </c>
      <c r="G31">
        <f t="shared" si="3"/>
        <v>2.1133188237443356E-3</v>
      </c>
      <c r="H31" s="8">
        <f t="shared" si="4"/>
        <v>21286.505847719684</v>
      </c>
      <c r="I31" s="8">
        <f t="shared" si="4"/>
        <v>21133.188237443355</v>
      </c>
    </row>
    <row r="32" spans="1:9" x14ac:dyDescent="0.3">
      <c r="A32" t="s">
        <v>16</v>
      </c>
      <c r="B32" s="8">
        <f>B24/7</f>
        <v>1.6310274172914287</v>
      </c>
      <c r="C32" s="8">
        <f>C24/7</f>
        <v>1.7501142857142813</v>
      </c>
      <c r="D32" s="8">
        <f>D24/7</f>
        <v>25.183442007314266</v>
      </c>
      <c r="E32" s="8">
        <f>E24/7</f>
        <v>25.023771905428571</v>
      </c>
      <c r="F32">
        <f t="shared" si="3"/>
        <v>7.9803029461971244E-4</v>
      </c>
      <c r="G32">
        <f t="shared" si="3"/>
        <v>7.9297055820986065E-4</v>
      </c>
      <c r="H32" s="8">
        <f t="shared" si="4"/>
        <v>7980.3029461971246</v>
      </c>
      <c r="I32" s="8">
        <f t="shared" si="4"/>
        <v>7929.7055820986061</v>
      </c>
    </row>
    <row r="33" spans="5:5" x14ac:dyDescent="0.3">
      <c r="E33" s="8"/>
    </row>
  </sheetData>
  <mergeCells count="4">
    <mergeCell ref="B19:C19"/>
    <mergeCell ref="D19:E19"/>
    <mergeCell ref="B27:C27"/>
    <mergeCell ref="D27:E27"/>
  </mergeCells>
  <pageMargins left="0.7" right="0.7" top="0.75" bottom="0.75" header="0.3" footer="0.3"/>
  <pageSetup orientation="portrait" r:id="rId1"/>
  <ignoredErrors>
    <ignoredError sqref="B30:D30 E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workbookViewId="0">
      <selection activeCell="K15" sqref="K15:M20"/>
    </sheetView>
  </sheetViews>
  <sheetFormatPr baseColWidth="10" defaultRowHeight="14.4" x14ac:dyDescent="0.3"/>
  <cols>
    <col min="1" max="1" width="13.6640625" bestFit="1" customWidth="1"/>
    <col min="2" max="2" width="14" bestFit="1" customWidth="1"/>
    <col min="3" max="3" width="13.88671875" bestFit="1" customWidth="1"/>
    <col min="4" max="4" width="8.88671875" bestFit="1" customWidth="1"/>
    <col min="5" max="5" width="17.77734375" bestFit="1" customWidth="1"/>
    <col min="6" max="6" width="13.77734375" customWidth="1"/>
    <col min="7" max="7" width="15" bestFit="1" customWidth="1"/>
    <col min="8" max="8" width="13.44140625" bestFit="1" customWidth="1"/>
  </cols>
  <sheetData>
    <row r="1" spans="1:13" x14ac:dyDescent="0.3">
      <c r="A1" t="s">
        <v>22</v>
      </c>
      <c r="B1" t="s">
        <v>43</v>
      </c>
      <c r="C1" t="s">
        <v>24</v>
      </c>
      <c r="D1" t="s">
        <v>25</v>
      </c>
      <c r="E1" t="s">
        <v>26</v>
      </c>
      <c r="F1" t="s">
        <v>45</v>
      </c>
      <c r="G1" t="s">
        <v>42</v>
      </c>
    </row>
    <row r="2" spans="1:13" x14ac:dyDescent="0.3">
      <c r="A2" t="s">
        <v>23</v>
      </c>
      <c r="B2">
        <v>3094</v>
      </c>
      <c r="C2">
        <v>2499</v>
      </c>
      <c r="D2">
        <v>242</v>
      </c>
      <c r="E2">
        <v>329</v>
      </c>
      <c r="F2">
        <f>(B2+D2+E2)-C2</f>
        <v>1166</v>
      </c>
      <c r="G2">
        <v>409.97</v>
      </c>
    </row>
    <row r="3" spans="1:13" x14ac:dyDescent="0.3">
      <c r="F3">
        <f>(F2/10)</f>
        <v>116.6</v>
      </c>
      <c r="K3" t="s">
        <v>31</v>
      </c>
      <c r="L3" t="s">
        <v>32</v>
      </c>
    </row>
    <row r="4" spans="1:13" x14ac:dyDescent="0.3">
      <c r="A4" t="s">
        <v>0</v>
      </c>
      <c r="B4" t="s">
        <v>27</v>
      </c>
      <c r="C4" t="s">
        <v>28</v>
      </c>
      <c r="D4" t="s">
        <v>29</v>
      </c>
      <c r="E4" t="s">
        <v>30</v>
      </c>
      <c r="G4" t="s">
        <v>44</v>
      </c>
      <c r="K4">
        <v>380.35</v>
      </c>
      <c r="L4">
        <v>37.200000000000003</v>
      </c>
      <c r="M4">
        <f>(K4-L4)</f>
        <v>343.15000000000003</v>
      </c>
    </row>
    <row r="5" spans="1:13" x14ac:dyDescent="0.3">
      <c r="A5">
        <v>1976</v>
      </c>
      <c r="B5">
        <v>320.79000000000002</v>
      </c>
      <c r="C5">
        <v>320.85000000000002</v>
      </c>
      <c r="D5">
        <v>332.7</v>
      </c>
      <c r="E5" s="8">
        <f>AVERAGE(B5:D5)</f>
        <v>324.78000000000003</v>
      </c>
      <c r="F5" s="8">
        <f>STDEV(B5:D5)</f>
        <v>6.8589868056440917</v>
      </c>
      <c r="G5" s="8">
        <f>(E6-E5)</f>
        <v>20.569999999999936</v>
      </c>
      <c r="K5">
        <v>383.56</v>
      </c>
      <c r="L5">
        <v>40.409999999999997</v>
      </c>
      <c r="M5">
        <f t="shared" ref="M5:M9" si="0">(K5-L5)</f>
        <v>343.15</v>
      </c>
    </row>
    <row r="6" spans="1:13" x14ac:dyDescent="0.3">
      <c r="A6">
        <v>1986</v>
      </c>
      <c r="B6">
        <v>346.27</v>
      </c>
      <c r="C6">
        <v>343.22</v>
      </c>
      <c r="D6">
        <v>346.56</v>
      </c>
      <c r="E6" s="8">
        <f t="shared" ref="E6:E10" si="1">AVERAGE(B6:D6)</f>
        <v>345.34999999999997</v>
      </c>
      <c r="F6" s="8">
        <f t="shared" ref="F6:F10" si="2">STDEV(B6:D6)</f>
        <v>1.8503242959005666</v>
      </c>
      <c r="G6" s="8">
        <f t="shared" ref="G6:G9" si="3">(E7-E6)</f>
        <v>3.1466666666667038</v>
      </c>
      <c r="K6">
        <v>384.77</v>
      </c>
      <c r="L6">
        <v>41.61</v>
      </c>
      <c r="M6">
        <f t="shared" si="0"/>
        <v>343.15999999999997</v>
      </c>
    </row>
    <row r="7" spans="1:13" x14ac:dyDescent="0.3">
      <c r="A7">
        <v>1990</v>
      </c>
      <c r="B7">
        <v>350.79</v>
      </c>
      <c r="C7">
        <v>349.02</v>
      </c>
      <c r="D7">
        <v>345.68</v>
      </c>
      <c r="E7" s="8">
        <f t="shared" si="1"/>
        <v>348.49666666666667</v>
      </c>
      <c r="F7" s="8">
        <f t="shared" si="2"/>
        <v>2.5948859962112691</v>
      </c>
      <c r="G7" s="8">
        <f t="shared" si="3"/>
        <v>29.286666666666633</v>
      </c>
      <c r="K7">
        <v>401.68</v>
      </c>
      <c r="L7">
        <v>57.84</v>
      </c>
      <c r="M7">
        <f t="shared" si="0"/>
        <v>343.84000000000003</v>
      </c>
    </row>
    <row r="8" spans="1:13" x14ac:dyDescent="0.3">
      <c r="A8">
        <v>2000</v>
      </c>
      <c r="B8">
        <v>380.94</v>
      </c>
      <c r="C8">
        <v>378.12</v>
      </c>
      <c r="D8">
        <v>374.29</v>
      </c>
      <c r="E8" s="8">
        <f t="shared" si="1"/>
        <v>377.7833333333333</v>
      </c>
      <c r="F8" s="8">
        <f t="shared" si="2"/>
        <v>3.3377587290475708</v>
      </c>
      <c r="G8" s="8">
        <f t="shared" si="3"/>
        <v>22.473333333333358</v>
      </c>
      <c r="K8">
        <v>408.75</v>
      </c>
      <c r="L8">
        <v>64.849999999999994</v>
      </c>
      <c r="M8">
        <f t="shared" si="0"/>
        <v>343.9</v>
      </c>
    </row>
    <row r="9" spans="1:13" x14ac:dyDescent="0.3">
      <c r="A9">
        <v>2014</v>
      </c>
      <c r="B9">
        <v>399.63</v>
      </c>
      <c r="C9">
        <v>410.22</v>
      </c>
      <c r="D9">
        <v>390.92</v>
      </c>
      <c r="E9" s="8">
        <f t="shared" si="1"/>
        <v>400.25666666666666</v>
      </c>
      <c r="F9" s="8">
        <f t="shared" si="2"/>
        <v>9.665248746583476</v>
      </c>
      <c r="G9" s="8">
        <f t="shared" si="3"/>
        <v>5.1233333333333917</v>
      </c>
      <c r="K9">
        <v>409.94</v>
      </c>
      <c r="L9">
        <v>65.849999999999994</v>
      </c>
      <c r="M9">
        <f t="shared" si="0"/>
        <v>344.09000000000003</v>
      </c>
    </row>
    <row r="10" spans="1:13" x14ac:dyDescent="0.3">
      <c r="A10">
        <v>2019</v>
      </c>
      <c r="B10">
        <v>410.57</v>
      </c>
      <c r="C10">
        <v>414.64</v>
      </c>
      <c r="D10">
        <v>390.93</v>
      </c>
      <c r="E10" s="8">
        <f t="shared" si="1"/>
        <v>405.38000000000005</v>
      </c>
      <c r="F10" s="8">
        <f t="shared" si="2"/>
        <v>12.678450220748582</v>
      </c>
    </row>
    <row r="14" spans="1:13" x14ac:dyDescent="0.3">
      <c r="B14" t="s">
        <v>33</v>
      </c>
      <c r="C14" t="s">
        <v>34</v>
      </c>
      <c r="D14" t="s">
        <v>35</v>
      </c>
      <c r="E14" t="s">
        <v>5</v>
      </c>
    </row>
    <row r="15" spans="1:13" x14ac:dyDescent="0.3">
      <c r="A15" t="s">
        <v>0</v>
      </c>
      <c r="B15" t="s">
        <v>36</v>
      </c>
      <c r="C15" t="s">
        <v>36</v>
      </c>
      <c r="D15" t="s">
        <v>36</v>
      </c>
      <c r="E15" t="s">
        <v>21</v>
      </c>
      <c r="G15" t="s">
        <v>39</v>
      </c>
      <c r="H15" t="s">
        <v>46</v>
      </c>
      <c r="K15" t="s">
        <v>39</v>
      </c>
      <c r="L15" t="s">
        <v>40</v>
      </c>
      <c r="M15" t="s">
        <v>41</v>
      </c>
    </row>
    <row r="16" spans="1:13" x14ac:dyDescent="0.3">
      <c r="A16">
        <v>1976</v>
      </c>
      <c r="B16">
        <v>6716.02</v>
      </c>
      <c r="C16">
        <v>6613.52</v>
      </c>
      <c r="D16">
        <v>6664.77</v>
      </c>
      <c r="E16">
        <v>37.200000000000003</v>
      </c>
      <c r="G16" t="s">
        <v>13</v>
      </c>
      <c r="H16" s="8">
        <f>(D17-D16)</f>
        <v>1084.6499999999996</v>
      </c>
      <c r="K16" t="s">
        <v>13</v>
      </c>
      <c r="L16" s="8">
        <v>108.46499999999996</v>
      </c>
      <c r="M16" s="8">
        <v>2.0569999999999937</v>
      </c>
    </row>
    <row r="17" spans="1:13" x14ac:dyDescent="0.3">
      <c r="A17">
        <v>1986</v>
      </c>
      <c r="B17">
        <v>7804.91</v>
      </c>
      <c r="C17">
        <v>7693.93</v>
      </c>
      <c r="D17">
        <v>7749.42</v>
      </c>
      <c r="E17">
        <v>40.409999999999997</v>
      </c>
      <c r="G17" t="s">
        <v>14</v>
      </c>
      <c r="H17" s="8">
        <f>(D18-D17)</f>
        <v>428.32999999999993</v>
      </c>
      <c r="K17" t="s">
        <v>14</v>
      </c>
      <c r="L17" s="8">
        <v>107.0825</v>
      </c>
      <c r="M17" s="8">
        <v>0.78666666666667595</v>
      </c>
    </row>
    <row r="18" spans="1:13" x14ac:dyDescent="0.3">
      <c r="A18">
        <v>1990</v>
      </c>
      <c r="B18">
        <v>8226.59</v>
      </c>
      <c r="C18">
        <v>8128.91</v>
      </c>
      <c r="D18">
        <v>8177.75</v>
      </c>
      <c r="E18">
        <v>41.61</v>
      </c>
      <c r="G18" t="s">
        <v>15</v>
      </c>
      <c r="H18" s="8">
        <f>(D19-D18)</f>
        <v>6131.2199999999993</v>
      </c>
      <c r="K18" t="s">
        <v>15</v>
      </c>
      <c r="L18" s="8">
        <v>613.12199999999996</v>
      </c>
      <c r="M18" s="8">
        <v>2.9286666666666634</v>
      </c>
    </row>
    <row r="19" spans="1:13" x14ac:dyDescent="0.3">
      <c r="A19">
        <v>2000</v>
      </c>
      <c r="B19">
        <v>14453.5</v>
      </c>
      <c r="C19">
        <v>14164.44</v>
      </c>
      <c r="D19">
        <v>14308.97</v>
      </c>
      <c r="E19">
        <v>57.84</v>
      </c>
      <c r="G19" t="s">
        <v>37</v>
      </c>
      <c r="H19" s="8">
        <f>(D20-D19)</f>
        <v>2769.3999999999996</v>
      </c>
      <c r="K19" t="s">
        <v>37</v>
      </c>
      <c r="L19" s="8">
        <v>197.81428571428569</v>
      </c>
      <c r="M19" s="8">
        <v>1.6052380952380969</v>
      </c>
    </row>
    <row r="20" spans="1:13" x14ac:dyDescent="0.3">
      <c r="A20">
        <v>2014</v>
      </c>
      <c r="B20">
        <v>17199.88</v>
      </c>
      <c r="C20">
        <v>16956.849999999999</v>
      </c>
      <c r="D20">
        <v>17078.37</v>
      </c>
      <c r="E20">
        <v>64.849999999999994</v>
      </c>
      <c r="G20" t="s">
        <v>38</v>
      </c>
      <c r="H20" s="8">
        <f>(D21-D20)</f>
        <v>435.77000000000044</v>
      </c>
      <c r="K20" t="s">
        <v>38</v>
      </c>
      <c r="L20" s="8">
        <v>87.154000000000096</v>
      </c>
      <c r="M20" s="8">
        <v>1.0246666666666799</v>
      </c>
    </row>
    <row r="21" spans="1:13" x14ac:dyDescent="0.3">
      <c r="A21">
        <v>2019</v>
      </c>
      <c r="B21">
        <v>17680.490000000002</v>
      </c>
      <c r="C21">
        <v>17347.78</v>
      </c>
      <c r="D21">
        <v>17514.14</v>
      </c>
      <c r="E21">
        <v>65.849999999999994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Estimaciones Propias (Anteriore</vt:lpstr>
      <vt:lpstr>Balance Hidrico 2010-2020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Viloria;Christian Chacon</dc:creator>
  <cp:lastModifiedBy>Christian Chacón</cp:lastModifiedBy>
  <dcterms:created xsi:type="dcterms:W3CDTF">2017-01-25T12:59:53Z</dcterms:created>
  <dcterms:modified xsi:type="dcterms:W3CDTF">2023-07-12T02:46:21Z</dcterms:modified>
</cp:coreProperties>
</file>