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znic2\Box\Hydrogen Systems Analysis Projects\Energy Storage\Journal Paper\Submission\Joule\Third Submission\"/>
    </mc:Choice>
  </mc:AlternateContent>
  <xr:revisionPtr revIDLastSave="0" documentId="13_ncr:1_{F8A49D7B-AEFF-4282-BDD9-AC36A0E2FD1F}" xr6:coauthVersionLast="46" xr6:coauthVersionMax="46" xr10:uidLastSave="{00000000-0000-0000-0000-000000000000}"/>
  <bookViews>
    <workbookView xWindow="-120" yWindow="-120" windowWidth="29040" windowHeight="15840" activeTab="1" xr2:uid="{E42FA313-17F3-4F66-A63A-90C913E72EB0}"/>
  </bookViews>
  <sheets>
    <sheet name="Capital costs" sheetId="1" r:id="rId1"/>
    <sheet name="O&amp;M Cost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" i="7" l="1"/>
  <c r="Y14" i="7"/>
  <c r="Y15" i="7"/>
  <c r="Y12" i="7"/>
  <c r="V13" i="7"/>
  <c r="V14" i="7"/>
  <c r="V15" i="7"/>
  <c r="V12" i="7"/>
  <c r="W12" i="7"/>
  <c r="W15" i="7"/>
  <c r="W14" i="7"/>
  <c r="W13" i="7"/>
  <c r="AA8" i="7"/>
  <c r="Z8" i="7" l="1"/>
  <c r="F65" i="1" l="1"/>
  <c r="F72" i="1" s="1"/>
  <c r="C65" i="1"/>
  <c r="C72" i="1" s="1"/>
  <c r="Z18" i="7"/>
  <c r="Z17" i="7"/>
  <c r="Z16" i="7"/>
  <c r="Z15" i="7"/>
  <c r="Z14" i="7"/>
  <c r="Z13" i="7"/>
  <c r="Z12" i="7"/>
  <c r="Z11" i="7"/>
  <c r="Z10" i="7"/>
  <c r="Z9" i="7"/>
  <c r="W7" i="7"/>
  <c r="Z7" i="7" s="1"/>
  <c r="Z6" i="7"/>
  <c r="Y6" i="7"/>
  <c r="Z5" i="7"/>
  <c r="Y5" i="7"/>
  <c r="C70" i="1" l="1"/>
  <c r="F70" i="1"/>
  <c r="C71" i="1"/>
  <c r="F71" i="1"/>
  <c r="C101" i="1"/>
  <c r="C106" i="1" s="1"/>
  <c r="F101" i="1"/>
  <c r="F107" i="1" s="1"/>
  <c r="F144" i="1"/>
  <c r="F143" i="1"/>
  <c r="F142" i="1"/>
  <c r="C144" i="1"/>
  <c r="F131" i="1"/>
  <c r="C125" i="1"/>
  <c r="C131" i="1" s="1"/>
  <c r="F113" i="1"/>
  <c r="F120" i="1" s="1"/>
  <c r="C113" i="1"/>
  <c r="C120" i="1" s="1"/>
  <c r="F108" i="1" l="1"/>
  <c r="F106" i="1"/>
  <c r="C107" i="1"/>
  <c r="C142" i="1"/>
  <c r="C143" i="1"/>
  <c r="C132" i="1"/>
  <c r="F132" i="1"/>
  <c r="F130" i="1"/>
  <c r="C130" i="1"/>
  <c r="F118" i="1"/>
  <c r="F119" i="1"/>
  <c r="C118" i="1"/>
  <c r="C119" i="1"/>
  <c r="C108" i="1"/>
  <c r="F89" i="1"/>
  <c r="F96" i="1" l="1"/>
  <c r="F95" i="1"/>
  <c r="F94" i="1"/>
  <c r="C89" i="1"/>
  <c r="C95" i="1" s="1"/>
  <c r="F77" i="1"/>
  <c r="F84" i="1" s="1"/>
  <c r="C77" i="1"/>
  <c r="C83" i="1" s="1"/>
  <c r="C82" i="1" l="1"/>
  <c r="C84" i="1"/>
  <c r="C96" i="1"/>
  <c r="C94" i="1"/>
  <c r="F82" i="1"/>
  <c r="F83" i="1"/>
  <c r="F53" i="1" l="1"/>
  <c r="F59" i="1" s="1"/>
  <c r="C53" i="1"/>
  <c r="C60" i="1" s="1"/>
  <c r="C41" i="1"/>
  <c r="C48" i="1" s="1"/>
  <c r="F29" i="1"/>
  <c r="F36" i="1" s="1"/>
  <c r="F17" i="1"/>
  <c r="F24" i="1" s="1"/>
  <c r="C29" i="1"/>
  <c r="C35" i="1" s="1"/>
  <c r="C17" i="1"/>
  <c r="C22" i="1" s="1"/>
  <c r="F5" i="1"/>
  <c r="F10" i="1" s="1"/>
  <c r="C23" i="1" l="1"/>
  <c r="C24" i="1"/>
  <c r="C46" i="1"/>
  <c r="C47" i="1"/>
  <c r="F11" i="1"/>
  <c r="F12" i="1"/>
  <c r="C34" i="1"/>
  <c r="F22" i="1"/>
  <c r="F23" i="1"/>
  <c r="C36" i="1"/>
  <c r="F60" i="1"/>
  <c r="F58" i="1"/>
  <c r="C59" i="1"/>
  <c r="C58" i="1"/>
  <c r="F34" i="1"/>
  <c r="F35" i="1"/>
  <c r="C5" i="1" l="1"/>
  <c r="C10" i="1" l="1"/>
  <c r="C12" i="1"/>
  <c r="C11" i="1"/>
</calcChain>
</file>

<file path=xl/sharedStrings.xml><?xml version="1.0" encoding="utf-8"?>
<sst xmlns="http://schemas.openxmlformats.org/spreadsheetml/2006/main" count="321" uniqueCount="98">
  <si>
    <t>Parameter</t>
  </si>
  <si>
    <t>Value</t>
  </si>
  <si>
    <t>Future scale (GW)</t>
  </si>
  <si>
    <t>Learning rate - high (%)</t>
  </si>
  <si>
    <t>Learning rate - low (%)</t>
  </si>
  <si>
    <t>Learning rate - avg (%)</t>
  </si>
  <si>
    <t>Current scale (GW)</t>
  </si>
  <si>
    <t>Pumped Hydro - Power</t>
  </si>
  <si>
    <t>Pumped Hydro - Energy</t>
  </si>
  <si>
    <t>D-CAES/A-CAES - Energy (salt caverns)</t>
  </si>
  <si>
    <t>D-CAES/A-CAES - Power (charging)</t>
  </si>
  <si>
    <t>D-CAES/A-CAES - Power (discharging)</t>
  </si>
  <si>
    <t>P-TES - Power</t>
  </si>
  <si>
    <t>VRB - Power</t>
  </si>
  <si>
    <t>VRB - Energy</t>
  </si>
  <si>
    <t>Current scale (GWh)</t>
  </si>
  <si>
    <t>Future scale (GWh)</t>
  </si>
  <si>
    <t>NG-CT - Power</t>
  </si>
  <si>
    <t>NG-CC/Eth-CC/H2-CC - Power</t>
  </si>
  <si>
    <t>NG-CC|CCS - Power</t>
  </si>
  <si>
    <t>Eth-CC - Energy</t>
  </si>
  <si>
    <t>Stat PEM FC - Power</t>
  </si>
  <si>
    <t>M/HDV PEM FC - Power</t>
  </si>
  <si>
    <t>H2 Compressor - Power</t>
  </si>
  <si>
    <t>Rectifier - Power</t>
  </si>
  <si>
    <t>Inverter - Power</t>
  </si>
  <si>
    <t>Hydrogen Underground Pipes</t>
  </si>
  <si>
    <t>A-CAES/PTES - Energy (TES)</t>
  </si>
  <si>
    <t>PEM Electrolyzer - Power</t>
  </si>
  <si>
    <t>Future installed price - low ($/kWh-HHV)</t>
  </si>
  <si>
    <t>Future installed price - avg ($/kWh-HHV)</t>
  </si>
  <si>
    <t>Future installed price - high ($/kWh-HHV)</t>
  </si>
  <si>
    <t>Hydrogen salt cavern storage</t>
  </si>
  <si>
    <t>Current installed price ($/kWh-HHV)</t>
  </si>
  <si>
    <t>Current installed price ($/kWht)</t>
  </si>
  <si>
    <t>Future installed price - low ($/kWht)</t>
  </si>
  <si>
    <t>Future installed price - avg ($/kWht)</t>
  </si>
  <si>
    <t>Future installed price - high ($/kWht)</t>
  </si>
  <si>
    <t>Current installed price ($/kWh-AC)</t>
  </si>
  <si>
    <t>Future installed price - low ($/kWh-AC)</t>
  </si>
  <si>
    <t>Future installed price - avg ($/kWh-AC)</t>
  </si>
  <si>
    <t>Future installed price - high ($/kWh-AC)</t>
  </si>
  <si>
    <t>Current installed price ($/kWe)</t>
  </si>
  <si>
    <t>Future installed price - low ($/kWe)</t>
  </si>
  <si>
    <t>Future installed price - avg ($/kWe)</t>
  </si>
  <si>
    <t>Future installed price - high ($/kWe)</t>
  </si>
  <si>
    <t>Future installed price - low ($/kW-AC)</t>
  </si>
  <si>
    <t>Future installed price - avg ($/kW-AC)</t>
  </si>
  <si>
    <t>Future installed price - high ($/kW-AC)</t>
  </si>
  <si>
    <t>Future installed price - low ($/kWe,in)</t>
  </si>
  <si>
    <t>Current installed price ($/kWe,in)</t>
  </si>
  <si>
    <t>Future installed price - avg ($/kWe,in)</t>
  </si>
  <si>
    <t>Future installed price - high ($/kWe,in)</t>
  </si>
  <si>
    <t>O&amp;M Cost assumptions</t>
  </si>
  <si>
    <t>Capital costs and Capacity factors</t>
  </si>
  <si>
    <t>Refurbishment cost calculation</t>
  </si>
  <si>
    <t>Total O&amp;M Costs</t>
  </si>
  <si>
    <t>Charging</t>
  </si>
  <si>
    <t>Storage</t>
  </si>
  <si>
    <t>Discharging</t>
  </si>
  <si>
    <t>System</t>
  </si>
  <si>
    <t>Fixed O&amp;M cost
[$/kWh-y]</t>
  </si>
  <si>
    <t>Property tax and insurance
[% of Cap/y]</t>
  </si>
  <si>
    <t>Variable O&amp;M cost
[$/MWh]</t>
  </si>
  <si>
    <t>Fixed 
[% of Cap/y]</t>
  </si>
  <si>
    <t>Var. O&amp;M cost w/o refurb. costs
[$/MWh]</t>
  </si>
  <si>
    <t>Charging Cap cost $/kW</t>
  </si>
  <si>
    <t>Discharging cap cost $/kW</t>
  </si>
  <si>
    <t>Charging Capacity Factor (%)</t>
  </si>
  <si>
    <t>Discharging capacity factor (%)</t>
  </si>
  <si>
    <t>Refurbishment % of discharging cap cost</t>
  </si>
  <si>
    <t>Analysis period (y)</t>
  </si>
  <si>
    <t>Charging O&amp;M (% of installed cap/year)</t>
  </si>
  <si>
    <t>Discharging O&amp;M (% of installed cap/year)</t>
  </si>
  <si>
    <t>A-CAES|Salt</t>
  </si>
  <si>
    <t>D-CAES|Salt</t>
  </si>
  <si>
    <t>VRB</t>
  </si>
  <si>
    <t>NG-CC</t>
  </si>
  <si>
    <t>NG-CT</t>
  </si>
  <si>
    <t>PHS</t>
  </si>
  <si>
    <t>H2-CC|Salt</t>
  </si>
  <si>
    <t>Stat-PEM|Salt</t>
  </si>
  <si>
    <t>HDV-PEM|Pipes</t>
  </si>
  <si>
    <t>HDV-PEM|Salt</t>
  </si>
  <si>
    <t>Eth-CC</t>
  </si>
  <si>
    <t>NG-CC|CCS</t>
  </si>
  <si>
    <t>P-TES</t>
  </si>
  <si>
    <t>Li-ion</t>
  </si>
  <si>
    <t>Storage cap cost ($/kWh)</t>
  </si>
  <si>
    <t>Ammortized power refurbishment expense [$/MWh]</t>
  </si>
  <si>
    <t>Refurbishment interval (calendar years)</t>
  </si>
  <si>
    <t>Li-Ion - Power</t>
  </si>
  <si>
    <t>Li-Ion - Energy</t>
  </si>
  <si>
    <t>Storage O&amp;M (% of installed cap/year)</t>
  </si>
  <si>
    <t>Refurbishment % of charging cap cost</t>
  </si>
  <si>
    <t>Charging refurbishment interval (h of charge)</t>
  </si>
  <si>
    <t>Discharging refurbishment interval (h of discharge)</t>
  </si>
  <si>
    <t>Amortized charging refurbishment costs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</si>
</sst>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  <numFmt numFmtId="167" formatCode="_(* #,##0.0_);_(* \(#,##0.0\);_(* &quot;-&quot;??_);_(@_)"/>
    <numFmt numFmtId="168" formatCode="_(* #,##0.000_);_(* \(#,##0.000\);_(* &quot;-&quot;??_);_(@_)"/>
    <numFmt numFmtId="169" formatCode="_(* #,##0.0000_);_(* \(#,##0.0000\);_(* &quot;-&quot;??_);_(@_)"/>
    <numFmt numFmtId="170" formatCode="_(* #,##0.00000000_);_(* \(#,##0.00000000\);_(* &quot;-&quot;??_);_(@_)"/>
  </numFmts>
  <fonts count="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9" fontId="0" fillId="0" borderId="0" xfId="1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" fillId="0" borderId="0" xfId="2"/>
    <xf numFmtId="0" fontId="4" fillId="2" borderId="0" xfId="2" applyFill="1"/>
    <xf numFmtId="0" fontId="5" fillId="2" borderId="4" xfId="2" applyFont="1" applyFill="1" applyBorder="1"/>
    <xf numFmtId="0" fontId="6" fillId="3" borderId="0" xfId="2" applyFont="1" applyFill="1" applyAlignment="1">
      <alignment wrapText="1"/>
    </xf>
    <xf numFmtId="0" fontId="5" fillId="2" borderId="0" xfId="2" applyFont="1" applyFill="1"/>
    <xf numFmtId="0" fontId="4" fillId="2" borderId="5" xfId="2" applyFill="1" applyBorder="1"/>
    <xf numFmtId="165" fontId="4" fillId="2" borderId="5" xfId="2" applyNumberFormat="1" applyFill="1" applyBorder="1"/>
    <xf numFmtId="43" fontId="0" fillId="2" borderId="5" xfId="3" applyFont="1" applyFill="1" applyBorder="1"/>
    <xf numFmtId="1" fontId="4" fillId="2" borderId="5" xfId="2" applyNumberFormat="1" applyFill="1" applyBorder="1"/>
    <xf numFmtId="165" fontId="0" fillId="2" borderId="5" xfId="4" applyNumberFormat="1" applyFont="1" applyFill="1" applyBorder="1"/>
    <xf numFmtId="10" fontId="0" fillId="2" borderId="5" xfId="4" applyNumberFormat="1" applyFont="1" applyFill="1" applyBorder="1"/>
    <xf numFmtId="166" fontId="0" fillId="2" borderId="5" xfId="3" applyNumberFormat="1" applyFont="1" applyFill="1" applyBorder="1"/>
    <xf numFmtId="9" fontId="0" fillId="2" borderId="5" xfId="4" applyFont="1" applyFill="1" applyBorder="1"/>
    <xf numFmtId="2" fontId="4" fillId="2" borderId="5" xfId="2" applyNumberFormat="1" applyFill="1" applyBorder="1"/>
    <xf numFmtId="43" fontId="0" fillId="2" borderId="5" xfId="3" applyFont="1" applyFill="1" applyBorder="1" applyAlignment="1">
      <alignment horizontal="right"/>
    </xf>
    <xf numFmtId="0" fontId="5" fillId="2" borderId="6" xfId="2" applyFont="1" applyFill="1" applyBorder="1"/>
    <xf numFmtId="0" fontId="7" fillId="3" borderId="0" xfId="2" applyFont="1" applyFill="1" applyAlignment="1">
      <alignment wrapText="1"/>
    </xf>
    <xf numFmtId="0" fontId="8" fillId="3" borderId="0" xfId="2" applyFont="1" applyFill="1" applyAlignment="1">
      <alignment wrapText="1"/>
    </xf>
    <xf numFmtId="0" fontId="7" fillId="3" borderId="0" xfId="2" applyFont="1" applyFill="1" applyAlignment="1">
      <alignment horizontal="center" wrapText="1"/>
    </xf>
    <xf numFmtId="0" fontId="2" fillId="2" borderId="5" xfId="0" applyFont="1" applyFill="1" applyBorder="1"/>
    <xf numFmtId="0" fontId="0" fillId="2" borderId="5" xfId="0" applyFill="1" applyBorder="1" applyAlignment="1">
      <alignment horizontal="center"/>
    </xf>
    <xf numFmtId="9" fontId="0" fillId="2" borderId="5" xfId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4" fillId="0" borderId="0" xfId="2" applyFill="1"/>
    <xf numFmtId="0" fontId="5" fillId="0" borderId="0" xfId="2" applyFont="1" applyFill="1" applyAlignment="1">
      <alignment horizontal="center"/>
    </xf>
    <xf numFmtId="0" fontId="7" fillId="3" borderId="0" xfId="2" applyFont="1" applyFill="1"/>
    <xf numFmtId="0" fontId="7" fillId="4" borderId="0" xfId="2" applyFont="1" applyFill="1"/>
    <xf numFmtId="0" fontId="7" fillId="4" borderId="0" xfId="2" applyFont="1" applyFill="1" applyAlignment="1">
      <alignment wrapText="1"/>
    </xf>
    <xf numFmtId="0" fontId="7" fillId="3" borderId="3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5" xfId="2" applyFont="1" applyFill="1" applyBorder="1" applyAlignment="1">
      <alignment wrapText="1"/>
    </xf>
    <xf numFmtId="0" fontId="7" fillId="3" borderId="0" xfId="2" applyFont="1" applyFill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3" xfId="2" applyFont="1" applyFill="1" applyBorder="1" applyAlignment="1"/>
    <xf numFmtId="0" fontId="7" fillId="3" borderId="1" xfId="2" applyFont="1" applyFill="1" applyBorder="1" applyAlignment="1"/>
    <xf numFmtId="0" fontId="7" fillId="3" borderId="2" xfId="2" applyFont="1" applyFill="1" applyBorder="1" applyAlignment="1"/>
    <xf numFmtId="2" fontId="0" fillId="2" borderId="5" xfId="0" applyNumberFormat="1" applyFill="1" applyBorder="1" applyAlignment="1">
      <alignment horizontal="center"/>
    </xf>
    <xf numFmtId="0" fontId="7" fillId="3" borderId="0" xfId="2" applyFont="1" applyFill="1" applyAlignment="1">
      <alignment horizontal="center"/>
    </xf>
    <xf numFmtId="10" fontId="1" fillId="2" borderId="5" xfId="4" applyNumberFormat="1" applyFont="1" applyFill="1" applyBorder="1"/>
    <xf numFmtId="0" fontId="7" fillId="3" borderId="0" xfId="2" applyFont="1" applyFill="1" applyAlignment="1"/>
    <xf numFmtId="167" fontId="0" fillId="2" borderId="5" xfId="3" applyNumberFormat="1" applyFont="1" applyFill="1" applyBorder="1"/>
    <xf numFmtId="0" fontId="7" fillId="3" borderId="0" xfId="2" applyFont="1" applyFill="1" applyAlignment="1">
      <alignment horizontal="center"/>
    </xf>
    <xf numFmtId="0" fontId="7" fillId="3" borderId="0" xfId="2" applyFont="1" applyFill="1" applyAlignment="1">
      <alignment horizontal="center"/>
    </xf>
    <xf numFmtId="165" fontId="0" fillId="2" borderId="5" xfId="1" applyNumberFormat="1" applyFont="1" applyFill="1" applyBorder="1"/>
    <xf numFmtId="168" fontId="0" fillId="2" borderId="5" xfId="3" applyNumberFormat="1" applyFont="1" applyFill="1" applyBorder="1"/>
    <xf numFmtId="168" fontId="0" fillId="2" borderId="5" xfId="3" applyNumberFormat="1" applyFont="1" applyFill="1" applyBorder="1" applyAlignment="1">
      <alignment horizontal="right"/>
    </xf>
    <xf numFmtId="169" fontId="0" fillId="2" borderId="5" xfId="3" applyNumberFormat="1" applyFont="1" applyFill="1" applyBorder="1"/>
    <xf numFmtId="170" fontId="0" fillId="2" borderId="5" xfId="3" applyNumberFormat="1" applyFont="1" applyFill="1" applyBorder="1"/>
    <xf numFmtId="0" fontId="8" fillId="3" borderId="4" xfId="2" applyFont="1" applyFill="1" applyBorder="1" applyAlignment="1">
      <alignment wrapText="1"/>
    </xf>
    <xf numFmtId="0" fontId="5" fillId="0" borderId="0" xfId="2" applyFont="1" applyFill="1" applyAlignment="1">
      <alignment horizontal="center"/>
    </xf>
    <xf numFmtId="0" fontId="7" fillId="3" borderId="0" xfId="2" applyFont="1" applyFill="1" applyAlignment="1">
      <alignment horizontal="center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</cellXfs>
  <cellStyles count="5">
    <cellStyle name="Comma 2" xfId="3" xr:uid="{F5CF83F3-AFDA-4B59-A89B-161BB7068A93}"/>
    <cellStyle name="Normal" xfId="0" builtinId="0"/>
    <cellStyle name="Normal 2" xfId="2" xr:uid="{BF56E4FB-8D14-4092-A68A-AC50F4036022}"/>
    <cellStyle name="Percent" xfId="1" builtinId="5"/>
    <cellStyle name="Percent 2" xfId="4" xr:uid="{D1D9EC38-5583-4868-91AD-66E66DB722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E19D-D175-4601-8F46-89EB521DF91B}">
  <dimension ref="B1:O144"/>
  <sheetViews>
    <sheetView topLeftCell="A139" zoomScaleNormal="100" workbookViewId="0">
      <selection activeCell="B36" sqref="B36"/>
    </sheetView>
  </sheetViews>
  <sheetFormatPr defaultRowHeight="15" x14ac:dyDescent="0.25"/>
  <cols>
    <col min="2" max="2" width="38" customWidth="1"/>
    <col min="3" max="3" width="12.42578125" style="1" customWidth="1"/>
    <col min="4" max="4" width="6.28515625" style="1" customWidth="1"/>
    <col min="5" max="5" width="38.28515625" style="1" customWidth="1"/>
    <col min="6" max="6" width="21.42578125" style="1" bestFit="1" customWidth="1"/>
  </cols>
  <sheetData>
    <row r="1" spans="2:15" x14ac:dyDescent="0.25">
      <c r="I1" s="4"/>
      <c r="J1" s="4"/>
      <c r="K1" s="4"/>
      <c r="L1" s="5"/>
      <c r="M1" s="5"/>
      <c r="N1" s="4"/>
      <c r="O1" s="4"/>
    </row>
    <row r="2" spans="2:15" ht="21" x14ac:dyDescent="0.35">
      <c r="B2" s="28" t="s">
        <v>7</v>
      </c>
      <c r="C2" s="14"/>
      <c r="E2" s="28" t="s">
        <v>8</v>
      </c>
      <c r="F2" s="28"/>
      <c r="I2" s="4"/>
      <c r="J2" s="4"/>
      <c r="K2" s="4"/>
      <c r="L2" s="5"/>
      <c r="M2" s="5"/>
      <c r="N2" s="4"/>
      <c r="O2" s="4"/>
    </row>
    <row r="3" spans="2:15" x14ac:dyDescent="0.25">
      <c r="B3" s="27" t="s">
        <v>0</v>
      </c>
      <c r="C3" s="29" t="s">
        <v>1</v>
      </c>
      <c r="E3" s="27" t="s">
        <v>0</v>
      </c>
      <c r="F3" s="29" t="s">
        <v>1</v>
      </c>
      <c r="I3" s="4"/>
      <c r="J3" s="4"/>
      <c r="K3" s="4"/>
      <c r="L3" s="5"/>
      <c r="M3" s="5"/>
      <c r="N3" s="4"/>
      <c r="O3" s="4"/>
    </row>
    <row r="4" spans="2:15" x14ac:dyDescent="0.25">
      <c r="B4" s="30" t="s">
        <v>6</v>
      </c>
      <c r="C4" s="31">
        <v>168</v>
      </c>
      <c r="E4" s="30" t="s">
        <v>15</v>
      </c>
      <c r="F4" s="31">
        <v>2016</v>
      </c>
      <c r="I4" s="4"/>
      <c r="J4" s="4"/>
      <c r="K4" s="4"/>
      <c r="L4" s="5"/>
      <c r="M4" s="5"/>
      <c r="N4" s="4"/>
      <c r="O4" s="4"/>
    </row>
    <row r="5" spans="2:15" x14ac:dyDescent="0.25">
      <c r="B5" s="30" t="s">
        <v>2</v>
      </c>
      <c r="C5" s="31">
        <f>C4+200</f>
        <v>368</v>
      </c>
      <c r="E5" s="30" t="s">
        <v>16</v>
      </c>
      <c r="F5" s="31">
        <f>F4+200*120</f>
        <v>26016</v>
      </c>
      <c r="I5" s="4"/>
      <c r="J5" s="4"/>
      <c r="K5" s="4"/>
      <c r="L5" s="5"/>
      <c r="M5" s="5"/>
      <c r="N5" s="4"/>
      <c r="O5" s="4"/>
    </row>
    <row r="6" spans="2:15" x14ac:dyDescent="0.25">
      <c r="B6" s="30" t="s">
        <v>4</v>
      </c>
      <c r="C6" s="32">
        <v>-0.01</v>
      </c>
      <c r="D6" s="2"/>
      <c r="E6" s="30" t="s">
        <v>4</v>
      </c>
      <c r="F6" s="32">
        <v>-0.01</v>
      </c>
      <c r="I6" s="4"/>
      <c r="J6" s="4"/>
      <c r="K6" s="4"/>
      <c r="L6" s="5"/>
      <c r="M6" s="5"/>
      <c r="N6" s="4"/>
      <c r="O6" s="4"/>
    </row>
    <row r="7" spans="2:15" x14ac:dyDescent="0.25">
      <c r="B7" s="30" t="s">
        <v>5</v>
      </c>
      <c r="C7" s="32">
        <v>0</v>
      </c>
      <c r="D7" s="2"/>
      <c r="E7" s="30" t="s">
        <v>5</v>
      </c>
      <c r="F7" s="32">
        <v>0</v>
      </c>
      <c r="I7" s="4"/>
      <c r="J7" s="4"/>
      <c r="K7" s="4"/>
      <c r="L7" s="5"/>
      <c r="M7" s="5"/>
      <c r="N7" s="4"/>
      <c r="O7" s="4"/>
    </row>
    <row r="8" spans="2:15" x14ac:dyDescent="0.25">
      <c r="B8" s="30" t="s">
        <v>3</v>
      </c>
      <c r="C8" s="32">
        <v>7.0000000000000007E-2</v>
      </c>
      <c r="D8" s="2"/>
      <c r="E8" s="30" t="s">
        <v>3</v>
      </c>
      <c r="F8" s="32">
        <v>7.0000000000000007E-2</v>
      </c>
      <c r="I8" s="4"/>
      <c r="J8" s="4"/>
      <c r="K8" s="4"/>
      <c r="L8" s="5"/>
      <c r="M8" s="5"/>
      <c r="N8" s="4"/>
      <c r="O8" s="4"/>
    </row>
    <row r="9" spans="2:15" x14ac:dyDescent="0.25">
      <c r="B9" s="30" t="s">
        <v>42</v>
      </c>
      <c r="C9" s="33">
        <v>1612</v>
      </c>
      <c r="E9" s="30" t="s">
        <v>38</v>
      </c>
      <c r="F9" s="33">
        <v>83</v>
      </c>
      <c r="I9" s="4"/>
      <c r="J9" s="4"/>
      <c r="K9" s="4"/>
      <c r="L9" s="5"/>
      <c r="M9" s="5"/>
      <c r="N9" s="4"/>
      <c r="O9" s="4"/>
    </row>
    <row r="10" spans="2:15" x14ac:dyDescent="0.25">
      <c r="B10" s="30" t="s">
        <v>43</v>
      </c>
      <c r="C10" s="33">
        <f>C9*(1-C8)^(LN(C5/C4)/LN(2))</f>
        <v>1484.9490242169097</v>
      </c>
      <c r="D10" s="3"/>
      <c r="E10" s="30" t="s">
        <v>39</v>
      </c>
      <c r="F10" s="33">
        <f>F9*(1-F8)^(LN(F5/F4)/LN(2))</f>
        <v>63.50171864403103</v>
      </c>
      <c r="I10" s="4"/>
      <c r="J10" s="4"/>
      <c r="K10" s="4"/>
      <c r="L10" s="5"/>
      <c r="M10" s="5"/>
      <c r="N10" s="4"/>
      <c r="O10" s="4"/>
    </row>
    <row r="11" spans="2:15" x14ac:dyDescent="0.25">
      <c r="B11" s="30" t="s">
        <v>44</v>
      </c>
      <c r="C11" s="33">
        <f>C9*(1-C7)^(LN(C5/C4)/LN(2))</f>
        <v>1612</v>
      </c>
      <c r="D11" s="3"/>
      <c r="E11" s="30" t="s">
        <v>40</v>
      </c>
      <c r="F11" s="33">
        <f>F9*(1-F7)^(LN(F5/F4)/LN(2))</f>
        <v>83</v>
      </c>
      <c r="I11" s="4"/>
      <c r="J11" s="4"/>
      <c r="K11" s="4"/>
      <c r="L11" s="5"/>
      <c r="M11" s="5"/>
      <c r="N11" s="4"/>
      <c r="O11" s="4"/>
    </row>
    <row r="12" spans="2:15" x14ac:dyDescent="0.25">
      <c r="B12" s="30" t="s">
        <v>45</v>
      </c>
      <c r="C12" s="33">
        <f>C9*(1-C6)^(LN(C5/C4)/LN(2))</f>
        <v>1630.2475940384249</v>
      </c>
      <c r="D12" s="3"/>
      <c r="E12" s="30" t="s">
        <v>41</v>
      </c>
      <c r="F12" s="33">
        <f>F9*(1-F6)^(LN(F5/F4)/LN(2))</f>
        <v>86.103981507609845</v>
      </c>
      <c r="I12" s="4"/>
      <c r="J12" s="4"/>
      <c r="K12" s="4"/>
      <c r="L12" s="5"/>
      <c r="M12" s="5"/>
      <c r="N12" s="4"/>
      <c r="O12" s="4"/>
    </row>
    <row r="13" spans="2:15" x14ac:dyDescent="0.25">
      <c r="I13" s="4"/>
      <c r="J13" s="4"/>
      <c r="K13" s="4"/>
      <c r="L13" s="5"/>
      <c r="M13" s="5"/>
      <c r="N13" s="4"/>
      <c r="O13" s="4"/>
    </row>
    <row r="14" spans="2:15" ht="21" x14ac:dyDescent="0.35">
      <c r="B14" s="62" t="s">
        <v>10</v>
      </c>
      <c r="C14" s="62"/>
      <c r="E14" s="62" t="s">
        <v>11</v>
      </c>
      <c r="F14" s="62"/>
      <c r="I14" s="4"/>
      <c r="J14" s="4"/>
      <c r="K14" s="4"/>
      <c r="L14" s="5"/>
      <c r="M14" s="5"/>
      <c r="N14" s="4"/>
      <c r="O14" s="4"/>
    </row>
    <row r="15" spans="2:15" x14ac:dyDescent="0.25">
      <c r="B15" s="27" t="s">
        <v>0</v>
      </c>
      <c r="C15" s="29" t="s">
        <v>1</v>
      </c>
      <c r="E15" s="27" t="s">
        <v>0</v>
      </c>
      <c r="F15" s="29" t="s">
        <v>1</v>
      </c>
      <c r="I15" s="4"/>
      <c r="J15" s="4"/>
      <c r="N15" s="4"/>
      <c r="O15" s="4"/>
    </row>
    <row r="16" spans="2:15" x14ac:dyDescent="0.25">
      <c r="B16" s="30" t="s">
        <v>6</v>
      </c>
      <c r="C16" s="31">
        <v>995</v>
      </c>
      <c r="E16" s="30" t="s">
        <v>6</v>
      </c>
      <c r="F16" s="31">
        <v>995</v>
      </c>
      <c r="I16" s="4"/>
      <c r="J16" s="4"/>
      <c r="N16" s="4"/>
      <c r="O16" s="4"/>
    </row>
    <row r="17" spans="2:15" x14ac:dyDescent="0.25">
      <c r="B17" s="30" t="s">
        <v>2</v>
      </c>
      <c r="C17" s="31">
        <f>C16+200</f>
        <v>1195</v>
      </c>
      <c r="E17" s="30" t="s">
        <v>2</v>
      </c>
      <c r="F17" s="31">
        <f>F16+200</f>
        <v>1195</v>
      </c>
      <c r="I17" s="4"/>
      <c r="J17" s="4"/>
      <c r="N17" s="4"/>
      <c r="O17" s="4"/>
    </row>
    <row r="18" spans="2:15" x14ac:dyDescent="0.25">
      <c r="B18" s="30" t="s">
        <v>4</v>
      </c>
      <c r="C18" s="32">
        <v>0.1</v>
      </c>
      <c r="D18" s="2"/>
      <c r="E18" s="30" t="s">
        <v>4</v>
      </c>
      <c r="F18" s="32">
        <v>0.1</v>
      </c>
      <c r="I18" s="4"/>
      <c r="J18" s="4"/>
      <c r="N18" s="4"/>
      <c r="O18" s="4"/>
    </row>
    <row r="19" spans="2:15" x14ac:dyDescent="0.25">
      <c r="B19" s="30" t="s">
        <v>5</v>
      </c>
      <c r="C19" s="32">
        <v>0.15</v>
      </c>
      <c r="D19" s="2"/>
      <c r="E19" s="30" t="s">
        <v>5</v>
      </c>
      <c r="F19" s="32">
        <v>0.15</v>
      </c>
      <c r="I19" s="4"/>
      <c r="J19" s="4"/>
      <c r="N19" s="4"/>
      <c r="O19" s="4"/>
    </row>
    <row r="20" spans="2:15" x14ac:dyDescent="0.25">
      <c r="B20" s="30" t="s">
        <v>3</v>
      </c>
      <c r="C20" s="32">
        <v>0.22</v>
      </c>
      <c r="D20" s="2"/>
      <c r="E20" s="30" t="s">
        <v>3</v>
      </c>
      <c r="F20" s="32">
        <v>0.22</v>
      </c>
      <c r="I20" s="4"/>
      <c r="J20" s="4"/>
      <c r="N20" s="4"/>
      <c r="O20" s="4"/>
    </row>
    <row r="21" spans="2:15" x14ac:dyDescent="0.25">
      <c r="B21" s="30" t="s">
        <v>42</v>
      </c>
      <c r="C21" s="33">
        <v>507</v>
      </c>
      <c r="E21" s="30" t="s">
        <v>42</v>
      </c>
      <c r="F21" s="33">
        <v>759</v>
      </c>
      <c r="I21" s="4"/>
      <c r="J21" s="4"/>
      <c r="N21" s="4"/>
      <c r="O21" s="4"/>
    </row>
    <row r="22" spans="2:15" x14ac:dyDescent="0.25">
      <c r="B22" s="30" t="s">
        <v>43</v>
      </c>
      <c r="C22" s="33">
        <f>C21*(1-C20)^(LN(C17/C16)/LN(2))</f>
        <v>474.78260734100536</v>
      </c>
      <c r="D22" s="3"/>
      <c r="E22" s="30" t="s">
        <v>43</v>
      </c>
      <c r="F22" s="33">
        <f>F21*(1-F20)^(LN(F17/F16)/LN(2))</f>
        <v>710.76922874126842</v>
      </c>
      <c r="I22" s="4"/>
      <c r="J22" s="4"/>
      <c r="N22" s="4"/>
      <c r="O22" s="4"/>
    </row>
    <row r="23" spans="2:15" x14ac:dyDescent="0.25">
      <c r="B23" s="30" t="s">
        <v>44</v>
      </c>
      <c r="C23" s="33">
        <f>C21*(1-C19)^(LN(C17/C16)/LN(2))</f>
        <v>485.68809894596609</v>
      </c>
      <c r="D23" s="3"/>
      <c r="E23" s="30" t="s">
        <v>44</v>
      </c>
      <c r="F23" s="33">
        <f>F21*(1-F19)^(LN(F17/F16)/LN(2))</f>
        <v>727.0952013806475</v>
      </c>
      <c r="I23" s="4"/>
      <c r="J23" s="4"/>
      <c r="N23" s="4"/>
      <c r="O23" s="4"/>
    </row>
    <row r="24" spans="2:15" x14ac:dyDescent="0.25">
      <c r="B24" s="30" t="s">
        <v>45</v>
      </c>
      <c r="C24" s="33">
        <f>C21*(1-C18)^(LN(C17/C16)/LN(2))</f>
        <v>493.07944665653622</v>
      </c>
      <c r="D24" s="3"/>
      <c r="E24" s="30" t="s">
        <v>45</v>
      </c>
      <c r="F24" s="33">
        <f>F21*(1-F18)^(LN(F17/F16)/LN(2))</f>
        <v>738.16035505386787</v>
      </c>
      <c r="I24" s="4"/>
      <c r="J24" s="4"/>
      <c r="N24" s="4"/>
      <c r="O24" s="4"/>
    </row>
    <row r="25" spans="2:15" x14ac:dyDescent="0.25">
      <c r="I25" s="4"/>
      <c r="J25" s="4"/>
      <c r="N25" s="4"/>
      <c r="O25" s="4"/>
    </row>
    <row r="26" spans="2:15" ht="21" x14ac:dyDescent="0.35">
      <c r="B26" s="62" t="s">
        <v>9</v>
      </c>
      <c r="C26" s="62"/>
      <c r="E26" s="62" t="s">
        <v>27</v>
      </c>
      <c r="F26" s="62"/>
      <c r="I26" s="4"/>
      <c r="J26" s="4"/>
      <c r="K26" s="4"/>
      <c r="L26" s="4"/>
      <c r="M26" s="4"/>
      <c r="N26" s="4"/>
      <c r="O26" s="4"/>
    </row>
    <row r="27" spans="2:15" x14ac:dyDescent="0.25">
      <c r="B27" s="27" t="s">
        <v>0</v>
      </c>
      <c r="C27" s="29" t="s">
        <v>1</v>
      </c>
      <c r="E27" s="27" t="s">
        <v>0</v>
      </c>
      <c r="F27" s="29" t="s">
        <v>1</v>
      </c>
    </row>
    <row r="28" spans="2:15" x14ac:dyDescent="0.25">
      <c r="B28" s="30" t="s">
        <v>15</v>
      </c>
      <c r="C28" s="31">
        <v>5.8</v>
      </c>
      <c r="E28" s="30" t="s">
        <v>15</v>
      </c>
      <c r="F28" s="31">
        <v>6</v>
      </c>
    </row>
    <row r="29" spans="2:15" x14ac:dyDescent="0.25">
      <c r="B29" s="30" t="s">
        <v>16</v>
      </c>
      <c r="C29" s="33">
        <f>C28+200*120</f>
        <v>24005.8</v>
      </c>
      <c r="E29" s="30" t="s">
        <v>16</v>
      </c>
      <c r="F29" s="31">
        <f>F28+200*120</f>
        <v>24006</v>
      </c>
    </row>
    <row r="30" spans="2:15" x14ac:dyDescent="0.25">
      <c r="B30" s="30" t="s">
        <v>4</v>
      </c>
      <c r="C30" s="32">
        <v>-0.01</v>
      </c>
      <c r="D30" s="2"/>
      <c r="E30" s="30" t="s">
        <v>4</v>
      </c>
      <c r="F30" s="32">
        <v>0</v>
      </c>
    </row>
    <row r="31" spans="2:15" x14ac:dyDescent="0.25">
      <c r="B31" s="30" t="s">
        <v>5</v>
      </c>
      <c r="C31" s="32">
        <v>0</v>
      </c>
      <c r="D31" s="2"/>
      <c r="E31" s="30" t="s">
        <v>5</v>
      </c>
      <c r="F31" s="32">
        <v>0.02</v>
      </c>
    </row>
    <row r="32" spans="2:15" x14ac:dyDescent="0.25">
      <c r="B32" s="30" t="s">
        <v>3</v>
      </c>
      <c r="C32" s="32">
        <v>0.01</v>
      </c>
      <c r="D32" s="2"/>
      <c r="E32" s="30" t="s">
        <v>3</v>
      </c>
      <c r="F32" s="32">
        <v>0.04</v>
      </c>
    </row>
    <row r="33" spans="2:6" x14ac:dyDescent="0.25">
      <c r="B33" s="30" t="s">
        <v>38</v>
      </c>
      <c r="C33" s="33">
        <v>18</v>
      </c>
      <c r="E33" s="30" t="s">
        <v>34</v>
      </c>
      <c r="F33" s="33">
        <v>26.7</v>
      </c>
    </row>
    <row r="34" spans="2:6" x14ac:dyDescent="0.25">
      <c r="B34" s="30" t="s">
        <v>39</v>
      </c>
      <c r="C34" s="33">
        <f>C33*(1-C32)^(LN(C29/C28)/LN(2))</f>
        <v>15.952515773421286</v>
      </c>
      <c r="D34" s="3"/>
      <c r="E34" s="30" t="s">
        <v>35</v>
      </c>
      <c r="F34" s="33">
        <f>F33*(1-F32)^(LN(F29/F28)/LN(2))</f>
        <v>16.38197529975702</v>
      </c>
    </row>
    <row r="35" spans="2:6" x14ac:dyDescent="0.25">
      <c r="B35" s="30" t="s">
        <v>40</v>
      </c>
      <c r="C35" s="33">
        <f>C33*(1-C31)^(LN(C29/C28)/LN(2))</f>
        <v>18</v>
      </c>
      <c r="D35" s="3"/>
      <c r="E35" s="30" t="s">
        <v>36</v>
      </c>
      <c r="F35" s="33">
        <f>F33*(1-F31)^(LN(F29/F28)/LN(2))</f>
        <v>20.966271804408787</v>
      </c>
    </row>
    <row r="36" spans="2:6" x14ac:dyDescent="0.25">
      <c r="B36" s="30" t="s">
        <v>41</v>
      </c>
      <c r="C36" s="33">
        <f>C33*(1-C30)^(LN(C29/C28)/LN(2))</f>
        <v>20.28588666194258</v>
      </c>
      <c r="D36" s="3"/>
      <c r="E36" s="30" t="s">
        <v>37</v>
      </c>
      <c r="F36" s="33">
        <f>F33*(1-F30)^(LN(F29/F28)/LN(2))</f>
        <v>26.7</v>
      </c>
    </row>
    <row r="38" spans="2:6" ht="21" x14ac:dyDescent="0.35">
      <c r="B38" s="62" t="s">
        <v>12</v>
      </c>
      <c r="C38" s="62"/>
      <c r="E38" s="8"/>
      <c r="F38" s="5"/>
    </row>
    <row r="39" spans="2:6" x14ac:dyDescent="0.25">
      <c r="B39" s="27" t="s">
        <v>0</v>
      </c>
      <c r="C39" s="29" t="s">
        <v>1</v>
      </c>
      <c r="E39" s="6"/>
      <c r="F39" s="9"/>
    </row>
    <row r="40" spans="2:6" x14ac:dyDescent="0.25">
      <c r="B40" s="30" t="s">
        <v>6</v>
      </c>
      <c r="C40" s="31">
        <v>995</v>
      </c>
      <c r="E40" s="6"/>
      <c r="F40" s="5"/>
    </row>
    <row r="41" spans="2:6" x14ac:dyDescent="0.25">
      <c r="B41" s="30" t="s">
        <v>2</v>
      </c>
      <c r="C41" s="31">
        <f>C40+200</f>
        <v>1195</v>
      </c>
      <c r="E41" s="6"/>
      <c r="F41" s="10"/>
    </row>
    <row r="42" spans="2:6" x14ac:dyDescent="0.25">
      <c r="B42" s="30" t="s">
        <v>4</v>
      </c>
      <c r="C42" s="32">
        <v>0.1</v>
      </c>
      <c r="D42" s="2"/>
      <c r="E42" s="6"/>
      <c r="F42" s="7"/>
    </row>
    <row r="43" spans="2:6" x14ac:dyDescent="0.25">
      <c r="B43" s="30" t="s">
        <v>5</v>
      </c>
      <c r="C43" s="32">
        <v>0.15</v>
      </c>
      <c r="D43" s="2"/>
      <c r="E43" s="6"/>
      <c r="F43" s="7"/>
    </row>
    <row r="44" spans="2:6" x14ac:dyDescent="0.25">
      <c r="B44" s="30" t="s">
        <v>3</v>
      </c>
      <c r="C44" s="32">
        <v>0.22</v>
      </c>
      <c r="D44" s="2"/>
      <c r="E44" s="6"/>
      <c r="F44" s="7"/>
    </row>
    <row r="45" spans="2:6" x14ac:dyDescent="0.25">
      <c r="B45" s="30" t="s">
        <v>42</v>
      </c>
      <c r="C45" s="33">
        <v>1670</v>
      </c>
      <c r="E45" s="6"/>
      <c r="F45" s="5"/>
    </row>
    <row r="46" spans="2:6" x14ac:dyDescent="0.25">
      <c r="B46" s="30" t="s">
        <v>43</v>
      </c>
      <c r="C46" s="33">
        <f>C45*(1-C44)^(LN(C41/C40)/LN(2))</f>
        <v>1563.8795942001557</v>
      </c>
      <c r="D46" s="3"/>
      <c r="E46" s="6"/>
      <c r="F46" s="10"/>
    </row>
    <row r="47" spans="2:6" x14ac:dyDescent="0.25">
      <c r="B47" s="30" t="s">
        <v>44</v>
      </c>
      <c r="C47" s="33">
        <f>C45*(1-C43)^(LN(C41/C40)/LN(2))</f>
        <v>1599.8010359758646</v>
      </c>
      <c r="D47" s="3"/>
      <c r="E47" s="6"/>
      <c r="F47" s="10"/>
    </row>
    <row r="48" spans="2:6" x14ac:dyDescent="0.25">
      <c r="B48" s="30" t="s">
        <v>45</v>
      </c>
      <c r="C48" s="33">
        <f>C45*(1-C42)^(LN(C41/C40)/LN(2))</f>
        <v>1624.1472897759675</v>
      </c>
      <c r="D48" s="3"/>
      <c r="E48" s="6"/>
      <c r="F48" s="10"/>
    </row>
    <row r="49" spans="2:6" x14ac:dyDescent="0.25">
      <c r="B49" s="6"/>
      <c r="C49" s="7"/>
      <c r="D49" s="5"/>
    </row>
    <row r="50" spans="2:6" ht="21" x14ac:dyDescent="0.35">
      <c r="B50" s="62" t="s">
        <v>13</v>
      </c>
      <c r="C50" s="62"/>
      <c r="E50" s="62" t="s">
        <v>14</v>
      </c>
      <c r="F50" s="62"/>
    </row>
    <row r="51" spans="2:6" x14ac:dyDescent="0.25">
      <c r="B51" s="27" t="s">
        <v>0</v>
      </c>
      <c r="C51" s="29" t="s">
        <v>1</v>
      </c>
      <c r="E51" s="27" t="s">
        <v>0</v>
      </c>
      <c r="F51" s="29" t="s">
        <v>1</v>
      </c>
    </row>
    <row r="52" spans="2:6" x14ac:dyDescent="0.25">
      <c r="B52" s="30" t="s">
        <v>6</v>
      </c>
      <c r="C52" s="31">
        <v>0.28499999999999998</v>
      </c>
      <c r="E52" s="30" t="s">
        <v>6</v>
      </c>
      <c r="F52" s="31">
        <v>0.77</v>
      </c>
    </row>
    <row r="53" spans="2:6" x14ac:dyDescent="0.25">
      <c r="B53" s="30" t="s">
        <v>2</v>
      </c>
      <c r="C53" s="33">
        <f>C52+200</f>
        <v>200.285</v>
      </c>
      <c r="E53" s="30" t="s">
        <v>2</v>
      </c>
      <c r="F53" s="33">
        <f>F52+200*120</f>
        <v>24000.77</v>
      </c>
    </row>
    <row r="54" spans="2:6" x14ac:dyDescent="0.25">
      <c r="B54" s="30" t="s">
        <v>4</v>
      </c>
      <c r="C54" s="32">
        <v>0.1</v>
      </c>
      <c r="D54" s="2"/>
      <c r="E54" s="30" t="s">
        <v>4</v>
      </c>
      <c r="F54" s="32">
        <v>-1.6E-2</v>
      </c>
    </row>
    <row r="55" spans="2:6" x14ac:dyDescent="0.25">
      <c r="B55" s="30" t="s">
        <v>5</v>
      </c>
      <c r="C55" s="32">
        <v>0.13</v>
      </c>
      <c r="D55" s="2"/>
      <c r="E55" s="30" t="s">
        <v>5</v>
      </c>
      <c r="F55" s="32">
        <v>1.7999999999999999E-2</v>
      </c>
    </row>
    <row r="56" spans="2:6" x14ac:dyDescent="0.25">
      <c r="B56" s="30" t="s">
        <v>3</v>
      </c>
      <c r="C56" s="32">
        <v>0.16</v>
      </c>
      <c r="D56" s="2"/>
      <c r="E56" s="30" t="s">
        <v>3</v>
      </c>
      <c r="F56" s="32">
        <v>8.5000000000000006E-2</v>
      </c>
    </row>
    <row r="57" spans="2:6" x14ac:dyDescent="0.25">
      <c r="B57" s="30" t="s">
        <v>42</v>
      </c>
      <c r="C57" s="33">
        <v>1384</v>
      </c>
      <c r="E57" s="30" t="s">
        <v>38</v>
      </c>
      <c r="F57" s="33">
        <v>196</v>
      </c>
    </row>
    <row r="58" spans="2:6" x14ac:dyDescent="0.25">
      <c r="B58" s="30" t="s">
        <v>43</v>
      </c>
      <c r="C58" s="33">
        <f>C57*(1-C56)^(LN(C53/C52)/LN(2))</f>
        <v>266.10597836078068</v>
      </c>
      <c r="D58" s="3"/>
      <c r="E58" s="30" t="s">
        <v>39</v>
      </c>
      <c r="F58" s="33">
        <f>F57*(1-F56)^(LN(F53/F52)/LN(2))</f>
        <v>52.042177508767665</v>
      </c>
    </row>
    <row r="59" spans="2:6" x14ac:dyDescent="0.25">
      <c r="B59" s="30" t="s">
        <v>44</v>
      </c>
      <c r="C59" s="33">
        <f>C57*(1-C55)^(LN(C53/C52)/LN(2))</f>
        <v>370.83192607449752</v>
      </c>
      <c r="D59" s="3"/>
      <c r="E59" s="30" t="s">
        <v>40</v>
      </c>
      <c r="F59" s="33">
        <f>F57*(1-F55)^(LN(F53/F52)/LN(2))</f>
        <v>149.45052464771578</v>
      </c>
    </row>
    <row r="60" spans="2:6" x14ac:dyDescent="0.25">
      <c r="B60" s="30" t="s">
        <v>45</v>
      </c>
      <c r="C60" s="33">
        <f>C57*(1-C54)^(LN(C53/C52)/LN(2))</f>
        <v>510.99087151614111</v>
      </c>
      <c r="D60" s="3"/>
      <c r="E60" s="30" t="s">
        <v>41</v>
      </c>
      <c r="F60" s="33">
        <f>F57*(1-F54)^(LN(F53/F52)/LN(2))</f>
        <v>248.40732450139842</v>
      </c>
    </row>
    <row r="62" spans="2:6" ht="21" x14ac:dyDescent="0.35">
      <c r="B62" s="62" t="s">
        <v>91</v>
      </c>
      <c r="C62" s="62"/>
      <c r="E62" s="62" t="s">
        <v>92</v>
      </c>
      <c r="F62" s="62"/>
    </row>
    <row r="63" spans="2:6" x14ac:dyDescent="0.25">
      <c r="B63" s="27" t="s">
        <v>0</v>
      </c>
      <c r="C63" s="29" t="s">
        <v>1</v>
      </c>
      <c r="E63" s="27" t="s">
        <v>0</v>
      </c>
      <c r="F63" s="29" t="s">
        <v>1</v>
      </c>
    </row>
    <row r="64" spans="2:6" x14ac:dyDescent="0.25">
      <c r="B64" s="30" t="s">
        <v>6</v>
      </c>
      <c r="C64" s="31">
        <v>14.3</v>
      </c>
      <c r="E64" s="30" t="s">
        <v>6</v>
      </c>
      <c r="F64" s="31">
        <v>519</v>
      </c>
    </row>
    <row r="65" spans="2:6" x14ac:dyDescent="0.25">
      <c r="B65" s="30" t="s">
        <v>2</v>
      </c>
      <c r="C65" s="44">
        <f>C64+200</f>
        <v>214.3</v>
      </c>
      <c r="E65" s="30" t="s">
        <v>2</v>
      </c>
      <c r="F65" s="33">
        <f>F64+200*120</f>
        <v>24519</v>
      </c>
    </row>
    <row r="66" spans="2:6" x14ac:dyDescent="0.25">
      <c r="B66" s="30" t="s">
        <v>4</v>
      </c>
      <c r="C66" s="32">
        <v>0.11</v>
      </c>
      <c r="D66" s="2"/>
      <c r="E66" s="30" t="s">
        <v>4</v>
      </c>
      <c r="F66" s="32">
        <v>0.11</v>
      </c>
    </row>
    <row r="67" spans="2:6" x14ac:dyDescent="0.25">
      <c r="B67" s="30" t="s">
        <v>5</v>
      </c>
      <c r="C67" s="32">
        <v>0.16</v>
      </c>
      <c r="D67" s="2"/>
      <c r="E67" s="30" t="s">
        <v>5</v>
      </c>
      <c r="F67" s="32">
        <v>0.16</v>
      </c>
    </row>
    <row r="68" spans="2:6" x14ac:dyDescent="0.25">
      <c r="B68" s="30" t="s">
        <v>3</v>
      </c>
      <c r="C68" s="32">
        <v>0.21</v>
      </c>
      <c r="D68" s="2"/>
      <c r="E68" s="30" t="s">
        <v>3</v>
      </c>
      <c r="F68" s="32">
        <v>0.21</v>
      </c>
    </row>
    <row r="69" spans="2:6" x14ac:dyDescent="0.25">
      <c r="B69" s="30" t="s">
        <v>42</v>
      </c>
      <c r="C69" s="33">
        <v>246</v>
      </c>
      <c r="E69" s="30" t="s">
        <v>38</v>
      </c>
      <c r="F69" s="33">
        <v>320</v>
      </c>
    </row>
    <row r="70" spans="2:6" x14ac:dyDescent="0.25">
      <c r="B70" s="30" t="s">
        <v>43</v>
      </c>
      <c r="C70" s="33">
        <f>C69*(1-C68)^(LN(C65/C64)/LN(2))</f>
        <v>97.97451584940967</v>
      </c>
      <c r="D70" s="3"/>
      <c r="E70" s="30" t="s">
        <v>39</v>
      </c>
      <c r="F70" s="33">
        <f>F69*(1-F68)^(LN(F65/F64)/LN(2))</f>
        <v>86.248118397911711</v>
      </c>
    </row>
    <row r="71" spans="2:6" x14ac:dyDescent="0.25">
      <c r="B71" s="30" t="s">
        <v>44</v>
      </c>
      <c r="C71" s="33">
        <f>C69*(1-C67)^(LN(C65/C64)/LN(2))</f>
        <v>124.51006696259554</v>
      </c>
      <c r="D71" s="3"/>
      <c r="E71" s="30" t="s">
        <v>40</v>
      </c>
      <c r="F71" s="33">
        <f>F69*(1-F67)^(LN(F65/F64)/LN(2))</f>
        <v>121.33601217203464</v>
      </c>
    </row>
    <row r="72" spans="2:6" x14ac:dyDescent="0.25">
      <c r="B72" s="30" t="s">
        <v>45</v>
      </c>
      <c r="C72" s="33">
        <f>C69*(1-C66)^(LN(C65/C64)/LN(2))</f>
        <v>156.05421767619998</v>
      </c>
      <c r="D72" s="3"/>
      <c r="E72" s="30" t="s">
        <v>41</v>
      </c>
      <c r="F72" s="33">
        <f>F69*(1-F66)^(LN(F65/F64)/LN(2))</f>
        <v>167.36170531510544</v>
      </c>
    </row>
    <row r="74" spans="2:6" ht="21" x14ac:dyDescent="0.35">
      <c r="B74" s="62" t="s">
        <v>17</v>
      </c>
      <c r="C74" s="62"/>
      <c r="E74" s="62" t="s">
        <v>18</v>
      </c>
      <c r="F74" s="62"/>
    </row>
    <row r="75" spans="2:6" x14ac:dyDescent="0.25">
      <c r="B75" s="27" t="s">
        <v>0</v>
      </c>
      <c r="C75" s="29" t="s">
        <v>1</v>
      </c>
      <c r="E75" s="27" t="s">
        <v>0</v>
      </c>
      <c r="F75" s="29" t="s">
        <v>1</v>
      </c>
    </row>
    <row r="76" spans="2:6" x14ac:dyDescent="0.25">
      <c r="B76" s="30" t="s">
        <v>6</v>
      </c>
      <c r="C76" s="31">
        <v>995</v>
      </c>
      <c r="E76" s="30" t="s">
        <v>6</v>
      </c>
      <c r="F76" s="31">
        <v>1296</v>
      </c>
    </row>
    <row r="77" spans="2:6" x14ac:dyDescent="0.25">
      <c r="B77" s="30" t="s">
        <v>2</v>
      </c>
      <c r="C77" s="31">
        <f>C76+200</f>
        <v>1195</v>
      </c>
      <c r="E77" s="30" t="s">
        <v>2</v>
      </c>
      <c r="F77" s="31">
        <f>F76+200</f>
        <v>1496</v>
      </c>
    </row>
    <row r="78" spans="2:6" x14ac:dyDescent="0.25">
      <c r="B78" s="30" t="s">
        <v>4</v>
      </c>
      <c r="C78" s="32">
        <v>0.1</v>
      </c>
      <c r="D78" s="2"/>
      <c r="E78" s="30" t="s">
        <v>4</v>
      </c>
      <c r="F78" s="32">
        <v>0</v>
      </c>
    </row>
    <row r="79" spans="2:6" x14ac:dyDescent="0.25">
      <c r="B79" s="30" t="s">
        <v>5</v>
      </c>
      <c r="C79" s="32">
        <v>0.15</v>
      </c>
      <c r="D79" s="2"/>
      <c r="E79" s="30" t="s">
        <v>5</v>
      </c>
      <c r="F79" s="32">
        <v>0.14000000000000001</v>
      </c>
    </row>
    <row r="80" spans="2:6" x14ac:dyDescent="0.25">
      <c r="B80" s="30" t="s">
        <v>3</v>
      </c>
      <c r="C80" s="32">
        <v>0.22</v>
      </c>
      <c r="D80" s="2"/>
      <c r="E80" s="30" t="s">
        <v>3</v>
      </c>
      <c r="F80" s="32">
        <v>0.26</v>
      </c>
    </row>
    <row r="81" spans="2:6" x14ac:dyDescent="0.25">
      <c r="B81" s="30" t="s">
        <v>42</v>
      </c>
      <c r="C81" s="33">
        <v>1158</v>
      </c>
      <c r="E81" s="30" t="s">
        <v>42</v>
      </c>
      <c r="F81" s="33">
        <v>1068</v>
      </c>
    </row>
    <row r="82" spans="2:6" x14ac:dyDescent="0.25">
      <c r="B82" s="30" t="s">
        <v>43</v>
      </c>
      <c r="C82" s="33">
        <f>C81*(1-C80)^(LN(C77/C76)/LN(2))</f>
        <v>1084.4147126250182</v>
      </c>
      <c r="D82" s="3"/>
      <c r="E82" s="30" t="s">
        <v>43</v>
      </c>
      <c r="F82" s="33">
        <f>F81*(1-F80)^(LN(F77/F76)/LN(2))</f>
        <v>1003.4515430054079</v>
      </c>
    </row>
    <row r="83" spans="2:6" x14ac:dyDescent="0.25">
      <c r="B83" s="30" t="s">
        <v>44</v>
      </c>
      <c r="C83" s="33">
        <f>C81*(1-C79)^(LN(C77/C76)/LN(2))</f>
        <v>1109.3231135688929</v>
      </c>
      <c r="D83" s="3"/>
      <c r="E83" s="30" t="s">
        <v>44</v>
      </c>
      <c r="F83" s="33">
        <f>F81*(1-F79)^(LN(F77/F76)/LN(2))</f>
        <v>1035.164858108036</v>
      </c>
    </row>
    <row r="84" spans="2:6" x14ac:dyDescent="0.25">
      <c r="B84" s="30" t="s">
        <v>45</v>
      </c>
      <c r="C84" s="33">
        <f>C81*(1-C78)^(LN(C77/C76)/LN(2))</f>
        <v>1126.2051266829762</v>
      </c>
      <c r="D84" s="3"/>
      <c r="E84" s="30" t="s">
        <v>45</v>
      </c>
      <c r="F84" s="33">
        <f>F81*(1-F78)^(LN(F77/F76)/LN(2))</f>
        <v>1068</v>
      </c>
    </row>
    <row r="86" spans="2:6" ht="21" x14ac:dyDescent="0.35">
      <c r="B86" s="62" t="s">
        <v>19</v>
      </c>
      <c r="C86" s="62"/>
      <c r="E86" s="62" t="s">
        <v>20</v>
      </c>
      <c r="F86" s="62"/>
    </row>
    <row r="87" spans="2:6" x14ac:dyDescent="0.25">
      <c r="B87" s="27" t="s">
        <v>0</v>
      </c>
      <c r="C87" s="29" t="s">
        <v>1</v>
      </c>
      <c r="E87" s="27" t="s">
        <v>0</v>
      </c>
      <c r="F87" s="29" t="s">
        <v>1</v>
      </c>
    </row>
    <row r="88" spans="2:6" x14ac:dyDescent="0.25">
      <c r="B88" s="30" t="s">
        <v>6</v>
      </c>
      <c r="C88" s="31">
        <v>0.39</v>
      </c>
      <c r="E88" s="30" t="s">
        <v>15</v>
      </c>
      <c r="F88" s="31">
        <v>12</v>
      </c>
    </row>
    <row r="89" spans="2:6" x14ac:dyDescent="0.25">
      <c r="B89" s="30" t="s">
        <v>2</v>
      </c>
      <c r="C89" s="33">
        <f>C88+200</f>
        <v>200.39</v>
      </c>
      <c r="E89" s="30" t="s">
        <v>2</v>
      </c>
      <c r="F89" s="31">
        <f>F88+200*120</f>
        <v>24012</v>
      </c>
    </row>
    <row r="90" spans="2:6" x14ac:dyDescent="0.25">
      <c r="B90" s="30" t="s">
        <v>4</v>
      </c>
      <c r="C90" s="32">
        <v>0.02</v>
      </c>
      <c r="D90" s="2"/>
      <c r="E90" s="30" t="s">
        <v>4</v>
      </c>
      <c r="F90" s="32">
        <v>-0.01</v>
      </c>
    </row>
    <row r="91" spans="2:6" x14ac:dyDescent="0.25">
      <c r="B91" s="30" t="s">
        <v>5</v>
      </c>
      <c r="C91" s="32">
        <v>4.4999999999999998E-2</v>
      </c>
      <c r="D91" s="2"/>
      <c r="E91" s="30" t="s">
        <v>5</v>
      </c>
      <c r="F91" s="32">
        <v>0</v>
      </c>
    </row>
    <row r="92" spans="2:6" x14ac:dyDescent="0.25">
      <c r="B92" s="30" t="s">
        <v>3</v>
      </c>
      <c r="C92" s="32">
        <v>7.0000000000000007E-2</v>
      </c>
      <c r="D92" s="2"/>
      <c r="E92" s="30" t="s">
        <v>3</v>
      </c>
      <c r="F92" s="32">
        <v>0.01</v>
      </c>
    </row>
    <row r="93" spans="2:6" x14ac:dyDescent="0.25">
      <c r="B93" s="30" t="s">
        <v>42</v>
      </c>
      <c r="C93" s="33">
        <v>2543</v>
      </c>
      <c r="E93" s="30" t="s">
        <v>38</v>
      </c>
      <c r="F93" s="50">
        <v>0.23</v>
      </c>
    </row>
    <row r="94" spans="2:6" x14ac:dyDescent="0.25">
      <c r="B94" s="30" t="s">
        <v>43</v>
      </c>
      <c r="C94" s="33">
        <f>C93*(1-C92)^(LN(C89/C88)/LN(2))</f>
        <v>1322.9136833383964</v>
      </c>
      <c r="D94" s="3"/>
      <c r="E94" s="30" t="s">
        <v>46</v>
      </c>
      <c r="F94" s="50">
        <f>F93*(1-F92)^(LN(F89/F88)/LN(2))</f>
        <v>0.20599713192372349</v>
      </c>
    </row>
    <row r="95" spans="2:6" x14ac:dyDescent="0.25">
      <c r="B95" s="30" t="s">
        <v>44</v>
      </c>
      <c r="C95" s="33">
        <f>C93*(1-C91)^(LN(C89/C88)/LN(2))</f>
        <v>1679.8647157045357</v>
      </c>
      <c r="D95" s="3"/>
      <c r="E95" s="30" t="s">
        <v>47</v>
      </c>
      <c r="F95" s="50">
        <f>F93*(1-F91)^(LN(F89/F88)/LN(2))</f>
        <v>0.23</v>
      </c>
    </row>
    <row r="96" spans="2:6" x14ac:dyDescent="0.25">
      <c r="B96" s="30" t="s">
        <v>45</v>
      </c>
      <c r="C96" s="33">
        <f>C93*(1-C90)^(LN(C89/C88)/LN(2))</f>
        <v>2120.0012303777321</v>
      </c>
      <c r="D96" s="3"/>
      <c r="E96" s="30" t="s">
        <v>48</v>
      </c>
      <c r="F96" s="50">
        <f>F93*(1-F90)^(LN(F89/F88)/LN(2))</f>
        <v>0.2565182126241361</v>
      </c>
    </row>
    <row r="98" spans="2:6" ht="21" x14ac:dyDescent="0.35">
      <c r="B98" s="62" t="s">
        <v>21</v>
      </c>
      <c r="C98" s="62"/>
      <c r="E98" s="62" t="s">
        <v>22</v>
      </c>
      <c r="F98" s="62"/>
    </row>
    <row r="99" spans="2:6" x14ac:dyDescent="0.25">
      <c r="B99" s="27" t="s">
        <v>0</v>
      </c>
      <c r="C99" s="29" t="s">
        <v>1</v>
      </c>
      <c r="E99" s="27" t="s">
        <v>0</v>
      </c>
      <c r="F99" s="29" t="s">
        <v>1</v>
      </c>
    </row>
    <row r="100" spans="2:6" x14ac:dyDescent="0.25">
      <c r="B100" s="30" t="s">
        <v>6</v>
      </c>
      <c r="C100" s="31">
        <v>3</v>
      </c>
      <c r="E100" s="30" t="s">
        <v>6</v>
      </c>
      <c r="F100" s="31">
        <v>3</v>
      </c>
    </row>
    <row r="101" spans="2:6" x14ac:dyDescent="0.25">
      <c r="B101" s="30" t="s">
        <v>2</v>
      </c>
      <c r="C101" s="31">
        <f>C100+200</f>
        <v>203</v>
      </c>
      <c r="E101" s="30" t="s">
        <v>2</v>
      </c>
      <c r="F101" s="31">
        <f>F100+200</f>
        <v>203</v>
      </c>
    </row>
    <row r="102" spans="2:6" x14ac:dyDescent="0.25">
      <c r="B102" s="30" t="s">
        <v>4</v>
      </c>
      <c r="C102" s="32">
        <v>0.14000000000000001</v>
      </c>
      <c r="D102" s="2"/>
      <c r="E102" s="30" t="s">
        <v>4</v>
      </c>
      <c r="F102" s="32">
        <v>0.14000000000000001</v>
      </c>
    </row>
    <row r="103" spans="2:6" x14ac:dyDescent="0.25">
      <c r="B103" s="30" t="s">
        <v>5</v>
      </c>
      <c r="C103" s="32">
        <v>0.17</v>
      </c>
      <c r="D103" s="2"/>
      <c r="E103" s="30" t="s">
        <v>5</v>
      </c>
      <c r="F103" s="32">
        <v>0.17</v>
      </c>
    </row>
    <row r="104" spans="2:6" x14ac:dyDescent="0.25">
      <c r="B104" s="30" t="s">
        <v>3</v>
      </c>
      <c r="C104" s="32">
        <v>0.2</v>
      </c>
      <c r="D104" s="2"/>
      <c r="E104" s="30" t="s">
        <v>3</v>
      </c>
      <c r="F104" s="32">
        <v>0.2</v>
      </c>
    </row>
    <row r="105" spans="2:6" x14ac:dyDescent="0.25">
      <c r="B105" s="30" t="s">
        <v>42</v>
      </c>
      <c r="C105" s="33">
        <v>1320</v>
      </c>
      <c r="E105" s="30" t="s">
        <v>42</v>
      </c>
      <c r="F105" s="33">
        <v>397</v>
      </c>
    </row>
    <row r="106" spans="2:6" x14ac:dyDescent="0.25">
      <c r="B106" s="30" t="s">
        <v>43</v>
      </c>
      <c r="C106" s="33">
        <f>C105*(1-C104)^(LN(C101/C100)/LN(2))</f>
        <v>339.87941675920825</v>
      </c>
      <c r="D106" s="3"/>
      <c r="E106" s="30" t="s">
        <v>43</v>
      </c>
      <c r="F106" s="33">
        <f>F105*(1-F104)^(LN(F101/F100)/LN(2))</f>
        <v>102.22130943439824</v>
      </c>
    </row>
    <row r="107" spans="2:6" x14ac:dyDescent="0.25">
      <c r="B107" s="30" t="s">
        <v>44</v>
      </c>
      <c r="C107" s="33">
        <f>C105*(1-C103)^(LN(C101/C100)/LN(2))</f>
        <v>425.14640911838063</v>
      </c>
      <c r="D107" s="3"/>
      <c r="E107" s="30" t="s">
        <v>44</v>
      </c>
      <c r="F107" s="33">
        <f>F105*(1-F103)^(LN(F101/F100)/LN(2))</f>
        <v>127.86600334848266</v>
      </c>
    </row>
    <row r="108" spans="2:6" x14ac:dyDescent="0.25">
      <c r="B108" s="30" t="s">
        <v>45</v>
      </c>
      <c r="C108" s="33">
        <f>C105*(1-C102)^(LN(C101/C100)/LN(2))</f>
        <v>527.59425204077843</v>
      </c>
      <c r="D108" s="3"/>
      <c r="E108" s="30" t="s">
        <v>45</v>
      </c>
      <c r="F108" s="33">
        <f>F105*(1-F102)^(LN(F101/F100)/LN(2))</f>
        <v>158.67796822741593</v>
      </c>
    </row>
    <row r="110" spans="2:6" ht="21" x14ac:dyDescent="0.35">
      <c r="B110" s="62" t="s">
        <v>28</v>
      </c>
      <c r="C110" s="62"/>
      <c r="E110" s="62" t="s">
        <v>23</v>
      </c>
      <c r="F110" s="62"/>
    </row>
    <row r="111" spans="2:6" x14ac:dyDescent="0.25">
      <c r="B111" s="27" t="s">
        <v>0</v>
      </c>
      <c r="C111" s="29" t="s">
        <v>1</v>
      </c>
      <c r="E111" s="27" t="s">
        <v>0</v>
      </c>
      <c r="F111" s="29" t="s">
        <v>1</v>
      </c>
    </row>
    <row r="112" spans="2:6" x14ac:dyDescent="0.25">
      <c r="B112" s="30" t="s">
        <v>6</v>
      </c>
      <c r="C112" s="31">
        <v>0.13</v>
      </c>
      <c r="E112" s="30" t="s">
        <v>6</v>
      </c>
      <c r="F112" s="31">
        <v>20</v>
      </c>
    </row>
    <row r="113" spans="2:6" x14ac:dyDescent="0.25">
      <c r="B113" s="30" t="s">
        <v>2</v>
      </c>
      <c r="C113" s="33">
        <f>C112+200</f>
        <v>200.13</v>
      </c>
      <c r="E113" s="30" t="s">
        <v>2</v>
      </c>
      <c r="F113" s="31">
        <f>F112+200</f>
        <v>220</v>
      </c>
    </row>
    <row r="114" spans="2:6" x14ac:dyDescent="0.25">
      <c r="B114" s="30" t="s">
        <v>4</v>
      </c>
      <c r="C114" s="32">
        <v>0.08</v>
      </c>
      <c r="D114" s="2"/>
      <c r="E114" s="30" t="s">
        <v>4</v>
      </c>
      <c r="F114" s="32">
        <v>0.1</v>
      </c>
    </row>
    <row r="115" spans="2:6" x14ac:dyDescent="0.25">
      <c r="B115" s="30" t="s">
        <v>5</v>
      </c>
      <c r="C115" s="32">
        <v>0.13</v>
      </c>
      <c r="D115" s="2"/>
      <c r="E115" s="30" t="s">
        <v>5</v>
      </c>
      <c r="F115" s="32">
        <v>0.15</v>
      </c>
    </row>
    <row r="116" spans="2:6" x14ac:dyDescent="0.25">
      <c r="B116" s="30" t="s">
        <v>3</v>
      </c>
      <c r="C116" s="32">
        <v>0.18</v>
      </c>
      <c r="D116" s="2"/>
      <c r="E116" s="30" t="s">
        <v>3</v>
      </c>
      <c r="F116" s="32">
        <v>0.22</v>
      </c>
    </row>
    <row r="117" spans="2:6" x14ac:dyDescent="0.25">
      <c r="B117" s="30" t="s">
        <v>50</v>
      </c>
      <c r="C117" s="33">
        <v>1503</v>
      </c>
      <c r="E117" s="30" t="s">
        <v>50</v>
      </c>
      <c r="F117" s="33">
        <v>39.299999999999997</v>
      </c>
    </row>
    <row r="118" spans="2:6" x14ac:dyDescent="0.25">
      <c r="B118" s="30" t="s">
        <v>49</v>
      </c>
      <c r="C118" s="33">
        <f>C117*(1-C116)^(LN(C113/C112)/LN(2))</f>
        <v>183.82388532978999</v>
      </c>
      <c r="D118" s="3"/>
      <c r="E118" s="30" t="s">
        <v>49</v>
      </c>
      <c r="F118" s="33">
        <f>F117*(1-F116)^(LN(F113/F112)/LN(2))</f>
        <v>16.638003338359926</v>
      </c>
    </row>
    <row r="119" spans="2:6" x14ac:dyDescent="0.25">
      <c r="B119" s="30" t="s">
        <v>51</v>
      </c>
      <c r="C119" s="33">
        <f>C117*(1-C115)^(LN(C113/C112)/LN(2))</f>
        <v>344.01400222074858</v>
      </c>
      <c r="D119" s="3"/>
      <c r="E119" s="30" t="s">
        <v>51</v>
      </c>
      <c r="F119" s="33">
        <f>F117*(1-F115)^(LN(F113/F112)/LN(2))</f>
        <v>22.39866582142318</v>
      </c>
    </row>
    <row r="120" spans="2:6" x14ac:dyDescent="0.25">
      <c r="B120" s="30" t="s">
        <v>52</v>
      </c>
      <c r="C120" s="33">
        <f>C117*(1-C114)^(LN(C113/C112)/LN(2))</f>
        <v>621.63704601734014</v>
      </c>
      <c r="D120" s="3"/>
      <c r="E120" s="30" t="s">
        <v>52</v>
      </c>
      <c r="F120" s="33">
        <f>F117*(1-F114)^(LN(F113/F112)/LN(2))</f>
        <v>27.295913972515169</v>
      </c>
    </row>
    <row r="122" spans="2:6" ht="21" x14ac:dyDescent="0.35">
      <c r="B122" s="62" t="s">
        <v>24</v>
      </c>
      <c r="C122" s="62"/>
      <c r="E122" s="62" t="s">
        <v>25</v>
      </c>
      <c r="F122" s="62"/>
    </row>
    <row r="123" spans="2:6" x14ac:dyDescent="0.25">
      <c r="B123" s="27" t="s">
        <v>0</v>
      </c>
      <c r="C123" s="29" t="s">
        <v>1</v>
      </c>
      <c r="E123" s="27" t="s">
        <v>0</v>
      </c>
      <c r="F123" s="29" t="s">
        <v>1</v>
      </c>
    </row>
    <row r="124" spans="2:6" x14ac:dyDescent="0.25">
      <c r="B124" s="30" t="s">
        <v>6</v>
      </c>
      <c r="C124" s="31">
        <v>20</v>
      </c>
      <c r="E124" s="30" t="s">
        <v>6</v>
      </c>
      <c r="F124" s="31">
        <v>700</v>
      </c>
    </row>
    <row r="125" spans="2:6" x14ac:dyDescent="0.25">
      <c r="B125" s="30" t="s">
        <v>2</v>
      </c>
      <c r="C125" s="31">
        <f>C124+200</f>
        <v>220</v>
      </c>
      <c r="E125" s="30" t="s">
        <v>2</v>
      </c>
      <c r="F125" s="31">
        <v>4127</v>
      </c>
    </row>
    <row r="126" spans="2:6" x14ac:dyDescent="0.25">
      <c r="B126" s="30" t="s">
        <v>4</v>
      </c>
      <c r="C126" s="32">
        <v>0.05</v>
      </c>
      <c r="D126" s="2"/>
      <c r="E126" s="30" t="s">
        <v>4</v>
      </c>
      <c r="F126" s="32">
        <v>0.18</v>
      </c>
    </row>
    <row r="127" spans="2:6" x14ac:dyDescent="0.25">
      <c r="B127" s="30" t="s">
        <v>5</v>
      </c>
      <c r="C127" s="32">
        <v>0.12</v>
      </c>
      <c r="D127" s="2"/>
      <c r="E127" s="30" t="s">
        <v>5</v>
      </c>
      <c r="F127" s="32">
        <v>0.19</v>
      </c>
    </row>
    <row r="128" spans="2:6" x14ac:dyDescent="0.25">
      <c r="B128" s="30" t="s">
        <v>3</v>
      </c>
      <c r="C128" s="32">
        <v>0.2</v>
      </c>
      <c r="D128" s="2"/>
      <c r="E128" s="30" t="s">
        <v>3</v>
      </c>
      <c r="F128" s="32">
        <v>0.2</v>
      </c>
    </row>
    <row r="129" spans="2:6" x14ac:dyDescent="0.25">
      <c r="B129" s="30" t="s">
        <v>50</v>
      </c>
      <c r="C129" s="33">
        <v>130</v>
      </c>
      <c r="E129" s="30" t="s">
        <v>42</v>
      </c>
      <c r="F129" s="33">
        <v>67</v>
      </c>
    </row>
    <row r="130" spans="2:6" x14ac:dyDescent="0.25">
      <c r="B130" s="30" t="s">
        <v>49</v>
      </c>
      <c r="C130" s="33">
        <f>C129*(1-C128)^(LN(C125/C124)/LN(2))</f>
        <v>60.074448028729414</v>
      </c>
      <c r="D130" s="3"/>
      <c r="E130" s="30" t="s">
        <v>43</v>
      </c>
      <c r="F130" s="33">
        <f>F129*(1-F128)^(LN(F125/F124)/LN(2))</f>
        <v>37.845781538803053</v>
      </c>
    </row>
    <row r="131" spans="2:6" x14ac:dyDescent="0.25">
      <c r="B131" s="30" t="s">
        <v>51</v>
      </c>
      <c r="C131" s="33">
        <f>C129*(1-C127)^(LN(C125/C124)/LN(2))</f>
        <v>83.538169163123854</v>
      </c>
      <c r="D131" s="3"/>
      <c r="E131" s="30" t="s">
        <v>44</v>
      </c>
      <c r="F131" s="33">
        <f>F129*(1-F127)^(LN(F125/F124)/LN(2))</f>
        <v>39.068520142108014</v>
      </c>
    </row>
    <row r="132" spans="2:6" x14ac:dyDescent="0.25">
      <c r="B132" s="30" t="s">
        <v>52</v>
      </c>
      <c r="C132" s="33">
        <f>C129*(1-C126)^(LN(C125/C124)/LN(2))</f>
        <v>108.86284705511341</v>
      </c>
      <c r="D132" s="3"/>
      <c r="E132" s="30" t="s">
        <v>45</v>
      </c>
      <c r="F132" s="33">
        <f>F129*(1-F126)^(LN(F125/F124)/LN(2))</f>
        <v>40.315031020239303</v>
      </c>
    </row>
    <row r="134" spans="2:6" ht="21" x14ac:dyDescent="0.35">
      <c r="B134" s="62" t="s">
        <v>26</v>
      </c>
      <c r="C134" s="62"/>
      <c r="E134" s="62" t="s">
        <v>32</v>
      </c>
      <c r="F134" s="62"/>
    </row>
    <row r="135" spans="2:6" x14ac:dyDescent="0.25">
      <c r="B135" s="27" t="s">
        <v>0</v>
      </c>
      <c r="C135" s="29" t="s">
        <v>1</v>
      </c>
      <c r="E135" s="27" t="s">
        <v>0</v>
      </c>
      <c r="F135" s="29" t="s">
        <v>1</v>
      </c>
    </row>
    <row r="136" spans="2:6" x14ac:dyDescent="0.25">
      <c r="B136" s="30" t="s">
        <v>15</v>
      </c>
      <c r="C136" s="31">
        <v>12</v>
      </c>
      <c r="E136" s="30" t="s">
        <v>15</v>
      </c>
      <c r="F136" s="31">
        <v>12</v>
      </c>
    </row>
    <row r="137" spans="2:6" x14ac:dyDescent="0.25">
      <c r="B137" s="30" t="s">
        <v>16</v>
      </c>
      <c r="C137" s="31">
        <v>24012</v>
      </c>
      <c r="E137" s="30" t="s">
        <v>16</v>
      </c>
      <c r="F137" s="31">
        <v>24012</v>
      </c>
    </row>
    <row r="138" spans="2:6" x14ac:dyDescent="0.25">
      <c r="B138" s="30" t="s">
        <v>4</v>
      </c>
      <c r="C138" s="32">
        <v>-0.01</v>
      </c>
      <c r="D138" s="2"/>
      <c r="E138" s="30" t="s">
        <v>4</v>
      </c>
      <c r="F138" s="32">
        <v>-0.01</v>
      </c>
    </row>
    <row r="139" spans="2:6" x14ac:dyDescent="0.25">
      <c r="B139" s="30" t="s">
        <v>5</v>
      </c>
      <c r="C139" s="32">
        <v>0</v>
      </c>
      <c r="D139" s="2"/>
      <c r="E139" s="30" t="s">
        <v>5</v>
      </c>
      <c r="F139" s="32">
        <v>0</v>
      </c>
    </row>
    <row r="140" spans="2:6" x14ac:dyDescent="0.25">
      <c r="B140" s="30" t="s">
        <v>3</v>
      </c>
      <c r="C140" s="32">
        <v>0.01</v>
      </c>
      <c r="D140" s="2"/>
      <c r="E140" s="30" t="s">
        <v>3</v>
      </c>
      <c r="F140" s="32">
        <v>0.01</v>
      </c>
    </row>
    <row r="141" spans="2:6" x14ac:dyDescent="0.25">
      <c r="B141" s="30" t="s">
        <v>33</v>
      </c>
      <c r="C141" s="33">
        <v>14.8</v>
      </c>
      <c r="E141" s="30" t="s">
        <v>33</v>
      </c>
      <c r="F141" s="33">
        <v>1</v>
      </c>
    </row>
    <row r="142" spans="2:6" x14ac:dyDescent="0.25">
      <c r="B142" s="30" t="s">
        <v>29</v>
      </c>
      <c r="C142" s="33">
        <f>C141*(1-C140)^(LN(C137/C136)/LN(2))</f>
        <v>13.2554676194396</v>
      </c>
      <c r="D142" s="3"/>
      <c r="E142" s="30" t="s">
        <v>29</v>
      </c>
      <c r="F142" s="33">
        <f>F141*(1-F140)^(LN(F137/F136)/LN(2))</f>
        <v>0.89563970401618909</v>
      </c>
    </row>
    <row r="143" spans="2:6" x14ac:dyDescent="0.25">
      <c r="B143" s="30" t="s">
        <v>30</v>
      </c>
      <c r="C143" s="33">
        <f>C141*(1-C139)^(LN(C137/C136)/LN(2))</f>
        <v>14.8</v>
      </c>
      <c r="D143" s="3"/>
      <c r="E143" s="30" t="s">
        <v>30</v>
      </c>
      <c r="F143" s="33">
        <f>F141*(1-F139)^(LN(F137/F136)/LN(2))</f>
        <v>1</v>
      </c>
    </row>
    <row r="144" spans="2:6" x14ac:dyDescent="0.25">
      <c r="B144" s="30" t="s">
        <v>31</v>
      </c>
      <c r="C144" s="33">
        <f>C141*(1-C138)^(LN(C137/C136)/LN(2))</f>
        <v>16.506389334074846</v>
      </c>
      <c r="D144" s="3"/>
      <c r="E144" s="30" t="s">
        <v>31</v>
      </c>
      <c r="F144" s="33">
        <f>F141*(1-F138)^(LN(F137/F136)/LN(2))</f>
        <v>1.1152965766266787</v>
      </c>
    </row>
  </sheetData>
  <mergeCells count="21">
    <mergeCell ref="B50:C50"/>
    <mergeCell ref="E50:F50"/>
    <mergeCell ref="B62:C62"/>
    <mergeCell ref="E62:F62"/>
    <mergeCell ref="B14:C14"/>
    <mergeCell ref="E14:F14"/>
    <mergeCell ref="B26:C26"/>
    <mergeCell ref="E26:F26"/>
    <mergeCell ref="B38:C38"/>
    <mergeCell ref="B74:C74"/>
    <mergeCell ref="E74:F74"/>
    <mergeCell ref="B86:C86"/>
    <mergeCell ref="E86:F86"/>
    <mergeCell ref="B98:C98"/>
    <mergeCell ref="E98:F98"/>
    <mergeCell ref="B110:C110"/>
    <mergeCell ref="E110:F110"/>
    <mergeCell ref="B122:C122"/>
    <mergeCell ref="E122:F122"/>
    <mergeCell ref="B134:C134"/>
    <mergeCell ref="E134:F1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C022-385A-4E7D-843C-62E767880B60}">
  <dimension ref="A1:AE53"/>
  <sheetViews>
    <sheetView tabSelected="1" zoomScale="115" zoomScaleNormal="115" workbookViewId="0"/>
  </sheetViews>
  <sheetFormatPr defaultRowHeight="15" x14ac:dyDescent="0.25"/>
  <cols>
    <col min="1" max="1" width="15.42578125" style="11" bestFit="1" customWidth="1"/>
    <col min="2" max="2" width="10.28515625" style="11" customWidth="1"/>
    <col min="3" max="3" width="13" style="11" customWidth="1"/>
    <col min="4" max="4" width="10.140625" style="11" customWidth="1"/>
    <col min="5" max="5" width="9.140625" style="11" customWidth="1"/>
    <col min="6" max="6" width="11.7109375" style="11" customWidth="1"/>
    <col min="7" max="7" width="13" style="11" customWidth="1"/>
    <col min="8" max="8" width="13.28515625" style="11" customWidth="1"/>
    <col min="9" max="9" width="6.42578125" style="34" customWidth="1"/>
    <col min="10" max="10" width="9.140625" style="11"/>
    <col min="11" max="11" width="11.28515625" style="11" customWidth="1"/>
    <col min="12" max="12" width="11.5703125" style="11" customWidth="1"/>
    <col min="13" max="13" width="10.28515625" style="11" customWidth="1"/>
    <col min="14" max="14" width="12.140625" style="11" customWidth="1"/>
    <col min="15" max="15" width="5.7109375" style="34" customWidth="1"/>
    <col min="16" max="16" width="19.7109375" style="34" bestFit="1" customWidth="1"/>
    <col min="17" max="19" width="14" style="11" customWidth="1"/>
    <col min="20" max="20" width="15" style="11" customWidth="1"/>
    <col min="21" max="21" width="9.140625" style="11"/>
    <col min="22" max="22" width="18.42578125" style="11" bestFit="1" customWidth="1"/>
    <col min="23" max="23" width="18.7109375" style="11" customWidth="1"/>
    <col min="24" max="24" width="7.28515625" style="34" customWidth="1"/>
    <col min="25" max="25" width="10.42578125" style="11" customWidth="1"/>
    <col min="26" max="27" width="11.140625" style="11" customWidth="1"/>
    <col min="28" max="28" width="21.28515625" style="11" bestFit="1" customWidth="1"/>
    <col min="29" max="29" width="9.140625" style="11"/>
    <col min="30" max="30" width="21.28515625" style="11" bestFit="1" customWidth="1"/>
    <col min="31" max="31" width="9.140625" style="34"/>
    <col min="32" max="16384" width="9.140625" style="11"/>
  </cols>
  <sheetData>
    <row r="1" spans="1:27" x14ac:dyDescent="0.25">
      <c r="A1" s="34"/>
      <c r="B1" s="63"/>
      <c r="C1" s="63"/>
      <c r="D1" s="63"/>
      <c r="E1" s="63"/>
      <c r="F1" s="63"/>
      <c r="G1" s="63"/>
      <c r="H1" s="63"/>
      <c r="J1" s="34"/>
      <c r="K1" s="34"/>
      <c r="L1" s="34"/>
      <c r="M1" s="34"/>
      <c r="N1" s="34"/>
      <c r="Q1" s="34"/>
      <c r="R1" s="34"/>
      <c r="S1" s="34"/>
      <c r="T1" s="34"/>
      <c r="U1" s="34"/>
      <c r="V1" s="34"/>
      <c r="W1" s="35"/>
      <c r="Y1" s="34"/>
      <c r="Z1" s="34"/>
      <c r="AA1" s="34"/>
    </row>
    <row r="2" spans="1:27" ht="14.25" customHeight="1" x14ac:dyDescent="0.25">
      <c r="A2" s="12"/>
      <c r="B2" s="64" t="s">
        <v>53</v>
      </c>
      <c r="C2" s="64"/>
      <c r="D2" s="64"/>
      <c r="E2" s="64"/>
      <c r="F2" s="64"/>
      <c r="G2" s="64"/>
      <c r="H2" s="64"/>
      <c r="J2" s="47" t="s">
        <v>54</v>
      </c>
      <c r="K2" s="48"/>
      <c r="L2" s="48"/>
      <c r="M2" s="48"/>
      <c r="N2" s="49"/>
      <c r="Q2" s="53" t="s">
        <v>55</v>
      </c>
      <c r="R2" s="53"/>
      <c r="S2" s="53"/>
      <c r="T2" s="53"/>
      <c r="U2" s="53"/>
      <c r="V2" s="53"/>
      <c r="W2" s="53"/>
      <c r="Y2" s="65" t="s">
        <v>56</v>
      </c>
      <c r="Z2" s="66"/>
      <c r="AA2" s="46"/>
    </row>
    <row r="3" spans="1:27" ht="14.25" customHeight="1" x14ac:dyDescent="0.25">
      <c r="A3" s="12"/>
      <c r="B3" s="36" t="s">
        <v>57</v>
      </c>
      <c r="C3" s="36"/>
      <c r="D3" s="36"/>
      <c r="E3" s="37" t="s">
        <v>58</v>
      </c>
      <c r="F3" s="36" t="s">
        <v>59</v>
      </c>
      <c r="G3" s="36"/>
      <c r="H3" s="36"/>
      <c r="J3" s="39"/>
      <c r="K3" s="40"/>
      <c r="L3" s="45"/>
      <c r="M3" s="40"/>
      <c r="N3" s="41"/>
      <c r="Q3" s="43"/>
      <c r="R3" s="51"/>
      <c r="S3" s="55"/>
      <c r="T3" s="43"/>
      <c r="U3" s="43"/>
      <c r="V3" s="56"/>
      <c r="W3" s="43"/>
      <c r="Y3" s="39"/>
      <c r="Z3" s="41"/>
      <c r="AA3" s="46"/>
    </row>
    <row r="4" spans="1:27" ht="57.75" customHeight="1" x14ac:dyDescent="0.25">
      <c r="A4" s="13" t="s">
        <v>60</v>
      </c>
      <c r="B4" s="27" t="s">
        <v>61</v>
      </c>
      <c r="C4" s="27" t="s">
        <v>62</v>
      </c>
      <c r="D4" s="27" t="s">
        <v>63</v>
      </c>
      <c r="E4" s="38" t="s">
        <v>64</v>
      </c>
      <c r="F4" s="27" t="s">
        <v>61</v>
      </c>
      <c r="G4" s="27" t="s">
        <v>62</v>
      </c>
      <c r="H4" s="27" t="s">
        <v>65</v>
      </c>
      <c r="J4" s="42" t="s">
        <v>66</v>
      </c>
      <c r="K4" s="42" t="s">
        <v>67</v>
      </c>
      <c r="L4" s="42" t="s">
        <v>88</v>
      </c>
      <c r="M4" s="42" t="s">
        <v>68</v>
      </c>
      <c r="N4" s="42" t="s">
        <v>69</v>
      </c>
      <c r="P4" s="42" t="s">
        <v>95</v>
      </c>
      <c r="Q4" s="42" t="s">
        <v>96</v>
      </c>
      <c r="R4" s="42" t="s">
        <v>90</v>
      </c>
      <c r="S4" s="42" t="s">
        <v>94</v>
      </c>
      <c r="T4" s="42" t="s">
        <v>70</v>
      </c>
      <c r="U4" s="27" t="s">
        <v>71</v>
      </c>
      <c r="V4" s="27" t="s">
        <v>97</v>
      </c>
      <c r="W4" s="27" t="s">
        <v>89</v>
      </c>
      <c r="Y4" s="42" t="s">
        <v>72</v>
      </c>
      <c r="Z4" s="42" t="s">
        <v>73</v>
      </c>
      <c r="AA4" s="42" t="s">
        <v>93</v>
      </c>
    </row>
    <row r="5" spans="1:27" x14ac:dyDescent="0.25">
      <c r="A5" s="15" t="s">
        <v>74</v>
      </c>
      <c r="B5" s="16">
        <v>13.54</v>
      </c>
      <c r="C5" s="17">
        <v>1.4999999999999999E-2</v>
      </c>
      <c r="D5" s="16"/>
      <c r="E5" s="17">
        <v>1.4999999999999999E-2</v>
      </c>
      <c r="F5" s="16">
        <v>13.54</v>
      </c>
      <c r="G5" s="17">
        <v>1.4999999999999999E-2</v>
      </c>
      <c r="H5" s="18">
        <v>3.3</v>
      </c>
      <c r="J5" s="19">
        <v>506.572826287613</v>
      </c>
      <c r="K5" s="19">
        <v>759.30256599593861</v>
      </c>
      <c r="L5" s="19">
        <v>43.1</v>
      </c>
      <c r="M5" s="20">
        <v>0.29135349793863102</v>
      </c>
      <c r="N5" s="20">
        <v>0.1893132764302406</v>
      </c>
      <c r="P5" s="22"/>
      <c r="Q5" s="21"/>
      <c r="R5" s="21"/>
      <c r="S5" s="21"/>
      <c r="T5" s="21"/>
      <c r="U5" s="22"/>
      <c r="V5" s="22"/>
      <c r="W5" s="18"/>
      <c r="Y5" s="21">
        <f>(B5+C5*J5)/J5  +D5/1000*8760*M5/J5</f>
        <v>4.1728634655015029E-2</v>
      </c>
      <c r="Z5" s="21">
        <f t="shared" ref="Z5:Z18" si="0">(F5+G5*K5)/K5 +(H5+W5)/1000*8760*N5/K5</f>
        <v>4.0039646968804118E-2</v>
      </c>
      <c r="AA5" s="21"/>
    </row>
    <row r="6" spans="1:27" x14ac:dyDescent="0.25">
      <c r="A6" s="15" t="s">
        <v>75</v>
      </c>
      <c r="B6" s="16">
        <v>13.54</v>
      </c>
      <c r="C6" s="17">
        <v>1.4999999999999999E-2</v>
      </c>
      <c r="D6" s="16"/>
      <c r="E6" s="17">
        <v>1.4999999999999999E-2</v>
      </c>
      <c r="F6" s="16">
        <v>13.54</v>
      </c>
      <c r="G6" s="17">
        <v>1.4999999999999999E-2</v>
      </c>
      <c r="H6" s="18">
        <v>3.3</v>
      </c>
      <c r="J6" s="19">
        <v>506.572826287613</v>
      </c>
      <c r="K6" s="19">
        <v>759.30256599593861</v>
      </c>
      <c r="L6" s="19">
        <v>17.5</v>
      </c>
      <c r="M6" s="20">
        <v>0.27061545246316465</v>
      </c>
      <c r="N6" s="20">
        <v>0.14953694806389783</v>
      </c>
      <c r="P6" s="22"/>
      <c r="Q6" s="21"/>
      <c r="R6" s="21"/>
      <c r="S6" s="21"/>
      <c r="T6" s="21"/>
      <c r="U6" s="22"/>
      <c r="V6" s="22"/>
      <c r="W6" s="18"/>
      <c r="Y6" s="21">
        <f>(B6+C6*J6)/J6  +D6/1000*8760*M6/J6</f>
        <v>4.1728634655015029E-2</v>
      </c>
      <c r="Z6" s="21">
        <f t="shared" si="0"/>
        <v>3.8525291358921479E-2</v>
      </c>
      <c r="AA6" s="21"/>
    </row>
    <row r="7" spans="1:27" x14ac:dyDescent="0.25">
      <c r="A7" s="15" t="s">
        <v>76</v>
      </c>
      <c r="B7" s="16"/>
      <c r="C7" s="17"/>
      <c r="D7" s="16"/>
      <c r="E7" s="17">
        <v>1.4999999999999999E-2</v>
      </c>
      <c r="F7" s="16">
        <v>8.26</v>
      </c>
      <c r="G7" s="17">
        <v>1.4999999999999999E-2</v>
      </c>
      <c r="H7" s="18">
        <v>1.3</v>
      </c>
      <c r="J7" s="19">
        <v>0</v>
      </c>
      <c r="K7" s="19">
        <v>1384</v>
      </c>
      <c r="L7" s="19">
        <v>196</v>
      </c>
      <c r="M7" s="20">
        <v>0.33083272266016928</v>
      </c>
      <c r="N7" s="20">
        <v>0.24909139321086776</v>
      </c>
      <c r="P7" s="22"/>
      <c r="Q7" s="22">
        <v>27375</v>
      </c>
      <c r="R7" s="22"/>
      <c r="S7" s="22"/>
      <c r="T7" s="23">
        <v>0.87</v>
      </c>
      <c r="U7" s="22">
        <v>30</v>
      </c>
      <c r="V7" s="22"/>
      <c r="W7" s="18">
        <f>MAX(U7*8760*N7/Q7-1,0)*K7*T7/8760/N7/U7*1000</f>
        <v>25.590865999511795</v>
      </c>
      <c r="Y7" s="21"/>
      <c r="Z7" s="21">
        <f t="shared" si="0"/>
        <v>6.3364856576470147E-2</v>
      </c>
      <c r="AA7" s="21"/>
    </row>
    <row r="8" spans="1:27" x14ac:dyDescent="0.25">
      <c r="A8" s="15" t="s">
        <v>87</v>
      </c>
      <c r="B8" s="16"/>
      <c r="C8" s="17"/>
      <c r="D8" s="16"/>
      <c r="E8" s="17">
        <v>1.4999999999999999E-2</v>
      </c>
      <c r="F8" s="16">
        <v>8.3000000000000007</v>
      </c>
      <c r="G8" s="17">
        <v>1.4999999999999999E-2</v>
      </c>
      <c r="H8" s="18">
        <v>3.1</v>
      </c>
      <c r="J8" s="19">
        <v>0</v>
      </c>
      <c r="K8" s="19">
        <v>246</v>
      </c>
      <c r="L8" s="19">
        <v>320</v>
      </c>
      <c r="M8" s="20">
        <v>0.40600000000000003</v>
      </c>
      <c r="N8" s="20">
        <v>0.34499999999999997</v>
      </c>
      <c r="P8" s="22"/>
      <c r="Q8" s="22"/>
      <c r="R8" s="54">
        <v>12.5</v>
      </c>
      <c r="S8" s="54"/>
      <c r="T8" s="23">
        <v>0.58750000000000002</v>
      </c>
      <c r="U8" s="22">
        <v>30</v>
      </c>
      <c r="V8" s="22"/>
      <c r="W8" s="18"/>
      <c r="Y8" s="21"/>
      <c r="Z8" s="52">
        <f t="shared" si="0"/>
        <v>8.6824471544715454E-2</v>
      </c>
      <c r="AA8" s="52">
        <f>E8+(U8/(R8)-1)*T8/U8</f>
        <v>4.2416666666666665E-2</v>
      </c>
    </row>
    <row r="9" spans="1:27" x14ac:dyDescent="0.25">
      <c r="A9" s="15" t="s">
        <v>77</v>
      </c>
      <c r="B9" s="16"/>
      <c r="C9" s="17"/>
      <c r="D9" s="16"/>
      <c r="E9" s="17"/>
      <c r="F9" s="16">
        <v>13.9</v>
      </c>
      <c r="G9" s="17">
        <v>1.4999999999999999E-2</v>
      </c>
      <c r="H9" s="18">
        <v>2.5099999999999998</v>
      </c>
      <c r="J9" s="19">
        <v>0</v>
      </c>
      <c r="K9" s="19">
        <v>1068</v>
      </c>
      <c r="L9" s="19"/>
      <c r="M9" s="20">
        <v>0</v>
      </c>
      <c r="N9" s="20">
        <v>0.22733344733276489</v>
      </c>
      <c r="P9" s="22"/>
      <c r="Q9" s="22"/>
      <c r="R9" s="22"/>
      <c r="S9" s="22"/>
      <c r="T9" s="23"/>
      <c r="U9" s="22"/>
      <c r="V9" s="22"/>
      <c r="W9" s="18"/>
      <c r="Y9" s="21"/>
      <c r="Z9" s="21">
        <f t="shared" si="0"/>
        <v>3.2695240549226498E-2</v>
      </c>
      <c r="AA9" s="21"/>
    </row>
    <row r="10" spans="1:27" x14ac:dyDescent="0.25">
      <c r="A10" s="15" t="s">
        <v>78</v>
      </c>
      <c r="B10" s="16"/>
      <c r="C10" s="17"/>
      <c r="D10" s="16"/>
      <c r="E10" s="17"/>
      <c r="F10" s="16">
        <v>16.100000000000001</v>
      </c>
      <c r="G10" s="17">
        <v>1.4999999999999999E-2</v>
      </c>
      <c r="H10" s="18">
        <v>4.63</v>
      </c>
      <c r="J10" s="19">
        <v>0</v>
      </c>
      <c r="K10" s="19">
        <v>1158</v>
      </c>
      <c r="L10" s="19"/>
      <c r="M10" s="20">
        <v>0</v>
      </c>
      <c r="N10" s="20">
        <v>2.82870124472311E-2</v>
      </c>
      <c r="P10" s="22"/>
      <c r="Q10" s="22"/>
      <c r="R10" s="22"/>
      <c r="S10" s="22"/>
      <c r="T10" s="23"/>
      <c r="U10" s="22"/>
      <c r="V10" s="22"/>
      <c r="W10" s="18"/>
      <c r="Y10" s="21"/>
      <c r="Z10" s="21">
        <f t="shared" si="0"/>
        <v>2.9894030466705315E-2</v>
      </c>
      <c r="AA10" s="21"/>
    </row>
    <row r="11" spans="1:27" x14ac:dyDescent="0.25">
      <c r="A11" s="15" t="s">
        <v>79</v>
      </c>
      <c r="B11" s="16"/>
      <c r="C11" s="17"/>
      <c r="D11" s="16"/>
      <c r="E11" s="17">
        <v>1.4999999999999999E-2</v>
      </c>
      <c r="F11" s="16">
        <v>12.44</v>
      </c>
      <c r="G11" s="17">
        <v>1.4999999999999999E-2</v>
      </c>
      <c r="H11" s="18">
        <v>0.3</v>
      </c>
      <c r="J11" s="19">
        <v>0</v>
      </c>
      <c r="K11" s="19">
        <v>1612</v>
      </c>
      <c r="L11" s="19">
        <v>83</v>
      </c>
      <c r="M11" s="20">
        <v>0.3670100893896161</v>
      </c>
      <c r="N11" s="20">
        <v>0.29683074550063521</v>
      </c>
      <c r="P11" s="22"/>
      <c r="Q11" s="22"/>
      <c r="R11" s="22"/>
      <c r="S11" s="22"/>
      <c r="T11" s="23"/>
      <c r="U11" s="22"/>
      <c r="V11" s="22"/>
      <c r="W11" s="18"/>
      <c r="Y11" s="21"/>
      <c r="Z11" s="21">
        <f t="shared" si="0"/>
        <v>2.3201036724054384E-2</v>
      </c>
      <c r="AA11" s="21"/>
    </row>
    <row r="12" spans="1:27" x14ac:dyDescent="0.25">
      <c r="A12" s="15" t="s">
        <v>80</v>
      </c>
      <c r="B12" s="16">
        <v>12.8</v>
      </c>
      <c r="C12" s="17">
        <v>1.4999999999999999E-2</v>
      </c>
      <c r="D12" s="24">
        <v>1.3</v>
      </c>
      <c r="E12" s="17">
        <v>1.4999999999999999E-2</v>
      </c>
      <c r="F12" s="16">
        <v>13.9</v>
      </c>
      <c r="G12" s="17">
        <v>1.4999999999999999E-2</v>
      </c>
      <c r="H12" s="18">
        <v>2.5099999999999998</v>
      </c>
      <c r="J12" s="19">
        <v>1672.5510264431869</v>
      </c>
      <c r="K12" s="19">
        <v>1068</v>
      </c>
      <c r="L12" s="19">
        <v>1.5</v>
      </c>
      <c r="M12" s="20">
        <v>0.24543633744602156</v>
      </c>
      <c r="N12" s="20">
        <v>9.3106940715888098E-2</v>
      </c>
      <c r="P12" s="22">
        <v>60000</v>
      </c>
      <c r="Q12" s="22"/>
      <c r="R12" s="22"/>
      <c r="S12" s="57">
        <v>0.12621865687484299</v>
      </c>
      <c r="T12" s="23"/>
      <c r="U12" s="22">
        <v>30</v>
      </c>
      <c r="V12" s="60">
        <f>+J12*S12*MAX(((U12*8760*M12)/P12-1),0)/U12/8760/M12*1000</f>
        <v>0.24550739507459332</v>
      </c>
      <c r="W12" s="61">
        <f>IFERROR(MAX(U12*8760*N12/Q12-1,0)*K12*T12/8760/N12/U12*1000,0)</f>
        <v>0</v>
      </c>
      <c r="Y12" s="21">
        <f>(B12+C12*J12)/J12  +(D12+V12)/1000*8760*M12/J12</f>
        <v>2.4639691186750783E-2</v>
      </c>
      <c r="Z12" s="21">
        <f t="shared" si="0"/>
        <v>2.9931833492214104E-2</v>
      </c>
      <c r="AA12" s="21"/>
    </row>
    <row r="13" spans="1:27" x14ac:dyDescent="0.25">
      <c r="A13" s="15" t="s">
        <v>81</v>
      </c>
      <c r="B13" s="16">
        <v>12.8</v>
      </c>
      <c r="C13" s="17">
        <v>1.4999999999999999E-2</v>
      </c>
      <c r="D13" s="24">
        <v>1.3</v>
      </c>
      <c r="E13" s="17">
        <v>1.4999999999999999E-2</v>
      </c>
      <c r="F13" s="16">
        <v>12.8</v>
      </c>
      <c r="G13" s="17">
        <v>1.4999999999999999E-2</v>
      </c>
      <c r="H13" s="18">
        <v>1.3</v>
      </c>
      <c r="J13" s="19">
        <v>1672.5510264431869</v>
      </c>
      <c r="K13" s="19">
        <v>1386.8008122577073</v>
      </c>
      <c r="L13" s="19">
        <v>2</v>
      </c>
      <c r="M13" s="20">
        <v>0.243346979126145</v>
      </c>
      <c r="N13" s="20">
        <v>8.9537370603453875E-2</v>
      </c>
      <c r="P13" s="22">
        <v>60000</v>
      </c>
      <c r="Q13" s="22">
        <v>40000</v>
      </c>
      <c r="R13" s="22"/>
      <c r="S13" s="57">
        <v>0.12621865687484299</v>
      </c>
      <c r="T13" s="23">
        <v>0.72</v>
      </c>
      <c r="U13" s="22">
        <v>30</v>
      </c>
      <c r="V13" s="60">
        <f t="shared" ref="V13:V15" si="1">+J13*S13*MAX(((U13*8760*M13)/P13-1),0)/U13/8760/M13*1000</f>
        <v>0.21740614267768144</v>
      </c>
      <c r="W13" s="58">
        <f t="shared" ref="W13:W15" si="2">IFERROR(MAX(U13*8760*N13/Q13-1,0)*K13*T13/8760/N13/U13*1000,0)
+J13*S13*MAX(((U13*8760*M13)/P13-1),0)/U13/8760/M13*1000</f>
        <v>0.21740614267768144</v>
      </c>
      <c r="Y13" s="21">
        <f t="shared" ref="Y13:Y15" si="3">(B13+C13*J13)/J13  +(D13+V13)/1000*8760*M13/J13</f>
        <v>2.4586962709430116E-2</v>
      </c>
      <c r="Z13" s="21">
        <f t="shared" si="0"/>
        <v>2.5088091518437567E-2</v>
      </c>
      <c r="AA13" s="21"/>
    </row>
    <row r="14" spans="1:27" x14ac:dyDescent="0.25">
      <c r="A14" s="15" t="s">
        <v>82</v>
      </c>
      <c r="B14" s="16">
        <v>12.8</v>
      </c>
      <c r="C14" s="17">
        <v>1.4999999999999999E-2</v>
      </c>
      <c r="D14" s="24">
        <v>1.3</v>
      </c>
      <c r="E14" s="17">
        <v>1.4999999999999999E-2</v>
      </c>
      <c r="F14" s="16">
        <v>12.8</v>
      </c>
      <c r="G14" s="17">
        <v>1.4999999999999999E-2</v>
      </c>
      <c r="H14" s="25">
        <v>1.3</v>
      </c>
      <c r="J14" s="19">
        <v>1672.5510264431869</v>
      </c>
      <c r="K14" s="19">
        <v>463.80081225770721</v>
      </c>
      <c r="L14" s="19">
        <v>29.6</v>
      </c>
      <c r="M14" s="20">
        <v>0.243346979126145</v>
      </c>
      <c r="N14" s="20">
        <v>8.9537370603453875E-2</v>
      </c>
      <c r="P14" s="22">
        <v>60000</v>
      </c>
      <c r="Q14" s="22">
        <v>20000</v>
      </c>
      <c r="R14" s="22"/>
      <c r="S14" s="57">
        <v>0.12621865687484299</v>
      </c>
      <c r="T14" s="23">
        <v>0.43</v>
      </c>
      <c r="U14" s="22">
        <v>30</v>
      </c>
      <c r="V14" s="60">
        <f t="shared" si="1"/>
        <v>0.21740614267768144</v>
      </c>
      <c r="W14" s="59">
        <f t="shared" si="2"/>
        <v>1.7135272997737736</v>
      </c>
      <c r="Y14" s="21">
        <f t="shared" si="3"/>
        <v>2.4586962709430116E-2</v>
      </c>
      <c r="Z14" s="21">
        <f t="shared" si="0"/>
        <v>4.7694320062955028E-2</v>
      </c>
      <c r="AA14" s="21"/>
    </row>
    <row r="15" spans="1:27" x14ac:dyDescent="0.25">
      <c r="A15" s="15" t="s">
        <v>83</v>
      </c>
      <c r="B15" s="16">
        <v>12.8</v>
      </c>
      <c r="C15" s="17">
        <v>1.4999999999999999E-2</v>
      </c>
      <c r="D15" s="24">
        <v>1.3</v>
      </c>
      <c r="E15" s="17">
        <v>1.4999999999999999E-2</v>
      </c>
      <c r="F15" s="16">
        <v>12.8</v>
      </c>
      <c r="G15" s="17">
        <v>1.4999999999999999E-2</v>
      </c>
      <c r="H15" s="25">
        <v>1.3</v>
      </c>
      <c r="J15" s="19">
        <v>1672.5510264431869</v>
      </c>
      <c r="K15" s="19">
        <v>463.80081225770721</v>
      </c>
      <c r="L15" s="19">
        <v>2</v>
      </c>
      <c r="M15" s="20">
        <v>0.243346979126145</v>
      </c>
      <c r="N15" s="20">
        <v>8.9537370603453875E-2</v>
      </c>
      <c r="P15" s="22">
        <v>60000</v>
      </c>
      <c r="Q15" s="22">
        <v>20000</v>
      </c>
      <c r="R15" s="22"/>
      <c r="S15" s="57">
        <v>0.12621865687484299</v>
      </c>
      <c r="T15" s="23">
        <v>0.43</v>
      </c>
      <c r="U15" s="22">
        <v>30</v>
      </c>
      <c r="V15" s="60">
        <f t="shared" si="1"/>
        <v>0.21740614267768144</v>
      </c>
      <c r="W15" s="59">
        <f t="shared" si="2"/>
        <v>1.7135272997737736</v>
      </c>
      <c r="Y15" s="21">
        <f t="shared" si="3"/>
        <v>2.4586962709430116E-2</v>
      </c>
      <c r="Z15" s="21">
        <f t="shared" si="0"/>
        <v>4.7694320062955028E-2</v>
      </c>
      <c r="AA15" s="21"/>
    </row>
    <row r="16" spans="1:27" x14ac:dyDescent="0.25">
      <c r="A16" s="15" t="s">
        <v>84</v>
      </c>
      <c r="B16" s="16"/>
      <c r="C16" s="17"/>
      <c r="D16" s="16"/>
      <c r="E16" s="17">
        <v>1.4999999999999999E-2</v>
      </c>
      <c r="F16" s="16">
        <v>13.9</v>
      </c>
      <c r="G16" s="17">
        <v>1.4999999999999999E-2</v>
      </c>
      <c r="H16" s="18">
        <v>2.5099999999999998</v>
      </c>
      <c r="J16" s="19">
        <v>0</v>
      </c>
      <c r="K16" s="19">
        <v>1068</v>
      </c>
      <c r="L16" s="19">
        <v>0.23</v>
      </c>
      <c r="M16" s="20">
        <v>0</v>
      </c>
      <c r="N16" s="20">
        <v>2.82870124472311E-2</v>
      </c>
      <c r="P16" s="22"/>
      <c r="Q16" s="22"/>
      <c r="R16" s="22"/>
      <c r="S16" s="22"/>
      <c r="T16" s="23"/>
      <c r="U16" s="22"/>
      <c r="V16" s="22"/>
      <c r="W16" s="18"/>
      <c r="Y16" s="21"/>
      <c r="Z16" s="21">
        <f t="shared" si="0"/>
        <v>2.8597344115060618E-2</v>
      </c>
      <c r="AA16" s="21"/>
    </row>
    <row r="17" spans="1:27" x14ac:dyDescent="0.25">
      <c r="A17" s="15" t="s">
        <v>85</v>
      </c>
      <c r="B17" s="16"/>
      <c r="C17" s="17"/>
      <c r="D17" s="16"/>
      <c r="E17" s="17"/>
      <c r="F17" s="16">
        <v>27.2</v>
      </c>
      <c r="G17" s="17">
        <v>1.4999999999999999E-2</v>
      </c>
      <c r="H17" s="18">
        <v>5.76</v>
      </c>
      <c r="J17" s="19">
        <v>0</v>
      </c>
      <c r="K17" s="19">
        <v>2542.8842532767212</v>
      </c>
      <c r="L17" s="19"/>
      <c r="M17" s="20">
        <v>0</v>
      </c>
      <c r="N17" s="20">
        <v>0.12305103546683738</v>
      </c>
      <c r="P17" s="22"/>
      <c r="Q17" s="22"/>
      <c r="R17" s="22"/>
      <c r="S17" s="22"/>
      <c r="T17" s="23"/>
      <c r="U17" s="22"/>
      <c r="V17" s="22"/>
      <c r="W17" s="18"/>
      <c r="Y17" s="21"/>
      <c r="Z17" s="21">
        <f t="shared" si="0"/>
        <v>2.8138175630338404E-2</v>
      </c>
      <c r="AA17" s="21"/>
    </row>
    <row r="18" spans="1:27" x14ac:dyDescent="0.25">
      <c r="A18" s="26" t="s">
        <v>86</v>
      </c>
      <c r="B18" s="16"/>
      <c r="C18" s="17"/>
      <c r="D18" s="16"/>
      <c r="E18" s="17">
        <v>1.4999999999999999E-2</v>
      </c>
      <c r="F18" s="16">
        <v>13.54</v>
      </c>
      <c r="G18" s="17">
        <v>1.4999999999999999E-2</v>
      </c>
      <c r="H18" s="18">
        <v>3.3</v>
      </c>
      <c r="J18" s="19">
        <v>0</v>
      </c>
      <c r="K18" s="19">
        <v>1670.0203064426803</v>
      </c>
      <c r="L18" s="19">
        <v>29.1</v>
      </c>
      <c r="M18" s="20">
        <v>0.26548181404773363</v>
      </c>
      <c r="N18" s="20">
        <v>0.1377837611868438</v>
      </c>
      <c r="P18" s="22"/>
      <c r="Q18" s="22"/>
      <c r="R18" s="22"/>
      <c r="S18" s="22"/>
      <c r="T18" s="23"/>
      <c r="U18" s="22"/>
      <c r="V18" s="22"/>
      <c r="W18" s="18"/>
      <c r="Y18" s="21"/>
      <c r="Z18" s="21">
        <f t="shared" si="0"/>
        <v>2.5492718502157157E-2</v>
      </c>
      <c r="AA18" s="21"/>
    </row>
    <row r="19" spans="1:27" x14ac:dyDescent="0.25">
      <c r="A19" s="34"/>
      <c r="B19" s="34"/>
      <c r="C19" s="34"/>
      <c r="D19" s="34"/>
      <c r="E19" s="34"/>
      <c r="F19" s="34"/>
      <c r="G19" s="34"/>
      <c r="H19" s="34"/>
      <c r="J19" s="34"/>
      <c r="K19" s="34"/>
      <c r="L19" s="34"/>
      <c r="M19" s="34"/>
      <c r="N19" s="34"/>
      <c r="Q19" s="34"/>
      <c r="R19" s="34"/>
      <c r="S19" s="34"/>
      <c r="T19" s="34"/>
      <c r="U19" s="34"/>
      <c r="V19" s="34"/>
      <c r="W19" s="34"/>
      <c r="Y19" s="34"/>
      <c r="Z19" s="34"/>
      <c r="AA19" s="34"/>
    </row>
    <row r="20" spans="1:27" x14ac:dyDescent="0.25">
      <c r="A20" s="34"/>
      <c r="B20" s="34"/>
      <c r="C20" s="34"/>
      <c r="D20" s="34"/>
      <c r="E20" s="34"/>
      <c r="F20" s="34"/>
      <c r="G20" s="34"/>
      <c r="H20" s="34"/>
      <c r="J20" s="34"/>
      <c r="K20" s="34"/>
      <c r="L20" s="34"/>
      <c r="M20" s="34"/>
      <c r="N20" s="34"/>
      <c r="Q20" s="34"/>
      <c r="R20" s="34"/>
      <c r="S20" s="34"/>
      <c r="T20" s="34"/>
      <c r="U20" s="34"/>
      <c r="V20" s="34"/>
      <c r="W20" s="34"/>
      <c r="Y20" s="34"/>
      <c r="Z20" s="34"/>
      <c r="AA20" s="34"/>
    </row>
    <row r="21" spans="1:27" x14ac:dyDescent="0.25">
      <c r="A21" s="34"/>
      <c r="B21" s="34"/>
      <c r="C21" s="34"/>
      <c r="D21" s="34"/>
      <c r="E21" s="34"/>
      <c r="F21" s="34"/>
      <c r="G21" s="34"/>
      <c r="H21" s="34"/>
      <c r="J21" s="34"/>
      <c r="K21" s="34"/>
      <c r="L21" s="34"/>
      <c r="M21" s="34"/>
      <c r="N21" s="34"/>
      <c r="Q21" s="34"/>
      <c r="R21" s="34"/>
      <c r="S21" s="34"/>
      <c r="T21" s="34"/>
      <c r="U21" s="34"/>
      <c r="V21" s="34"/>
      <c r="W21" s="34"/>
      <c r="Y21" s="34"/>
      <c r="Z21" s="34"/>
      <c r="AA21" s="34"/>
    </row>
    <row r="22" spans="1:27" x14ac:dyDescent="0.25">
      <c r="A22" s="34"/>
      <c r="B22" s="34"/>
      <c r="C22" s="34"/>
      <c r="D22" s="34"/>
      <c r="E22" s="34"/>
      <c r="F22" s="34"/>
      <c r="G22" s="34"/>
      <c r="H22" s="34"/>
      <c r="J22" s="34"/>
      <c r="K22" s="34"/>
      <c r="L22" s="34"/>
      <c r="M22" s="34"/>
      <c r="N22" s="34"/>
      <c r="Q22" s="34"/>
      <c r="R22" s="34"/>
      <c r="S22" s="34"/>
      <c r="T22" s="34"/>
      <c r="U22" s="34"/>
      <c r="V22" s="34"/>
      <c r="W22" s="34"/>
      <c r="Y22" s="34"/>
      <c r="Z22" s="34"/>
      <c r="AA22" s="34"/>
    </row>
    <row r="23" spans="1:27" x14ac:dyDescent="0.25">
      <c r="A23" s="34"/>
      <c r="B23" s="34"/>
      <c r="C23" s="34"/>
      <c r="D23" s="34"/>
      <c r="E23" s="34"/>
      <c r="F23" s="34"/>
      <c r="G23" s="34"/>
      <c r="H23" s="34"/>
      <c r="J23" s="34"/>
      <c r="K23" s="34"/>
      <c r="L23" s="34"/>
      <c r="M23" s="34"/>
      <c r="N23" s="34"/>
      <c r="Q23" s="34"/>
      <c r="R23" s="34"/>
      <c r="S23" s="34"/>
      <c r="T23" s="34"/>
      <c r="U23" s="34"/>
      <c r="V23" s="34"/>
      <c r="W23" s="34"/>
      <c r="Y23" s="34"/>
      <c r="Z23" s="34"/>
      <c r="AA23" s="34"/>
    </row>
    <row r="24" spans="1:27" x14ac:dyDescent="0.25">
      <c r="A24" s="34"/>
      <c r="B24" s="34"/>
      <c r="C24" s="34"/>
      <c r="D24" s="34"/>
      <c r="E24" s="34"/>
      <c r="F24" s="34"/>
      <c r="G24" s="34"/>
      <c r="H24" s="34"/>
      <c r="J24" s="34"/>
      <c r="K24" s="34"/>
      <c r="L24" s="34"/>
      <c r="M24" s="34"/>
      <c r="N24" s="34"/>
      <c r="Q24" s="34"/>
      <c r="R24" s="34"/>
      <c r="S24" s="34"/>
      <c r="T24" s="34"/>
      <c r="U24" s="34"/>
      <c r="V24" s="34"/>
      <c r="W24" s="34"/>
      <c r="Y24" s="34"/>
      <c r="Z24" s="34"/>
      <c r="AA24" s="34"/>
    </row>
    <row r="25" spans="1:27" x14ac:dyDescent="0.25">
      <c r="A25" s="34"/>
      <c r="B25" s="34"/>
      <c r="C25" s="34"/>
      <c r="D25" s="34"/>
      <c r="E25" s="34"/>
      <c r="F25" s="34"/>
      <c r="G25" s="34"/>
      <c r="H25" s="34"/>
      <c r="J25" s="34"/>
      <c r="K25" s="34"/>
      <c r="L25" s="34"/>
      <c r="M25" s="34"/>
      <c r="N25" s="34"/>
      <c r="Q25" s="34"/>
      <c r="R25" s="34"/>
      <c r="S25" s="34"/>
      <c r="T25" s="34"/>
      <c r="U25" s="34"/>
      <c r="V25" s="34"/>
      <c r="W25" s="34"/>
      <c r="Y25" s="34"/>
      <c r="Z25" s="34"/>
      <c r="AA25" s="34"/>
    </row>
    <row r="26" spans="1:27" x14ac:dyDescent="0.25">
      <c r="A26" s="34"/>
      <c r="B26" s="34"/>
      <c r="C26" s="34"/>
      <c r="D26" s="34"/>
      <c r="E26" s="34"/>
      <c r="F26" s="34"/>
      <c r="G26" s="34"/>
      <c r="H26" s="34"/>
      <c r="J26" s="34"/>
      <c r="K26" s="34"/>
      <c r="L26" s="34"/>
      <c r="M26" s="34"/>
      <c r="N26" s="34"/>
      <c r="Q26" s="34"/>
      <c r="R26" s="34"/>
      <c r="S26" s="34"/>
      <c r="T26" s="34"/>
      <c r="U26" s="34"/>
      <c r="V26" s="34"/>
      <c r="W26" s="34"/>
      <c r="Y26" s="34"/>
      <c r="Z26" s="34"/>
      <c r="AA26" s="34"/>
    </row>
    <row r="27" spans="1:27" x14ac:dyDescent="0.25">
      <c r="A27" s="34"/>
      <c r="B27" s="34"/>
      <c r="C27" s="34"/>
      <c r="D27" s="34"/>
      <c r="E27" s="34"/>
      <c r="F27" s="34"/>
      <c r="G27" s="34"/>
      <c r="H27" s="34"/>
      <c r="J27" s="34"/>
      <c r="K27" s="34"/>
      <c r="L27" s="34"/>
      <c r="M27" s="34"/>
      <c r="N27" s="34"/>
      <c r="Q27" s="34"/>
      <c r="R27" s="34"/>
      <c r="S27" s="34"/>
      <c r="T27" s="34"/>
      <c r="U27" s="34"/>
      <c r="V27" s="34"/>
      <c r="W27" s="34"/>
      <c r="Y27" s="34"/>
      <c r="Z27" s="34"/>
      <c r="AA27" s="34"/>
    </row>
    <row r="28" spans="1:27" x14ac:dyDescent="0.25">
      <c r="A28" s="34"/>
      <c r="B28" s="34"/>
      <c r="C28" s="34"/>
      <c r="D28" s="34"/>
      <c r="E28" s="34"/>
      <c r="F28" s="34"/>
      <c r="G28" s="34"/>
      <c r="H28" s="34"/>
      <c r="J28" s="34"/>
      <c r="K28" s="34"/>
      <c r="L28" s="34"/>
      <c r="M28" s="34"/>
      <c r="N28" s="34"/>
      <c r="Q28" s="34"/>
      <c r="R28" s="34"/>
      <c r="S28" s="34"/>
      <c r="T28" s="34"/>
      <c r="U28" s="34"/>
      <c r="V28" s="34"/>
      <c r="W28" s="34"/>
      <c r="Y28" s="34"/>
      <c r="Z28" s="34"/>
      <c r="AA28" s="34"/>
    </row>
    <row r="29" spans="1:27" x14ac:dyDescent="0.25">
      <c r="A29" s="34"/>
      <c r="B29" s="34"/>
      <c r="C29" s="34"/>
      <c r="D29" s="34"/>
      <c r="E29" s="34"/>
      <c r="F29" s="34"/>
      <c r="G29" s="34"/>
      <c r="H29" s="34"/>
      <c r="J29" s="34"/>
      <c r="K29" s="34"/>
      <c r="L29" s="34"/>
      <c r="M29" s="34"/>
      <c r="N29" s="34"/>
      <c r="Q29" s="34"/>
      <c r="R29" s="34"/>
      <c r="S29" s="34"/>
      <c r="T29" s="34"/>
      <c r="U29" s="34"/>
      <c r="V29" s="34"/>
      <c r="W29" s="34"/>
      <c r="Y29" s="34"/>
      <c r="Z29" s="34"/>
      <c r="AA29" s="34"/>
    </row>
    <row r="30" spans="1:27" x14ac:dyDescent="0.25">
      <c r="A30" s="34"/>
      <c r="B30" s="34"/>
      <c r="C30" s="34"/>
      <c r="D30" s="34"/>
      <c r="E30" s="34"/>
      <c r="F30" s="34"/>
      <c r="G30" s="34"/>
      <c r="H30" s="34"/>
      <c r="J30" s="34"/>
      <c r="K30" s="34"/>
      <c r="L30" s="34"/>
      <c r="M30" s="34"/>
      <c r="N30" s="34"/>
      <c r="Q30" s="34"/>
      <c r="R30" s="34"/>
      <c r="S30" s="34"/>
      <c r="T30" s="34"/>
      <c r="U30" s="34"/>
      <c r="V30" s="34"/>
      <c r="W30" s="34"/>
      <c r="Y30" s="34"/>
      <c r="Z30" s="34"/>
      <c r="AA30" s="34"/>
    </row>
    <row r="31" spans="1:27" x14ac:dyDescent="0.25">
      <c r="A31" s="34"/>
      <c r="B31" s="34"/>
      <c r="C31" s="34"/>
      <c r="D31" s="34"/>
      <c r="E31" s="34"/>
      <c r="F31" s="34"/>
      <c r="G31" s="34"/>
      <c r="H31" s="34"/>
      <c r="J31" s="34"/>
      <c r="K31" s="34"/>
      <c r="L31" s="34"/>
      <c r="M31" s="34"/>
      <c r="N31" s="34"/>
      <c r="Q31" s="34"/>
      <c r="R31" s="34"/>
      <c r="S31" s="34"/>
      <c r="T31" s="34"/>
      <c r="U31" s="34"/>
      <c r="V31" s="34"/>
      <c r="W31" s="34"/>
      <c r="Y31" s="34"/>
      <c r="Z31" s="34"/>
      <c r="AA31" s="34"/>
    </row>
    <row r="32" spans="1:27" x14ac:dyDescent="0.25">
      <c r="A32" s="34"/>
      <c r="B32" s="34"/>
      <c r="C32" s="34"/>
      <c r="D32" s="34"/>
      <c r="E32" s="34"/>
      <c r="F32" s="34"/>
      <c r="G32" s="34"/>
      <c r="H32" s="34"/>
      <c r="J32" s="34"/>
      <c r="K32" s="34"/>
      <c r="L32" s="34"/>
      <c r="M32" s="34"/>
      <c r="N32" s="34"/>
      <c r="Q32" s="34"/>
      <c r="R32" s="34"/>
      <c r="S32" s="34"/>
      <c r="T32" s="34"/>
      <c r="U32" s="34"/>
      <c r="V32" s="34"/>
      <c r="W32" s="34"/>
      <c r="Y32" s="34"/>
      <c r="Z32" s="34"/>
      <c r="AA32" s="34"/>
    </row>
    <row r="33" spans="1:27" x14ac:dyDescent="0.25">
      <c r="A33" s="34"/>
      <c r="B33" s="34"/>
      <c r="C33" s="34"/>
      <c r="D33" s="34"/>
      <c r="E33" s="34"/>
      <c r="F33" s="34"/>
      <c r="G33" s="34"/>
      <c r="H33" s="34"/>
      <c r="J33" s="34"/>
      <c r="K33" s="34"/>
      <c r="L33" s="34"/>
      <c r="M33" s="34"/>
      <c r="N33" s="34"/>
      <c r="Q33" s="34"/>
      <c r="R33" s="34"/>
      <c r="S33" s="34"/>
      <c r="T33" s="34"/>
      <c r="U33" s="34"/>
      <c r="V33" s="34"/>
      <c r="W33" s="34"/>
      <c r="Y33" s="34"/>
      <c r="Z33" s="34"/>
      <c r="AA33" s="34"/>
    </row>
    <row r="34" spans="1:27" x14ac:dyDescent="0.25">
      <c r="A34" s="34"/>
      <c r="B34" s="34"/>
      <c r="C34" s="34"/>
      <c r="D34" s="34"/>
      <c r="E34" s="34"/>
      <c r="F34" s="34"/>
      <c r="G34" s="34"/>
      <c r="H34" s="34"/>
      <c r="J34" s="34"/>
      <c r="K34" s="34"/>
      <c r="L34" s="34"/>
      <c r="M34" s="34"/>
      <c r="N34" s="34"/>
      <c r="Q34" s="34"/>
      <c r="R34" s="34"/>
      <c r="S34" s="34"/>
      <c r="T34" s="34"/>
      <c r="U34" s="34"/>
      <c r="V34" s="34"/>
      <c r="W34" s="34"/>
      <c r="Y34" s="34"/>
      <c r="Z34" s="34"/>
      <c r="AA34" s="34"/>
    </row>
    <row r="35" spans="1:27" x14ac:dyDescent="0.25">
      <c r="A35" s="34"/>
      <c r="B35" s="34"/>
      <c r="C35" s="34"/>
      <c r="D35" s="34"/>
      <c r="E35" s="34"/>
      <c r="F35" s="34"/>
      <c r="G35" s="34"/>
      <c r="H35" s="34"/>
      <c r="J35" s="34"/>
      <c r="K35" s="34"/>
      <c r="L35" s="34"/>
      <c r="M35" s="34"/>
      <c r="N35" s="34"/>
      <c r="Q35" s="34"/>
      <c r="R35" s="34"/>
      <c r="S35" s="34"/>
      <c r="T35" s="34"/>
      <c r="U35" s="34"/>
      <c r="V35" s="34"/>
      <c r="W35" s="34"/>
      <c r="Y35" s="34"/>
      <c r="Z35" s="34"/>
      <c r="AA35" s="34"/>
    </row>
    <row r="36" spans="1:27" x14ac:dyDescent="0.25">
      <c r="A36" s="34"/>
      <c r="B36" s="34"/>
      <c r="C36" s="34"/>
      <c r="D36" s="34"/>
      <c r="E36" s="34"/>
      <c r="F36" s="34"/>
      <c r="G36" s="34"/>
      <c r="H36" s="34"/>
      <c r="J36" s="34"/>
      <c r="K36" s="34"/>
      <c r="L36" s="34"/>
      <c r="M36" s="34"/>
      <c r="N36" s="34"/>
      <c r="Q36" s="34"/>
      <c r="R36" s="34"/>
      <c r="S36" s="34"/>
      <c r="T36" s="34"/>
      <c r="U36" s="34"/>
      <c r="V36" s="34"/>
      <c r="W36" s="34"/>
      <c r="Y36" s="34"/>
      <c r="Z36" s="34"/>
      <c r="AA36" s="34"/>
    </row>
    <row r="37" spans="1:27" x14ac:dyDescent="0.25">
      <c r="A37" s="34"/>
      <c r="B37" s="34"/>
      <c r="C37" s="34"/>
      <c r="D37" s="34"/>
      <c r="E37" s="34"/>
      <c r="F37" s="34"/>
      <c r="G37" s="34"/>
      <c r="H37" s="34"/>
      <c r="J37" s="34"/>
      <c r="K37" s="34"/>
      <c r="L37" s="34"/>
      <c r="M37" s="34"/>
      <c r="N37" s="34"/>
      <c r="Q37" s="34"/>
      <c r="R37" s="34"/>
      <c r="S37" s="34"/>
      <c r="T37" s="34"/>
      <c r="U37" s="34"/>
      <c r="V37" s="34"/>
      <c r="W37" s="34"/>
      <c r="Y37" s="34"/>
      <c r="Z37" s="34"/>
      <c r="AA37" s="34"/>
    </row>
    <row r="38" spans="1:27" x14ac:dyDescent="0.25">
      <c r="Q38" s="34"/>
      <c r="R38" s="34"/>
      <c r="S38" s="34"/>
    </row>
    <row r="39" spans="1:27" x14ac:dyDescent="0.25">
      <c r="Q39" s="34"/>
      <c r="R39" s="34"/>
      <c r="S39" s="34"/>
    </row>
    <row r="40" spans="1:27" x14ac:dyDescent="0.25">
      <c r="Q40" s="34"/>
      <c r="R40" s="34"/>
      <c r="S40" s="34"/>
    </row>
    <row r="41" spans="1:27" x14ac:dyDescent="0.25">
      <c r="Q41" s="34"/>
      <c r="R41" s="34"/>
      <c r="S41" s="34"/>
    </row>
    <row r="42" spans="1:27" x14ac:dyDescent="0.25">
      <c r="Q42" s="34"/>
      <c r="R42" s="34"/>
      <c r="S42" s="34"/>
    </row>
    <row r="43" spans="1:27" x14ac:dyDescent="0.25">
      <c r="Q43" s="34"/>
      <c r="R43" s="34"/>
      <c r="S43" s="34"/>
    </row>
    <row r="44" spans="1:27" x14ac:dyDescent="0.25">
      <c r="Q44" s="34"/>
      <c r="R44" s="34"/>
      <c r="S44" s="34"/>
    </row>
    <row r="45" spans="1:27" x14ac:dyDescent="0.25">
      <c r="Q45" s="34"/>
      <c r="R45" s="34"/>
      <c r="S45" s="34"/>
    </row>
    <row r="46" spans="1:27" x14ac:dyDescent="0.25">
      <c r="Q46" s="34"/>
      <c r="R46" s="34"/>
      <c r="S46" s="34"/>
    </row>
    <row r="47" spans="1:27" x14ac:dyDescent="0.25">
      <c r="Q47" s="34"/>
      <c r="R47" s="34"/>
      <c r="S47" s="34"/>
    </row>
    <row r="48" spans="1:27" x14ac:dyDescent="0.25">
      <c r="Q48" s="34"/>
      <c r="R48" s="34"/>
      <c r="S48" s="34"/>
    </row>
    <row r="49" spans="17:19" x14ac:dyDescent="0.25">
      <c r="Q49" s="34"/>
      <c r="R49" s="34"/>
      <c r="S49" s="34"/>
    </row>
    <row r="50" spans="17:19" x14ac:dyDescent="0.25">
      <c r="Q50" s="34"/>
      <c r="R50" s="34"/>
      <c r="S50" s="34"/>
    </row>
    <row r="51" spans="17:19" x14ac:dyDescent="0.25">
      <c r="Q51" s="34"/>
      <c r="R51" s="34"/>
      <c r="S51" s="34"/>
    </row>
    <row r="52" spans="17:19" x14ac:dyDescent="0.25">
      <c r="Q52" s="34"/>
      <c r="R52" s="34"/>
      <c r="S52" s="34"/>
    </row>
    <row r="53" spans="17:19" x14ac:dyDescent="0.25">
      <c r="Q53" s="34"/>
      <c r="R53" s="34"/>
      <c r="S53" s="34"/>
    </row>
  </sheetData>
  <mergeCells count="3">
    <mergeCell ref="B1:H1"/>
    <mergeCell ref="B2:H2"/>
    <mergeCell ref="Y2:Z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costs</vt:lpstr>
      <vt:lpstr>O&amp;M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2020-12-10T20:02:24Z</dcterms:created>
  <dcterms:modified xsi:type="dcterms:W3CDTF">2021-03-25T15:12:34Z</dcterms:modified>
</cp:coreProperties>
</file>