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tal\Dropbox\TMB\accounting\Payroll Spreadsheets\"/>
    </mc:Choice>
  </mc:AlternateContent>
  <xr:revisionPtr revIDLastSave="0" documentId="13_ncr:1_{628399A2-DE09-4B93-B2BA-3104678085D3}" xr6:coauthVersionLast="47" xr6:coauthVersionMax="47" xr10:uidLastSave="{00000000-0000-0000-0000-000000000000}"/>
  <bookViews>
    <workbookView xWindow="15480" yWindow="7170" windowWidth="29370" windowHeight="20700" activeTab="3" xr2:uid="{679A9B5C-2E5A-465E-8EDE-C1A09F9A5707}"/>
  </bookViews>
  <sheets>
    <sheet name="Payroll Master" sheetId="9" r:id="rId1"/>
    <sheet name="Employee database" sheetId="13" r:id="rId2"/>
    <sheet name="KPI for ATI" sheetId="10" r:id="rId3"/>
    <sheet name="TM Imports" sheetId="11" r:id="rId4"/>
    <sheet name="Trey" sheetId="7" r:id="rId5"/>
    <sheet name="Rob" sheetId="8" r:id="rId6"/>
    <sheet name="Ryan" sheetId="3" r:id="rId7"/>
    <sheet name="Austin" sheetId="4" r:id="rId8"/>
    <sheet name="Anthony" sheetId="5" r:id="rId9"/>
    <sheet name="Chip" sheetId="2" r:id="rId10"/>
    <sheet name="Papa" sheetId="6" r:id="rId11"/>
    <sheet name="Payroll Imports" sheetId="12" r:id="rId12"/>
    <sheet name="Tech Master" sheetId="1" r:id="rId13"/>
  </sheets>
  <externalReferences>
    <externalReference r:id="rId14"/>
  </externalReferences>
  <definedNames>
    <definedName name="Base_Commission">'Tech Master'!$E$5:$E$7</definedName>
    <definedName name="Commission_rule">'Tech Master'!$F$5:$F$7</definedName>
    <definedName name="Holiday">'Tech Master'!$I$5:$I$7</definedName>
    <definedName name="Pay_incentive_matrix">'Tech Master'!$D$5:$D$7</definedName>
    <definedName name="Sick_Pay">'Tech Master'!$H$5:$H$7</definedName>
    <definedName name="Vac_Hours">'Tech Master'!$L$2</definedName>
    <definedName name="Vacation_Pay">'Tech Master'!$G$5:$G$7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3" i="11" l="1"/>
  <c r="AB13" i="11"/>
  <c r="AC13" i="11"/>
  <c r="Z13" i="11"/>
  <c r="AB17" i="11"/>
  <c r="AC17" i="11"/>
  <c r="AD17" i="11"/>
  <c r="AE17" i="11"/>
  <c r="AF17" i="11"/>
  <c r="AG17" i="11"/>
  <c r="AH17" i="11"/>
  <c r="AI17" i="11"/>
  <c r="AJ17" i="11"/>
  <c r="AK17" i="11"/>
  <c r="AL17" i="11"/>
  <c r="AM17" i="11"/>
  <c r="AN17" i="11"/>
  <c r="AO17" i="11"/>
  <c r="AP17" i="11"/>
  <c r="AQ17" i="11"/>
  <c r="AR17" i="11"/>
  <c r="AS17" i="11"/>
  <c r="AT17" i="11"/>
  <c r="AU17" i="11"/>
  <c r="AV17" i="11"/>
  <c r="AW17" i="11"/>
  <c r="AX17" i="11"/>
  <c r="AY17" i="11"/>
  <c r="AZ17" i="11"/>
  <c r="BA17" i="11"/>
  <c r="BB17" i="11"/>
  <c r="BC17" i="11"/>
  <c r="BD17" i="11"/>
  <c r="BE17" i="11"/>
  <c r="BF17" i="11"/>
  <c r="BG17" i="11"/>
  <c r="BH17" i="11"/>
  <c r="BI17" i="11"/>
  <c r="BJ17" i="11"/>
  <c r="BK17" i="11"/>
  <c r="BL17" i="11"/>
  <c r="BM17" i="11"/>
  <c r="BN17" i="11"/>
  <c r="BO17" i="11"/>
  <c r="BP17" i="11"/>
  <c r="BQ17" i="11"/>
  <c r="BR17" i="11"/>
  <c r="BS17" i="11"/>
  <c r="BT17" i="11"/>
  <c r="BU17" i="11"/>
  <c r="BV17" i="11"/>
  <c r="BW17" i="11"/>
  <c r="BX17" i="11"/>
  <c r="BY17" i="11"/>
  <c r="BZ17" i="11"/>
  <c r="CA17" i="11"/>
  <c r="AA17" i="11"/>
  <c r="Z17" i="11"/>
  <c r="C2" i="6"/>
  <c r="C1" i="6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F2" i="4"/>
  <c r="F2" i="3"/>
  <c r="C2" i="8"/>
  <c r="C2" i="7"/>
  <c r="F2" i="5"/>
  <c r="F1" i="5"/>
  <c r="C1" i="8"/>
  <c r="C1" i="7"/>
  <c r="F1" i="3"/>
  <c r="F1" i="4"/>
  <c r="J1" i="13"/>
  <c r="J2" i="13" s="1"/>
  <c r="H35" i="2"/>
  <c r="H36" i="2"/>
  <c r="H37" i="2"/>
  <c r="H38" i="2"/>
  <c r="H39" i="2"/>
  <c r="H40" i="2"/>
  <c r="H41" i="2"/>
  <c r="H42" i="2"/>
  <c r="H43" i="2"/>
  <c r="H44" i="2"/>
  <c r="H35" i="5"/>
  <c r="H36" i="5"/>
  <c r="H37" i="5"/>
  <c r="H38" i="5"/>
  <c r="H39" i="5"/>
  <c r="H40" i="5"/>
  <c r="H41" i="5"/>
  <c r="H42" i="5"/>
  <c r="H43" i="5"/>
  <c r="H44" i="5"/>
  <c r="H35" i="3"/>
  <c r="H36" i="3"/>
  <c r="H37" i="3"/>
  <c r="H38" i="3"/>
  <c r="H39" i="3"/>
  <c r="H40" i="3"/>
  <c r="H41" i="3"/>
  <c r="H42" i="3"/>
  <c r="H43" i="3"/>
  <c r="H44" i="3"/>
  <c r="H35" i="4"/>
  <c r="H36" i="4"/>
  <c r="H37" i="4"/>
  <c r="H38" i="4"/>
  <c r="H39" i="4"/>
  <c r="H40" i="4"/>
  <c r="H41" i="4"/>
  <c r="H42" i="4"/>
  <c r="H43" i="4"/>
  <c r="H44" i="4"/>
  <c r="R35" i="5" a="1"/>
  <c r="R35" i="5" s="1"/>
  <c r="R36" i="5" a="1"/>
  <c r="R36" i="5" s="1"/>
  <c r="R37" i="5" a="1"/>
  <c r="R37" i="5" s="1"/>
  <c r="R38" i="5" a="1"/>
  <c r="R38" i="5" s="1"/>
  <c r="R39" i="5" a="1"/>
  <c r="R39" i="5" s="1"/>
  <c r="R40" i="5" a="1"/>
  <c r="R40" i="5" s="1"/>
  <c r="R41" i="5" a="1"/>
  <c r="R41" i="5" s="1"/>
  <c r="R42" i="5" a="1"/>
  <c r="R42" i="5" s="1"/>
  <c r="R43" i="5" a="1"/>
  <c r="R43" i="5" s="1"/>
  <c r="R44" i="5" a="1"/>
  <c r="R44" i="5" s="1"/>
  <c r="S44" i="5" a="1"/>
  <c r="S44" i="5" s="1"/>
  <c r="S44" i="2" a="1"/>
  <c r="S44" i="2" s="1"/>
  <c r="R44" i="2" a="1"/>
  <c r="R44" i="2" s="1"/>
  <c r="U17" i="11"/>
  <c r="W14" i="11"/>
  <c r="X14" i="11"/>
  <c r="Y14" i="11"/>
  <c r="Z14" i="11"/>
  <c r="AA14" i="11"/>
  <c r="AB14" i="11"/>
  <c r="AC14" i="11"/>
  <c r="AD14" i="11"/>
  <c r="V14" i="11"/>
  <c r="U14" i="11"/>
  <c r="T19" i="11"/>
  <c r="Z19" i="11"/>
  <c r="AA19" i="11"/>
  <c r="AB19" i="11"/>
  <c r="AC19" i="11"/>
  <c r="AD19" i="11"/>
  <c r="AE19" i="11"/>
  <c r="V19" i="11"/>
  <c r="W19" i="11"/>
  <c r="X19" i="11"/>
  <c r="Y19" i="11"/>
  <c r="U19" i="1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2" i="9"/>
  <c r="B26" i="9"/>
  <c r="B24" i="9"/>
  <c r="K26" i="7" s="1"/>
  <c r="L26" i="7" s="1"/>
  <c r="B14" i="9"/>
  <c r="K16" i="8" s="1"/>
  <c r="L16" i="8" s="1"/>
  <c r="B12" i="9"/>
  <c r="K14" i="7" s="1"/>
  <c r="L14" i="7" s="1"/>
  <c r="B3" i="9"/>
  <c r="K5" i="7" s="1"/>
  <c r="L5" i="7" s="1"/>
  <c r="B40" i="9"/>
  <c r="K42" i="7" s="1"/>
  <c r="L42" i="7" s="1"/>
  <c r="B38" i="9"/>
  <c r="K40" i="7" s="1"/>
  <c r="L40" i="7" s="1"/>
  <c r="B37" i="9"/>
  <c r="K39" i="7" s="1"/>
  <c r="L39" i="7" s="1"/>
  <c r="B41" i="9"/>
  <c r="K43" i="7" s="1"/>
  <c r="L43" i="7" s="1"/>
  <c r="B42" i="9"/>
  <c r="K44" i="7" s="1"/>
  <c r="L44" i="7" s="1"/>
  <c r="C18" i="11"/>
  <c r="E18" i="11"/>
  <c r="B39" i="9" s="1"/>
  <c r="K41" i="7" s="1"/>
  <c r="L41" i="7" s="1"/>
  <c r="G18" i="11"/>
  <c r="I18" i="11"/>
  <c r="K18" i="11"/>
  <c r="B36" i="9" s="1"/>
  <c r="K38" i="8" s="1"/>
  <c r="L38" i="8" s="1"/>
  <c r="M18" i="11"/>
  <c r="B35" i="9" s="1"/>
  <c r="K37" i="8" s="1"/>
  <c r="O18" i="11"/>
  <c r="B34" i="9" s="1"/>
  <c r="K36" i="7" s="1"/>
  <c r="L36" i="7" s="1"/>
  <c r="Q18" i="11"/>
  <c r="B33" i="9" s="1"/>
  <c r="K35" i="7" s="1"/>
  <c r="L35" i="7" s="1"/>
  <c r="S18" i="11"/>
  <c r="B32" i="9" s="1"/>
  <c r="K34" i="8" s="1"/>
  <c r="L34" i="8" s="1"/>
  <c r="AA18" i="11"/>
  <c r="B28" i="9" s="1"/>
  <c r="K30" i="7" s="1"/>
  <c r="K28" i="8"/>
  <c r="AC18" i="11"/>
  <c r="B27" i="9" s="1"/>
  <c r="K29" i="7" s="1"/>
  <c r="AE18" i="11"/>
  <c r="AG18" i="11"/>
  <c r="B25" i="9" s="1"/>
  <c r="AI18" i="11"/>
  <c r="AK18" i="11"/>
  <c r="B23" i="9" s="1"/>
  <c r="AM18" i="11"/>
  <c r="B22" i="9" s="1"/>
  <c r="AO18" i="11"/>
  <c r="B21" i="9" s="1"/>
  <c r="AQ18" i="11"/>
  <c r="B20" i="9" s="1"/>
  <c r="AS18" i="11"/>
  <c r="B19" i="9" s="1"/>
  <c r="AU18" i="11"/>
  <c r="B18" i="9" s="1"/>
  <c r="AW18" i="11"/>
  <c r="B17" i="9" s="1"/>
  <c r="AY18" i="11"/>
  <c r="B16" i="9" s="1"/>
  <c r="BA18" i="11"/>
  <c r="B15" i="9" s="1"/>
  <c r="BC18" i="11"/>
  <c r="BE18" i="11"/>
  <c r="B13" i="9" s="1"/>
  <c r="BG18" i="11"/>
  <c r="BI18" i="11"/>
  <c r="B11" i="9" s="1"/>
  <c r="BK18" i="11"/>
  <c r="B10" i="9" s="1"/>
  <c r="BM18" i="11"/>
  <c r="B9" i="9" s="1"/>
  <c r="BO18" i="11"/>
  <c r="B8" i="9" s="1"/>
  <c r="BQ18" i="11"/>
  <c r="B7" i="9" s="1"/>
  <c r="BS18" i="11"/>
  <c r="B6" i="9" s="1"/>
  <c r="BU18" i="11"/>
  <c r="B5" i="9" s="1"/>
  <c r="BW18" i="11"/>
  <c r="B4" i="9" s="1"/>
  <c r="BY18" i="11"/>
  <c r="CA18" i="11"/>
  <c r="B2" i="9" s="1"/>
  <c r="U18" i="11"/>
  <c r="B31" i="9" s="1"/>
  <c r="K33" i="8" s="1"/>
  <c r="W18" i="11"/>
  <c r="B30" i="9" s="1"/>
  <c r="K32" i="7" s="1"/>
  <c r="L32" i="7" s="1"/>
  <c r="Y18" i="11"/>
  <c r="B29" i="9" s="1"/>
  <c r="K31" i="7" s="1"/>
  <c r="L31" i="7" s="1"/>
  <c r="C24" i="10"/>
  <c r="A24" i="10"/>
  <c r="C22" i="10"/>
  <c r="A22" i="10"/>
  <c r="C18" i="10"/>
  <c r="C14" i="10"/>
  <c r="C13" i="10"/>
  <c r="A13" i="10"/>
  <c r="C11" i="10"/>
  <c r="C9" i="10"/>
  <c r="A9" i="10"/>
  <c r="C7" i="10"/>
  <c r="C19" i="10" s="1"/>
  <c r="A7" i="10"/>
  <c r="A19" i="10" s="1"/>
  <c r="C6" i="10"/>
  <c r="A6" i="10"/>
  <c r="A3" i="10" s="1"/>
  <c r="A8" i="10" s="1"/>
  <c r="C5" i="10"/>
  <c r="A5" i="10"/>
  <c r="E5" i="10" s="1"/>
  <c r="C4" i="10"/>
  <c r="A4" i="10"/>
  <c r="E4" i="10" s="1"/>
  <c r="C2" i="10"/>
  <c r="A2" i="10"/>
  <c r="E2" i="10" s="1"/>
  <c r="K16" i="7"/>
  <c r="L16" i="7" s="1"/>
  <c r="K14" i="8"/>
  <c r="L14" i="8" s="1"/>
  <c r="K39" i="8"/>
  <c r="L39" i="8" s="1"/>
  <c r="K42" i="8"/>
  <c r="L42" i="8" s="1"/>
  <c r="K43" i="8"/>
  <c r="L43" i="8" s="1"/>
  <c r="D51" i="1"/>
  <c r="C51" i="1"/>
  <c r="A51" i="1"/>
  <c r="B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I46" i="1"/>
  <c r="J44" i="7"/>
  <c r="I44" i="7"/>
  <c r="H44" i="7"/>
  <c r="G44" i="7"/>
  <c r="F44" i="7"/>
  <c r="J43" i="7"/>
  <c r="F43" i="7"/>
  <c r="J42" i="7"/>
  <c r="F42" i="7"/>
  <c r="J41" i="7"/>
  <c r="F41" i="7"/>
  <c r="J40" i="7"/>
  <c r="F40" i="7"/>
  <c r="J39" i="7"/>
  <c r="F39" i="7"/>
  <c r="J38" i="7"/>
  <c r="F38" i="7"/>
  <c r="J37" i="7"/>
  <c r="F37" i="7"/>
  <c r="J36" i="7"/>
  <c r="F36" i="7"/>
  <c r="J35" i="7"/>
  <c r="F35" i="7"/>
  <c r="J34" i="7"/>
  <c r="F34" i="7"/>
  <c r="J33" i="7"/>
  <c r="F33" i="7"/>
  <c r="J32" i="7"/>
  <c r="F32" i="7"/>
  <c r="J31" i="7"/>
  <c r="F31" i="7"/>
  <c r="J30" i="7"/>
  <c r="F30" i="7"/>
  <c r="J29" i="7"/>
  <c r="F29" i="7"/>
  <c r="J28" i="7"/>
  <c r="F28" i="7"/>
  <c r="J27" i="7"/>
  <c r="F27" i="7"/>
  <c r="J26" i="7"/>
  <c r="F26" i="7"/>
  <c r="J25" i="7"/>
  <c r="F25" i="7"/>
  <c r="J24" i="7"/>
  <c r="F24" i="7"/>
  <c r="J23" i="7"/>
  <c r="F23" i="7"/>
  <c r="J22" i="7"/>
  <c r="F22" i="7"/>
  <c r="J21" i="7"/>
  <c r="F21" i="7"/>
  <c r="J20" i="7"/>
  <c r="F20" i="7"/>
  <c r="J19" i="7"/>
  <c r="F19" i="7"/>
  <c r="J18" i="7"/>
  <c r="F18" i="7"/>
  <c r="J17" i="7"/>
  <c r="F17" i="7"/>
  <c r="J16" i="7"/>
  <c r="F16" i="7"/>
  <c r="J15" i="7"/>
  <c r="F15" i="7"/>
  <c r="J14" i="7"/>
  <c r="F14" i="7"/>
  <c r="J13" i="7"/>
  <c r="F13" i="7"/>
  <c r="J12" i="7"/>
  <c r="F12" i="7"/>
  <c r="J11" i="7"/>
  <c r="F11" i="7"/>
  <c r="J10" i="7"/>
  <c r="F10" i="7"/>
  <c r="J9" i="7"/>
  <c r="F9" i="7"/>
  <c r="J8" i="7"/>
  <c r="F8" i="7"/>
  <c r="J7" i="7"/>
  <c r="F7" i="7"/>
  <c r="J6" i="7"/>
  <c r="F6" i="7"/>
  <c r="J5" i="7"/>
  <c r="F5" i="7"/>
  <c r="J4" i="7"/>
  <c r="F4" i="7"/>
  <c r="J44" i="8"/>
  <c r="I44" i="8"/>
  <c r="H44" i="8"/>
  <c r="G44" i="8"/>
  <c r="F44" i="8"/>
  <c r="J43" i="8"/>
  <c r="F43" i="8"/>
  <c r="J42" i="8"/>
  <c r="F42" i="8"/>
  <c r="J41" i="8"/>
  <c r="F41" i="8"/>
  <c r="J40" i="8"/>
  <c r="F40" i="8"/>
  <c r="J39" i="8"/>
  <c r="F39" i="8"/>
  <c r="J38" i="8"/>
  <c r="F38" i="8"/>
  <c r="J37" i="8"/>
  <c r="F37" i="8"/>
  <c r="J36" i="8"/>
  <c r="F36" i="8"/>
  <c r="J35" i="8"/>
  <c r="F35" i="8"/>
  <c r="J34" i="8"/>
  <c r="F34" i="8"/>
  <c r="J33" i="8"/>
  <c r="F33" i="8"/>
  <c r="J32" i="8"/>
  <c r="F32" i="8"/>
  <c r="J31" i="8"/>
  <c r="F31" i="8"/>
  <c r="J30" i="8"/>
  <c r="F30" i="8"/>
  <c r="J29" i="8"/>
  <c r="F29" i="8"/>
  <c r="J28" i="8"/>
  <c r="F28" i="8"/>
  <c r="J27" i="8"/>
  <c r="F27" i="8"/>
  <c r="J26" i="8"/>
  <c r="F26" i="8"/>
  <c r="J25" i="8"/>
  <c r="F25" i="8"/>
  <c r="J24" i="8"/>
  <c r="F24" i="8"/>
  <c r="J23" i="8"/>
  <c r="F23" i="8"/>
  <c r="J22" i="8"/>
  <c r="F22" i="8"/>
  <c r="J21" i="8"/>
  <c r="F21" i="8"/>
  <c r="J20" i="8"/>
  <c r="F20" i="8"/>
  <c r="J19" i="8"/>
  <c r="F19" i="8"/>
  <c r="J18" i="8"/>
  <c r="F18" i="8"/>
  <c r="J17" i="8"/>
  <c r="F17" i="8"/>
  <c r="J16" i="8"/>
  <c r="F16" i="8"/>
  <c r="J15" i="8"/>
  <c r="F15" i="8"/>
  <c r="J14" i="8"/>
  <c r="F14" i="8"/>
  <c r="J13" i="8"/>
  <c r="F13" i="8"/>
  <c r="J12" i="8"/>
  <c r="F12" i="8"/>
  <c r="J11" i="8"/>
  <c r="F11" i="8"/>
  <c r="J10" i="8"/>
  <c r="F10" i="8"/>
  <c r="J9" i="8"/>
  <c r="F9" i="8"/>
  <c r="J8" i="8"/>
  <c r="F8" i="8"/>
  <c r="J7" i="8"/>
  <c r="F7" i="8"/>
  <c r="J6" i="8"/>
  <c r="F6" i="8"/>
  <c r="J5" i="8"/>
  <c r="F5" i="8"/>
  <c r="J4" i="8"/>
  <c r="F4" i="8"/>
  <c r="E1" i="6"/>
  <c r="K26" i="8" l="1"/>
  <c r="L26" i="8" s="1"/>
  <c r="K5" i="8"/>
  <c r="L5" i="8" s="1"/>
  <c r="K28" i="7"/>
  <c r="L28" i="7" s="1"/>
  <c r="K27" i="7"/>
  <c r="J12" i="13"/>
  <c r="J8" i="13"/>
  <c r="J2" i="6" s="1"/>
  <c r="J19" i="13"/>
  <c r="J11" i="13"/>
  <c r="J18" i="13"/>
  <c r="J7" i="13"/>
  <c r="J20" i="13"/>
  <c r="J17" i="13"/>
  <c r="J6" i="13"/>
  <c r="J9" i="13"/>
  <c r="J16" i="13"/>
  <c r="J5" i="13"/>
  <c r="J10" i="13"/>
  <c r="J15" i="13"/>
  <c r="J4" i="13"/>
  <c r="J21" i="13"/>
  <c r="J14" i="13"/>
  <c r="J13" i="13"/>
  <c r="J3" i="13"/>
  <c r="K13" i="8"/>
  <c r="L13" i="8" s="1"/>
  <c r="K13" i="7"/>
  <c r="L13" i="7" s="1"/>
  <c r="K25" i="8"/>
  <c r="L25" i="8" s="1"/>
  <c r="K25" i="7"/>
  <c r="L25" i="7" s="1"/>
  <c r="K23" i="8"/>
  <c r="L23" i="8" s="1"/>
  <c r="K23" i="7"/>
  <c r="L23" i="7" s="1"/>
  <c r="K4" i="7"/>
  <c r="L4" i="7" s="1"/>
  <c r="K4" i="8"/>
  <c r="L4" i="8" s="1"/>
  <c r="K11" i="8"/>
  <c r="L11" i="8" s="1"/>
  <c r="K11" i="7"/>
  <c r="L11" i="7" s="1"/>
  <c r="K17" i="8"/>
  <c r="L17" i="8" s="1"/>
  <c r="K17" i="7"/>
  <c r="L17" i="7" s="1"/>
  <c r="K24" i="8"/>
  <c r="L24" i="8" s="1"/>
  <c r="K24" i="7"/>
  <c r="L24" i="7" s="1"/>
  <c r="K15" i="7"/>
  <c r="L15" i="7" s="1"/>
  <c r="K15" i="8"/>
  <c r="L15" i="8" s="1"/>
  <c r="K18" i="8"/>
  <c r="L18" i="8" s="1"/>
  <c r="K18" i="7"/>
  <c r="L18" i="7" s="1"/>
  <c r="K19" i="8"/>
  <c r="L19" i="8" s="1"/>
  <c r="K19" i="7"/>
  <c r="L19" i="7" s="1"/>
  <c r="K8" i="8"/>
  <c r="L8" i="8" s="1"/>
  <c r="K8" i="7"/>
  <c r="L8" i="7" s="1"/>
  <c r="K9" i="8"/>
  <c r="L9" i="8" s="1"/>
  <c r="K9" i="7"/>
  <c r="L9" i="7" s="1"/>
  <c r="K21" i="8"/>
  <c r="L21" i="8" s="1"/>
  <c r="K21" i="7"/>
  <c r="L21" i="7" s="1"/>
  <c r="K12" i="7"/>
  <c r="L12" i="7" s="1"/>
  <c r="K12" i="8"/>
  <c r="L12" i="8" s="1"/>
  <c r="K20" i="8"/>
  <c r="L20" i="8" s="1"/>
  <c r="K20" i="7"/>
  <c r="L20" i="7" s="1"/>
  <c r="K10" i="7"/>
  <c r="L10" i="7" s="1"/>
  <c r="K10" i="8"/>
  <c r="L10" i="8" s="1"/>
  <c r="K22" i="8"/>
  <c r="L22" i="8" s="1"/>
  <c r="K22" i="7"/>
  <c r="L22" i="7" s="1"/>
  <c r="K6" i="8"/>
  <c r="L6" i="8" s="1"/>
  <c r="K6" i="7"/>
  <c r="L6" i="7" s="1"/>
  <c r="K7" i="8"/>
  <c r="L7" i="8" s="1"/>
  <c r="H6" i="8" s="1"/>
  <c r="K7" i="7"/>
  <c r="L7" i="7" s="1"/>
  <c r="K44" i="8"/>
  <c r="L44" i="8" s="1"/>
  <c r="G42" i="8" s="1"/>
  <c r="K41" i="8"/>
  <c r="L41" i="8" s="1"/>
  <c r="K40" i="8"/>
  <c r="L40" i="8" s="1"/>
  <c r="K34" i="7"/>
  <c r="K38" i="7"/>
  <c r="L38" i="7" s="1"/>
  <c r="I37" i="7" s="1"/>
  <c r="L37" i="8"/>
  <c r="L34" i="7"/>
  <c r="K31" i="8"/>
  <c r="L31" i="8" s="1"/>
  <c r="K36" i="8"/>
  <c r="L36" i="8" s="1"/>
  <c r="K35" i="8"/>
  <c r="L35" i="8" s="1"/>
  <c r="K29" i="8"/>
  <c r="L29" i="8" s="1"/>
  <c r="L29" i="7"/>
  <c r="L30" i="7"/>
  <c r="K30" i="8"/>
  <c r="L30" i="8" s="1"/>
  <c r="L33" i="8"/>
  <c r="K27" i="8"/>
  <c r="L27" i="8" s="1"/>
  <c r="L28" i="8"/>
  <c r="K37" i="7"/>
  <c r="L37" i="7" s="1"/>
  <c r="K33" i="7"/>
  <c r="L33" i="7" s="1"/>
  <c r="K32" i="8"/>
  <c r="L32" i="8" s="1"/>
  <c r="C3" i="10"/>
  <c r="H42" i="7"/>
  <c r="G42" i="7"/>
  <c r="I42" i="7"/>
  <c r="H40" i="7"/>
  <c r="M44" i="7"/>
  <c r="I39" i="7"/>
  <c r="H38" i="7"/>
  <c r="I40" i="7"/>
  <c r="I38" i="7"/>
  <c r="G38" i="7"/>
  <c r="G43" i="7"/>
  <c r="H43" i="7"/>
  <c r="G41" i="7"/>
  <c r="I43" i="7"/>
  <c r="H41" i="7"/>
  <c r="G39" i="7"/>
  <c r="I41" i="7"/>
  <c r="H39" i="7"/>
  <c r="G40" i="7"/>
  <c r="M2" i="8" l="1"/>
  <c r="M2" i="7"/>
  <c r="H9" i="8"/>
  <c r="I15" i="8"/>
  <c r="H4" i="7"/>
  <c r="H9" i="7"/>
  <c r="I9" i="8"/>
  <c r="G8" i="8"/>
  <c r="H17" i="8"/>
  <c r="G6" i="8"/>
  <c r="H4" i="8"/>
  <c r="G5" i="8"/>
  <c r="G11" i="8"/>
  <c r="H18" i="8"/>
  <c r="G13" i="8"/>
  <c r="I12" i="8"/>
  <c r="I16" i="8"/>
  <c r="G12" i="8"/>
  <c r="G6" i="7"/>
  <c r="I5" i="7"/>
  <c r="I10" i="7"/>
  <c r="H5" i="7"/>
  <c r="H8" i="7"/>
  <c r="G11" i="7"/>
  <c r="G4" i="7"/>
  <c r="H37" i="8"/>
  <c r="I43" i="8"/>
  <c r="G41" i="8"/>
  <c r="I42" i="8"/>
  <c r="H43" i="8"/>
  <c r="I41" i="8"/>
  <c r="H41" i="8"/>
  <c r="M41" i="8" s="1"/>
  <c r="M44" i="8"/>
  <c r="H42" i="8"/>
  <c r="G43" i="8"/>
  <c r="I38" i="8"/>
  <c r="G39" i="8"/>
  <c r="I39" i="8"/>
  <c r="H38" i="8"/>
  <c r="I37" i="8"/>
  <c r="H40" i="8"/>
  <c r="H39" i="8"/>
  <c r="I40" i="8"/>
  <c r="G38" i="8"/>
  <c r="G37" i="8"/>
  <c r="M37" i="8" s="1"/>
  <c r="G40" i="8"/>
  <c r="M40" i="8" s="1"/>
  <c r="L27" i="7"/>
  <c r="H19" i="7" s="1"/>
  <c r="G12" i="7"/>
  <c r="M12" i="7" s="1"/>
  <c r="H8" i="8"/>
  <c r="I17" i="8"/>
  <c r="I5" i="8"/>
  <c r="H7" i="8"/>
  <c r="G14" i="7"/>
  <c r="I4" i="7"/>
  <c r="G15" i="7"/>
  <c r="H10" i="8"/>
  <c r="G16" i="8"/>
  <c r="G10" i="8"/>
  <c r="I11" i="7"/>
  <c r="M11" i="7" s="1"/>
  <c r="I6" i="7"/>
  <c r="M6" i="7" s="1"/>
  <c r="I8" i="7"/>
  <c r="H13" i="7"/>
  <c r="I11" i="8"/>
  <c r="H13" i="8"/>
  <c r="I7" i="8"/>
  <c r="H12" i="8"/>
  <c r="G9" i="7"/>
  <c r="H14" i="7"/>
  <c r="I10" i="8"/>
  <c r="H5" i="8"/>
  <c r="G9" i="8"/>
  <c r="I6" i="8"/>
  <c r="G7" i="8"/>
  <c r="H16" i="7"/>
  <c r="I7" i="7"/>
  <c r="I16" i="7"/>
  <c r="G18" i="8"/>
  <c r="H12" i="7"/>
  <c r="I9" i="7"/>
  <c r="M9" i="7" s="1"/>
  <c r="I8" i="8"/>
  <c r="I14" i="8"/>
  <c r="G7" i="7"/>
  <c r="H11" i="7"/>
  <c r="I15" i="7"/>
  <c r="H15" i="7"/>
  <c r="I12" i="7"/>
  <c r="H10" i="7"/>
  <c r="G4" i="8"/>
  <c r="G15" i="8"/>
  <c r="G8" i="7"/>
  <c r="G13" i="7"/>
  <c r="G5" i="7"/>
  <c r="M5" i="7" s="1"/>
  <c r="G10" i="7"/>
  <c r="M10" i="7" s="1"/>
  <c r="I14" i="7"/>
  <c r="M14" i="7" s="1"/>
  <c r="H7" i="7"/>
  <c r="M7" i="7" s="1"/>
  <c r="H15" i="8"/>
  <c r="M15" i="8" s="1"/>
  <c r="J13" i="9" s="1"/>
  <c r="I4" i="8"/>
  <c r="G14" i="8"/>
  <c r="I13" i="7"/>
  <c r="H6" i="7"/>
  <c r="H14" i="8"/>
  <c r="H11" i="8"/>
  <c r="H16" i="8"/>
  <c r="I13" i="8"/>
  <c r="G16" i="7"/>
  <c r="I18" i="8"/>
  <c r="I19" i="8"/>
  <c r="G17" i="8"/>
  <c r="G27" i="8"/>
  <c r="G37" i="7"/>
  <c r="H37" i="7"/>
  <c r="H34" i="7"/>
  <c r="I30" i="7"/>
  <c r="G26" i="8"/>
  <c r="G36" i="8"/>
  <c r="I36" i="8"/>
  <c r="H36" i="8"/>
  <c r="G35" i="8"/>
  <c r="G30" i="7"/>
  <c r="I29" i="7"/>
  <c r="H30" i="7"/>
  <c r="G28" i="7"/>
  <c r="H19" i="8"/>
  <c r="H27" i="7"/>
  <c r="G19" i="8"/>
  <c r="I21" i="8"/>
  <c r="I27" i="7"/>
  <c r="I28" i="7"/>
  <c r="H29" i="7"/>
  <c r="H28" i="7"/>
  <c r="G29" i="7"/>
  <c r="G27" i="7"/>
  <c r="H28" i="8"/>
  <c r="H25" i="8"/>
  <c r="H24" i="8"/>
  <c r="I26" i="8"/>
  <c r="G30" i="8"/>
  <c r="I30" i="8"/>
  <c r="H30" i="8"/>
  <c r="G28" i="8"/>
  <c r="H23" i="8"/>
  <c r="G24" i="8"/>
  <c r="H26" i="8"/>
  <c r="I23" i="8"/>
  <c r="I20" i="8"/>
  <c r="H22" i="8"/>
  <c r="H27" i="8"/>
  <c r="I25" i="8"/>
  <c r="G23" i="8"/>
  <c r="H29" i="8"/>
  <c r="G29" i="8"/>
  <c r="I22" i="8"/>
  <c r="I27" i="8"/>
  <c r="G25" i="8"/>
  <c r="H21" i="8"/>
  <c r="I29" i="8"/>
  <c r="I28" i="8"/>
  <c r="G21" i="8"/>
  <c r="I24" i="8"/>
  <c r="G20" i="8"/>
  <c r="H20" i="8"/>
  <c r="G22" i="8"/>
  <c r="H35" i="8"/>
  <c r="I35" i="8"/>
  <c r="H32" i="8"/>
  <c r="H33" i="8"/>
  <c r="I34" i="8"/>
  <c r="I33" i="8"/>
  <c r="G35" i="7"/>
  <c r="G33" i="8"/>
  <c r="G34" i="8"/>
  <c r="H34" i="8"/>
  <c r="I32" i="8"/>
  <c r="G32" i="8"/>
  <c r="G31" i="8"/>
  <c r="I36" i="7"/>
  <c r="I34" i="7"/>
  <c r="G34" i="7"/>
  <c r="I35" i="7"/>
  <c r="I33" i="7"/>
  <c r="G33" i="7"/>
  <c r="G36" i="7"/>
  <c r="H36" i="7"/>
  <c r="H33" i="7"/>
  <c r="H35" i="7"/>
  <c r="I32" i="7"/>
  <c r="G32" i="7"/>
  <c r="H31" i="7"/>
  <c r="G31" i="7"/>
  <c r="I31" i="7"/>
  <c r="H32" i="7"/>
  <c r="H31" i="8"/>
  <c r="I31" i="8"/>
  <c r="M15" i="7"/>
  <c r="M42" i="7"/>
  <c r="M40" i="7"/>
  <c r="M43" i="7"/>
  <c r="M42" i="8"/>
  <c r="M39" i="7"/>
  <c r="M41" i="7"/>
  <c r="M38" i="7"/>
  <c r="M9" i="8"/>
  <c r="J7" i="9" s="1"/>
  <c r="M6" i="8"/>
  <c r="J4" i="9" s="1"/>
  <c r="M8" i="8"/>
  <c r="J6" i="9" s="1"/>
  <c r="M13" i="7" l="1"/>
  <c r="M11" i="8"/>
  <c r="J9" i="9" s="1"/>
  <c r="M5" i="8"/>
  <c r="J3" i="9" s="1"/>
  <c r="M7" i="8"/>
  <c r="J5" i="9" s="1"/>
  <c r="M38" i="8"/>
  <c r="M43" i="8"/>
  <c r="M12" i="8"/>
  <c r="J10" i="9" s="1"/>
  <c r="I25" i="7"/>
  <c r="M4" i="8"/>
  <c r="J2" i="9" s="1"/>
  <c r="M16" i="8"/>
  <c r="J14" i="9" s="1"/>
  <c r="M18" i="8"/>
  <c r="J16" i="9" s="1"/>
  <c r="M17" i="8"/>
  <c r="J15" i="9" s="1"/>
  <c r="M14" i="8"/>
  <c r="J12" i="9" s="1"/>
  <c r="G2" i="8"/>
  <c r="M10" i="8"/>
  <c r="J8" i="9" s="1"/>
  <c r="M13" i="8"/>
  <c r="J11" i="9" s="1"/>
  <c r="G1" i="8"/>
  <c r="I26" i="7"/>
  <c r="I20" i="7"/>
  <c r="G24" i="7"/>
  <c r="I24" i="7"/>
  <c r="G25" i="7"/>
  <c r="M16" i="7"/>
  <c r="G22" i="7"/>
  <c r="I19" i="7"/>
  <c r="H20" i="7"/>
  <c r="G19" i="7"/>
  <c r="G17" i="7"/>
  <c r="M4" i="7"/>
  <c r="I23" i="7"/>
  <c r="G26" i="7"/>
  <c r="H22" i="7"/>
  <c r="M8" i="7"/>
  <c r="G20" i="7"/>
  <c r="H21" i="7"/>
  <c r="I21" i="7"/>
  <c r="G21" i="7"/>
  <c r="H26" i="7"/>
  <c r="H24" i="7"/>
  <c r="H23" i="7"/>
  <c r="H25" i="7"/>
  <c r="I22" i="7"/>
  <c r="G23" i="7"/>
  <c r="M39" i="8"/>
  <c r="H17" i="7"/>
  <c r="H18" i="7"/>
  <c r="I17" i="7"/>
  <c r="G18" i="7"/>
  <c r="I18" i="7"/>
  <c r="M19" i="8"/>
  <c r="J17" i="9" s="1"/>
  <c r="M37" i="7"/>
  <c r="M36" i="8"/>
  <c r="J35" i="9" s="1"/>
  <c r="M30" i="7"/>
  <c r="M35" i="8"/>
  <c r="J34" i="9" s="1"/>
  <c r="M31" i="7"/>
  <c r="M30" i="8"/>
  <c r="J28" i="9" s="1"/>
  <c r="M33" i="7"/>
  <c r="M25" i="7"/>
  <c r="M29" i="7"/>
  <c r="M28" i="7"/>
  <c r="M24" i="7"/>
  <c r="M27" i="7"/>
  <c r="M20" i="8"/>
  <c r="J18" i="9" s="1"/>
  <c r="M22" i="8"/>
  <c r="J20" i="9" s="1"/>
  <c r="M26" i="8"/>
  <c r="J24" i="9" s="1"/>
  <c r="M21" i="8"/>
  <c r="J19" i="9" s="1"/>
  <c r="M25" i="8"/>
  <c r="J23" i="9" s="1"/>
  <c r="M28" i="8"/>
  <c r="J26" i="9" s="1"/>
  <c r="M32" i="8"/>
  <c r="J31" i="9" s="1"/>
  <c r="M24" i="8"/>
  <c r="J22" i="9" s="1"/>
  <c r="M29" i="8"/>
  <c r="J27" i="9" s="1"/>
  <c r="M27" i="8"/>
  <c r="J25" i="9" s="1"/>
  <c r="M23" i="8"/>
  <c r="J21" i="9" s="1"/>
  <c r="M34" i="8"/>
  <c r="J33" i="9" s="1"/>
  <c r="M33" i="8"/>
  <c r="J32" i="9" s="1"/>
  <c r="M34" i="7"/>
  <c r="M36" i="7"/>
  <c r="M35" i="7"/>
  <c r="M32" i="7"/>
  <c r="M31" i="8"/>
  <c r="S44" i="3" a="1"/>
  <c r="S44" i="3" s="1"/>
  <c r="R44" i="3" a="1"/>
  <c r="R44" i="3" s="1"/>
  <c r="L44" i="3"/>
  <c r="K44" i="3"/>
  <c r="I44" i="3"/>
  <c r="O44" i="3" s="1"/>
  <c r="L43" i="3"/>
  <c r="K43" i="3"/>
  <c r="I43" i="3"/>
  <c r="O43" i="3" s="1"/>
  <c r="L42" i="3"/>
  <c r="K42" i="3"/>
  <c r="I42" i="3"/>
  <c r="O42" i="3" s="1"/>
  <c r="L41" i="3"/>
  <c r="K41" i="3"/>
  <c r="I41" i="3"/>
  <c r="O41" i="3" s="1"/>
  <c r="L40" i="3"/>
  <c r="J40" i="3" s="1"/>
  <c r="K40" i="3"/>
  <c r="I40" i="3"/>
  <c r="O40" i="3" s="1"/>
  <c r="L39" i="3"/>
  <c r="J39" i="3" s="1"/>
  <c r="K39" i="3"/>
  <c r="I39" i="3"/>
  <c r="N39" i="3" s="1"/>
  <c r="L38" i="3"/>
  <c r="K38" i="3"/>
  <c r="I38" i="3"/>
  <c r="O38" i="3" s="1"/>
  <c r="N37" i="3"/>
  <c r="L37" i="3"/>
  <c r="K37" i="3"/>
  <c r="I37" i="3"/>
  <c r="O37" i="3" s="1"/>
  <c r="L36" i="3"/>
  <c r="K36" i="3"/>
  <c r="I36" i="3"/>
  <c r="O36" i="3" s="1"/>
  <c r="N35" i="3"/>
  <c r="L35" i="3"/>
  <c r="K35" i="3"/>
  <c r="J35" i="3"/>
  <c r="I35" i="3"/>
  <c r="O35" i="3" s="1"/>
  <c r="N34" i="3"/>
  <c r="L34" i="3"/>
  <c r="K34" i="3"/>
  <c r="I34" i="3"/>
  <c r="O34" i="3" s="1"/>
  <c r="O33" i="3"/>
  <c r="L33" i="3"/>
  <c r="K33" i="3"/>
  <c r="I33" i="3"/>
  <c r="N33" i="3" s="1"/>
  <c r="N32" i="3"/>
  <c r="L32" i="3"/>
  <c r="J32" i="3" s="1"/>
  <c r="K32" i="3"/>
  <c r="I32" i="3"/>
  <c r="O32" i="3" s="1"/>
  <c r="L31" i="3"/>
  <c r="K31" i="3"/>
  <c r="I31" i="3"/>
  <c r="N31" i="3" s="1"/>
  <c r="L30" i="3"/>
  <c r="K30" i="3"/>
  <c r="I30" i="3"/>
  <c r="O30" i="3" s="1"/>
  <c r="N29" i="3"/>
  <c r="L29" i="3"/>
  <c r="J29" i="3" s="1"/>
  <c r="K29" i="3"/>
  <c r="I29" i="3"/>
  <c r="O29" i="3" s="1"/>
  <c r="L28" i="3"/>
  <c r="K28" i="3"/>
  <c r="I28" i="3"/>
  <c r="O28" i="3" s="1"/>
  <c r="L27" i="3"/>
  <c r="K27" i="3"/>
  <c r="I27" i="3"/>
  <c r="O27" i="3" s="1"/>
  <c r="L26" i="3"/>
  <c r="K26" i="3"/>
  <c r="I26" i="3"/>
  <c r="O26" i="3" s="1"/>
  <c r="L25" i="3"/>
  <c r="K25" i="3"/>
  <c r="I25" i="3"/>
  <c r="O25" i="3" s="1"/>
  <c r="L24" i="3"/>
  <c r="K24" i="3"/>
  <c r="I24" i="3"/>
  <c r="O24" i="3" s="1"/>
  <c r="L23" i="3"/>
  <c r="K23" i="3"/>
  <c r="I23" i="3"/>
  <c r="N23" i="3" s="1"/>
  <c r="L22" i="3"/>
  <c r="K22" i="3"/>
  <c r="I22" i="3"/>
  <c r="O22" i="3" s="1"/>
  <c r="L21" i="3"/>
  <c r="K21" i="3"/>
  <c r="I21" i="3"/>
  <c r="J21" i="3" s="1"/>
  <c r="L20" i="3"/>
  <c r="K20" i="3"/>
  <c r="I20" i="3"/>
  <c r="O20" i="3" s="1"/>
  <c r="L19" i="3"/>
  <c r="K19" i="3"/>
  <c r="I19" i="3"/>
  <c r="O19" i="3" s="1"/>
  <c r="L18" i="3"/>
  <c r="K18" i="3"/>
  <c r="I18" i="3"/>
  <c r="O18" i="3" s="1"/>
  <c r="L17" i="3"/>
  <c r="K17" i="3"/>
  <c r="I17" i="3"/>
  <c r="O17" i="3" s="1"/>
  <c r="L16" i="3"/>
  <c r="K16" i="3"/>
  <c r="I16" i="3"/>
  <c r="O16" i="3" s="1"/>
  <c r="L15" i="3"/>
  <c r="K15" i="3"/>
  <c r="I15" i="3"/>
  <c r="N15" i="3" s="1"/>
  <c r="L14" i="3"/>
  <c r="K14" i="3"/>
  <c r="I14" i="3"/>
  <c r="O14" i="3" s="1"/>
  <c r="O13" i="3"/>
  <c r="L13" i="3"/>
  <c r="K13" i="3"/>
  <c r="I13" i="3"/>
  <c r="L12" i="3"/>
  <c r="K12" i="3"/>
  <c r="I12" i="3"/>
  <c r="O12" i="3" s="1"/>
  <c r="L11" i="3"/>
  <c r="K11" i="3"/>
  <c r="I11" i="3"/>
  <c r="O11" i="3" s="1"/>
  <c r="L10" i="3"/>
  <c r="K10" i="3"/>
  <c r="I10" i="3"/>
  <c r="O10" i="3" s="1"/>
  <c r="O9" i="3"/>
  <c r="L9" i="3"/>
  <c r="K9" i="3"/>
  <c r="J9" i="3"/>
  <c r="I9" i="3"/>
  <c r="N9" i="3" s="1"/>
  <c r="L8" i="3"/>
  <c r="K8" i="3"/>
  <c r="I8" i="3"/>
  <c r="O8" i="3" s="1"/>
  <c r="L7" i="3"/>
  <c r="J7" i="3" s="1"/>
  <c r="K7" i="3"/>
  <c r="I7" i="3"/>
  <c r="N7" i="3" s="1"/>
  <c r="L6" i="3"/>
  <c r="K6" i="3"/>
  <c r="I6" i="3"/>
  <c r="O6" i="3" s="1"/>
  <c r="L5" i="3"/>
  <c r="K5" i="3"/>
  <c r="I5" i="3"/>
  <c r="O5" i="3" s="1"/>
  <c r="L4" i="3"/>
  <c r="K4" i="3"/>
  <c r="I4" i="3"/>
  <c r="O4" i="3" s="1"/>
  <c r="H2" i="3"/>
  <c r="H1" i="3"/>
  <c r="T2" i="3" s="1"/>
  <c r="L44" i="2"/>
  <c r="K44" i="2"/>
  <c r="I44" i="2"/>
  <c r="O44" i="2" s="1"/>
  <c r="L43" i="2"/>
  <c r="K43" i="2"/>
  <c r="I43" i="2"/>
  <c r="O43" i="2" s="1"/>
  <c r="N42" i="2"/>
  <c r="L42" i="2"/>
  <c r="K42" i="2"/>
  <c r="I42" i="2"/>
  <c r="O42" i="2" s="1"/>
  <c r="L41" i="2"/>
  <c r="K41" i="2"/>
  <c r="I41" i="2"/>
  <c r="O41" i="2" s="1"/>
  <c r="L40" i="2"/>
  <c r="K40" i="2"/>
  <c r="I40" i="2"/>
  <c r="O40" i="2" s="1"/>
  <c r="N39" i="2"/>
  <c r="L39" i="2"/>
  <c r="K39" i="2"/>
  <c r="I39" i="2"/>
  <c r="O39" i="2" s="1"/>
  <c r="L38" i="2"/>
  <c r="K38" i="2"/>
  <c r="I38" i="2"/>
  <c r="O38" i="2" s="1"/>
  <c r="L37" i="2"/>
  <c r="K37" i="2"/>
  <c r="I37" i="2"/>
  <c r="O37" i="2" s="1"/>
  <c r="L36" i="2"/>
  <c r="K36" i="2"/>
  <c r="I36" i="2"/>
  <c r="O36" i="2" s="1"/>
  <c r="L35" i="2"/>
  <c r="K35" i="2"/>
  <c r="I35" i="2"/>
  <c r="O35" i="2" s="1"/>
  <c r="N34" i="2"/>
  <c r="L34" i="2"/>
  <c r="K34" i="2"/>
  <c r="I34" i="2"/>
  <c r="O34" i="2" s="1"/>
  <c r="N33" i="2"/>
  <c r="L33" i="2"/>
  <c r="K33" i="2"/>
  <c r="I33" i="2"/>
  <c r="O33" i="2" s="1"/>
  <c r="L32" i="2"/>
  <c r="K32" i="2"/>
  <c r="J32" i="2"/>
  <c r="I32" i="2"/>
  <c r="O32" i="2" s="1"/>
  <c r="L31" i="2"/>
  <c r="K31" i="2"/>
  <c r="I31" i="2"/>
  <c r="O31" i="2" s="1"/>
  <c r="L30" i="2"/>
  <c r="K30" i="2"/>
  <c r="I30" i="2"/>
  <c r="O30" i="2" s="1"/>
  <c r="L29" i="2"/>
  <c r="K29" i="2"/>
  <c r="I29" i="2"/>
  <c r="O29" i="2" s="1"/>
  <c r="L28" i="2"/>
  <c r="K28" i="2"/>
  <c r="I28" i="2"/>
  <c r="O28" i="2" s="1"/>
  <c r="L27" i="2"/>
  <c r="K27" i="2"/>
  <c r="I27" i="2"/>
  <c r="O27" i="2" s="1"/>
  <c r="L26" i="2"/>
  <c r="K26" i="2"/>
  <c r="I26" i="2"/>
  <c r="O26" i="2" s="1"/>
  <c r="N25" i="2"/>
  <c r="L25" i="2"/>
  <c r="J25" i="2" s="1"/>
  <c r="K25" i="2"/>
  <c r="I25" i="2"/>
  <c r="O25" i="2" s="1"/>
  <c r="L24" i="2"/>
  <c r="K24" i="2"/>
  <c r="I24" i="2"/>
  <c r="O24" i="2" s="1"/>
  <c r="L23" i="2"/>
  <c r="K23" i="2"/>
  <c r="I23" i="2"/>
  <c r="O23" i="2" s="1"/>
  <c r="L22" i="2"/>
  <c r="K22" i="2"/>
  <c r="I22" i="2"/>
  <c r="O22" i="2" s="1"/>
  <c r="L21" i="2"/>
  <c r="K21" i="2"/>
  <c r="I21" i="2"/>
  <c r="O21" i="2" s="1"/>
  <c r="L20" i="2"/>
  <c r="K20" i="2"/>
  <c r="I20" i="2"/>
  <c r="O20" i="2" s="1"/>
  <c r="N19" i="2"/>
  <c r="L19" i="2"/>
  <c r="K19" i="2"/>
  <c r="I19" i="2"/>
  <c r="O19" i="2" s="1"/>
  <c r="L18" i="2"/>
  <c r="K18" i="2"/>
  <c r="I18" i="2"/>
  <c r="O18" i="2" s="1"/>
  <c r="L17" i="2"/>
  <c r="K17" i="2"/>
  <c r="I17" i="2"/>
  <c r="O17" i="2" s="1"/>
  <c r="L16" i="2"/>
  <c r="K16" i="2"/>
  <c r="I16" i="2"/>
  <c r="O16" i="2" s="1"/>
  <c r="L15" i="2"/>
  <c r="K15" i="2"/>
  <c r="I15" i="2"/>
  <c r="N15" i="2" s="1"/>
  <c r="L14" i="2"/>
  <c r="K14" i="2"/>
  <c r="I14" i="2"/>
  <c r="O14" i="2" s="1"/>
  <c r="L13" i="2"/>
  <c r="K13" i="2"/>
  <c r="I13" i="2"/>
  <c r="O13" i="2" s="1"/>
  <c r="L12" i="2"/>
  <c r="K12" i="2"/>
  <c r="I12" i="2"/>
  <c r="O12" i="2" s="1"/>
  <c r="L11" i="2"/>
  <c r="K11" i="2"/>
  <c r="I11" i="2"/>
  <c r="O11" i="2" s="1"/>
  <c r="L10" i="2"/>
  <c r="K10" i="2"/>
  <c r="I10" i="2"/>
  <c r="O10" i="2" s="1"/>
  <c r="L9" i="2"/>
  <c r="K9" i="2"/>
  <c r="I9" i="2"/>
  <c r="O9" i="2" s="1"/>
  <c r="L8" i="2"/>
  <c r="K8" i="2"/>
  <c r="I8" i="2"/>
  <c r="L7" i="2"/>
  <c r="K7" i="2"/>
  <c r="I7" i="2"/>
  <c r="O7" i="2" s="1"/>
  <c r="L6" i="2"/>
  <c r="K6" i="2"/>
  <c r="I6" i="2"/>
  <c r="O6" i="2" s="1"/>
  <c r="L5" i="2"/>
  <c r="K5" i="2"/>
  <c r="I5" i="2"/>
  <c r="O5" i="2" s="1"/>
  <c r="L4" i="2"/>
  <c r="K4" i="2"/>
  <c r="I4" i="2"/>
  <c r="O4" i="2" s="1"/>
  <c r="F2" i="2"/>
  <c r="H2" i="2" s="1"/>
  <c r="F1" i="2"/>
  <c r="H1" i="2" s="1"/>
  <c r="T2" i="2" s="1"/>
  <c r="S44" i="4" a="1"/>
  <c r="S44" i="4" s="1"/>
  <c r="R44" i="4" a="1"/>
  <c r="R44" i="4" s="1"/>
  <c r="L44" i="4"/>
  <c r="K44" i="4"/>
  <c r="I44" i="4"/>
  <c r="O44" i="4" s="1"/>
  <c r="L43" i="4"/>
  <c r="K43" i="4"/>
  <c r="I43" i="4"/>
  <c r="O43" i="4" s="1"/>
  <c r="L42" i="4"/>
  <c r="K42" i="4"/>
  <c r="I42" i="4"/>
  <c r="O42" i="4" s="1"/>
  <c r="L41" i="4"/>
  <c r="K41" i="4"/>
  <c r="I41" i="4"/>
  <c r="O41" i="4" s="1"/>
  <c r="L40" i="4"/>
  <c r="K40" i="4"/>
  <c r="I40" i="4"/>
  <c r="J40" i="4" s="1"/>
  <c r="L39" i="4"/>
  <c r="K39" i="4"/>
  <c r="I39" i="4"/>
  <c r="O39" i="4" s="1"/>
  <c r="L38" i="4"/>
  <c r="K38" i="4"/>
  <c r="I38" i="4"/>
  <c r="N38" i="4" s="1"/>
  <c r="L37" i="4"/>
  <c r="K37" i="4"/>
  <c r="I37" i="4"/>
  <c r="O37" i="4" s="1"/>
  <c r="L36" i="4"/>
  <c r="K36" i="4"/>
  <c r="I36" i="4"/>
  <c r="O36" i="4" s="1"/>
  <c r="L35" i="4"/>
  <c r="K35" i="4"/>
  <c r="I35" i="4"/>
  <c r="O35" i="4" s="1"/>
  <c r="L34" i="4"/>
  <c r="K34" i="4"/>
  <c r="I34" i="4"/>
  <c r="O34" i="4" s="1"/>
  <c r="L33" i="4"/>
  <c r="K33" i="4"/>
  <c r="I33" i="4"/>
  <c r="O33" i="4" s="1"/>
  <c r="O32" i="4"/>
  <c r="L32" i="4"/>
  <c r="K32" i="4"/>
  <c r="I32" i="4"/>
  <c r="J32" i="4" s="1"/>
  <c r="O31" i="4"/>
  <c r="L31" i="4"/>
  <c r="J31" i="4" s="1"/>
  <c r="K31" i="4"/>
  <c r="I31" i="4"/>
  <c r="N31" i="4" s="1"/>
  <c r="O30" i="4"/>
  <c r="N30" i="4"/>
  <c r="L30" i="4"/>
  <c r="K30" i="4"/>
  <c r="I30" i="4"/>
  <c r="L29" i="4"/>
  <c r="K29" i="4"/>
  <c r="I29" i="4"/>
  <c r="O29" i="4" s="1"/>
  <c r="L28" i="4"/>
  <c r="K28" i="4"/>
  <c r="I28" i="4"/>
  <c r="O28" i="4" s="1"/>
  <c r="L27" i="4"/>
  <c r="K27" i="4"/>
  <c r="I27" i="4"/>
  <c r="O27" i="4" s="1"/>
  <c r="L26" i="4"/>
  <c r="K26" i="4"/>
  <c r="I26" i="4"/>
  <c r="O26" i="4" s="1"/>
  <c r="L25" i="4"/>
  <c r="K25" i="4"/>
  <c r="I25" i="4"/>
  <c r="O25" i="4" s="1"/>
  <c r="L24" i="4"/>
  <c r="K24" i="4"/>
  <c r="I24" i="4"/>
  <c r="N24" i="4" s="1"/>
  <c r="L23" i="4"/>
  <c r="K23" i="4"/>
  <c r="I23" i="4"/>
  <c r="O23" i="4" s="1"/>
  <c r="L22" i="4"/>
  <c r="K22" i="4"/>
  <c r="I22" i="4"/>
  <c r="O22" i="4" s="1"/>
  <c r="L21" i="4"/>
  <c r="K21" i="4"/>
  <c r="I21" i="4"/>
  <c r="O21" i="4" s="1"/>
  <c r="L20" i="4"/>
  <c r="K20" i="4"/>
  <c r="I20" i="4"/>
  <c r="O20" i="4" s="1"/>
  <c r="L19" i="4"/>
  <c r="K19" i="4"/>
  <c r="I19" i="4"/>
  <c r="O19" i="4" s="1"/>
  <c r="L18" i="4"/>
  <c r="K18" i="4"/>
  <c r="I18" i="4"/>
  <c r="O18" i="4" s="1"/>
  <c r="L17" i="4"/>
  <c r="K17" i="4"/>
  <c r="I17" i="4"/>
  <c r="O17" i="4" s="1"/>
  <c r="O16" i="4"/>
  <c r="L16" i="4"/>
  <c r="K16" i="4"/>
  <c r="I16" i="4"/>
  <c r="N16" i="4" s="1"/>
  <c r="O15" i="4"/>
  <c r="L15" i="4"/>
  <c r="J15" i="4" s="1"/>
  <c r="K15" i="4"/>
  <c r="I15" i="4"/>
  <c r="N15" i="4" s="1"/>
  <c r="L14" i="4"/>
  <c r="K14" i="4"/>
  <c r="I14" i="4"/>
  <c r="O14" i="4" s="1"/>
  <c r="L13" i="4"/>
  <c r="K13" i="4"/>
  <c r="I13" i="4"/>
  <c r="O13" i="4" s="1"/>
  <c r="L12" i="4"/>
  <c r="K12" i="4"/>
  <c r="I12" i="4"/>
  <c r="O12" i="4" s="1"/>
  <c r="L11" i="4"/>
  <c r="K11" i="4"/>
  <c r="I11" i="4"/>
  <c r="O11" i="4" s="1"/>
  <c r="L10" i="4"/>
  <c r="K10" i="4"/>
  <c r="I10" i="4"/>
  <c r="O10" i="4" s="1"/>
  <c r="L9" i="4"/>
  <c r="K9" i="4"/>
  <c r="I9" i="4"/>
  <c r="O9" i="4" s="1"/>
  <c r="L8" i="4"/>
  <c r="K8" i="4"/>
  <c r="I8" i="4"/>
  <c r="O8" i="4" s="1"/>
  <c r="L7" i="4"/>
  <c r="K7" i="4"/>
  <c r="I7" i="4"/>
  <c r="O7" i="4" s="1"/>
  <c r="L6" i="4"/>
  <c r="K6" i="4"/>
  <c r="I6" i="4"/>
  <c r="N6" i="4" s="1"/>
  <c r="L5" i="4"/>
  <c r="K5" i="4"/>
  <c r="I5" i="4"/>
  <c r="O5" i="4" s="1"/>
  <c r="L4" i="4"/>
  <c r="K4" i="4"/>
  <c r="I4" i="4"/>
  <c r="O4" i="4" s="1"/>
  <c r="H2" i="4"/>
  <c r="H1" i="4"/>
  <c r="T2" i="4" s="1"/>
  <c r="K44" i="5"/>
  <c r="K43" i="5"/>
  <c r="K42" i="5"/>
  <c r="K41" i="5"/>
  <c r="K40" i="5"/>
  <c r="K39" i="5"/>
  <c r="K38" i="5"/>
  <c r="K37" i="5"/>
  <c r="K36" i="5"/>
  <c r="K35" i="5"/>
  <c r="K34" i="5"/>
  <c r="K33" i="5"/>
  <c r="K32" i="5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H2" i="5"/>
  <c r="H1" i="5"/>
  <c r="BK2" i="1"/>
  <c r="BK1" i="1"/>
  <c r="AT1" i="1"/>
  <c r="AR2" i="1"/>
  <c r="AR1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" i="1"/>
  <c r="BW44" i="1" a="1"/>
  <c r="BW44" i="1" s="1"/>
  <c r="BL44" i="1" s="1"/>
  <c r="BV44" i="1" a="1"/>
  <c r="BV44" i="1" s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" i="1"/>
  <c r="AC4" i="1"/>
  <c r="BD44" i="1" a="1"/>
  <c r="BD44" i="1" s="1"/>
  <c r="AS44" i="1" s="1"/>
  <c r="BC44" i="1" a="1"/>
  <c r="BC44" i="1" s="1"/>
  <c r="AK44" i="1" a="1"/>
  <c r="AK44" i="1" s="1"/>
  <c r="AJ44" i="1" a="1"/>
  <c r="AJ44" i="1" s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Y2" i="1"/>
  <c r="Y1" i="1"/>
  <c r="F2" i="1"/>
  <c r="F1" i="1"/>
  <c r="K12" i="1"/>
  <c r="K18" i="1"/>
  <c r="K22" i="1"/>
  <c r="K38" i="1"/>
  <c r="K43" i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J13" i="1"/>
  <c r="K13" i="1" s="1"/>
  <c r="J14" i="1"/>
  <c r="K14" i="1" s="1"/>
  <c r="J15" i="1"/>
  <c r="K15" i="1" s="1"/>
  <c r="J16" i="1"/>
  <c r="K16" i="1" s="1"/>
  <c r="J17" i="1"/>
  <c r="K17" i="1" s="1"/>
  <c r="J18" i="1"/>
  <c r="J19" i="1"/>
  <c r="K19" i="1" s="1"/>
  <c r="J20" i="1"/>
  <c r="K20" i="1" s="1"/>
  <c r="J21" i="1"/>
  <c r="K21" i="1" s="1"/>
  <c r="J22" i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J39" i="1"/>
  <c r="K39" i="1" s="1"/>
  <c r="J40" i="1"/>
  <c r="K40" i="1" s="1"/>
  <c r="J41" i="1"/>
  <c r="K41" i="1" s="1"/>
  <c r="J42" i="1"/>
  <c r="K42" i="1" s="1"/>
  <c r="J43" i="1"/>
  <c r="J44" i="1"/>
  <c r="K44" i="1" s="1"/>
  <c r="R44" i="1" a="1"/>
  <c r="R44" i="1" s="1"/>
  <c r="G44" i="1" s="1"/>
  <c r="Q44" i="1" a="1"/>
  <c r="Q44" i="1" s="1"/>
  <c r="J4" i="1"/>
  <c r="K4" i="1" s="1"/>
  <c r="AW4" i="1"/>
  <c r="J36" i="9"/>
  <c r="J37" i="9"/>
  <c r="J38" i="9"/>
  <c r="J39" i="9"/>
  <c r="J40" i="9"/>
  <c r="J41" i="9"/>
  <c r="J42" i="9"/>
  <c r="K3" i="9"/>
  <c r="K5" i="9"/>
  <c r="K8" i="9"/>
  <c r="K15" i="9"/>
  <c r="K18" i="9"/>
  <c r="K19" i="9"/>
  <c r="K21" i="9"/>
  <c r="K24" i="9"/>
  <c r="K31" i="9"/>
  <c r="K34" i="9"/>
  <c r="K35" i="9"/>
  <c r="K37" i="9"/>
  <c r="K40" i="9"/>
  <c r="J5" i="6"/>
  <c r="J6" i="6"/>
  <c r="K4" i="9" s="1"/>
  <c r="J7" i="6"/>
  <c r="J8" i="6"/>
  <c r="K6" i="9" s="1"/>
  <c r="J9" i="6"/>
  <c r="K7" i="9" s="1"/>
  <c r="J10" i="6"/>
  <c r="J11" i="6"/>
  <c r="K9" i="9" s="1"/>
  <c r="J12" i="6"/>
  <c r="K10" i="9" s="1"/>
  <c r="J13" i="6"/>
  <c r="K11" i="9" s="1"/>
  <c r="J14" i="6"/>
  <c r="K12" i="9" s="1"/>
  <c r="J15" i="6"/>
  <c r="K13" i="9" s="1"/>
  <c r="J16" i="6"/>
  <c r="K14" i="9" s="1"/>
  <c r="J17" i="6"/>
  <c r="J18" i="6"/>
  <c r="K16" i="9" s="1"/>
  <c r="J19" i="6"/>
  <c r="K17" i="9" s="1"/>
  <c r="J20" i="6"/>
  <c r="J21" i="6"/>
  <c r="J22" i="6"/>
  <c r="K20" i="9" s="1"/>
  <c r="J23" i="6"/>
  <c r="J24" i="6"/>
  <c r="K22" i="9" s="1"/>
  <c r="J25" i="6"/>
  <c r="K23" i="9" s="1"/>
  <c r="J26" i="6"/>
  <c r="J27" i="6"/>
  <c r="K25" i="9" s="1"/>
  <c r="J28" i="6"/>
  <c r="K26" i="9" s="1"/>
  <c r="J29" i="6"/>
  <c r="K27" i="9" s="1"/>
  <c r="J31" i="6"/>
  <c r="K29" i="9" s="1"/>
  <c r="J32" i="6"/>
  <c r="K30" i="9" s="1"/>
  <c r="J33" i="6"/>
  <c r="J34" i="6"/>
  <c r="K32" i="9" s="1"/>
  <c r="J35" i="6"/>
  <c r="K33" i="9" s="1"/>
  <c r="J36" i="6"/>
  <c r="J37" i="6"/>
  <c r="J38" i="6"/>
  <c r="K36" i="9" s="1"/>
  <c r="J39" i="6"/>
  <c r="J40" i="6"/>
  <c r="K38" i="9" s="1"/>
  <c r="J41" i="6"/>
  <c r="K39" i="9" s="1"/>
  <c r="J42" i="6"/>
  <c r="J43" i="6"/>
  <c r="K41" i="9" s="1"/>
  <c r="J44" i="6"/>
  <c r="K42" i="9" s="1"/>
  <c r="I44" i="6"/>
  <c r="H44" i="6"/>
  <c r="G44" i="6"/>
  <c r="F44" i="6"/>
  <c r="I43" i="6"/>
  <c r="H43" i="6"/>
  <c r="G43" i="6"/>
  <c r="F43" i="6"/>
  <c r="I42" i="6"/>
  <c r="H42" i="6"/>
  <c r="G42" i="6"/>
  <c r="F42" i="6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6" i="6"/>
  <c r="H36" i="6"/>
  <c r="G36" i="6"/>
  <c r="F36" i="6"/>
  <c r="I35" i="6"/>
  <c r="H35" i="6"/>
  <c r="G35" i="6"/>
  <c r="F35" i="6"/>
  <c r="I34" i="6"/>
  <c r="H34" i="6"/>
  <c r="G34" i="6"/>
  <c r="F34" i="6"/>
  <c r="I33" i="6"/>
  <c r="H33" i="6"/>
  <c r="G33" i="6"/>
  <c r="F33" i="6"/>
  <c r="I32" i="6"/>
  <c r="H32" i="6"/>
  <c r="G32" i="6"/>
  <c r="F32" i="6"/>
  <c r="I31" i="6"/>
  <c r="H31" i="6"/>
  <c r="G31" i="6"/>
  <c r="F31" i="6"/>
  <c r="I30" i="6"/>
  <c r="H30" i="6"/>
  <c r="G30" i="6"/>
  <c r="F30" i="6"/>
  <c r="J30" i="6" s="1"/>
  <c r="K28" i="9" s="1"/>
  <c r="I29" i="6"/>
  <c r="H29" i="6"/>
  <c r="G29" i="6"/>
  <c r="F29" i="6"/>
  <c r="I28" i="6"/>
  <c r="H28" i="6"/>
  <c r="G28" i="6"/>
  <c r="F28" i="6"/>
  <c r="I27" i="6"/>
  <c r="H27" i="6"/>
  <c r="G27" i="6"/>
  <c r="F27" i="6"/>
  <c r="I26" i="6"/>
  <c r="H26" i="6"/>
  <c r="G26" i="6"/>
  <c r="F26" i="6"/>
  <c r="I25" i="6"/>
  <c r="H25" i="6"/>
  <c r="G25" i="6"/>
  <c r="F25" i="6"/>
  <c r="I24" i="6"/>
  <c r="H24" i="6"/>
  <c r="G24" i="6"/>
  <c r="F24" i="6"/>
  <c r="I23" i="6"/>
  <c r="H23" i="6"/>
  <c r="G23" i="6"/>
  <c r="F23" i="6"/>
  <c r="I22" i="6"/>
  <c r="H22" i="6"/>
  <c r="G22" i="6"/>
  <c r="F22" i="6"/>
  <c r="I21" i="6"/>
  <c r="H21" i="6"/>
  <c r="G21" i="6"/>
  <c r="F21" i="6"/>
  <c r="I20" i="6"/>
  <c r="H20" i="6"/>
  <c r="G20" i="6"/>
  <c r="F20" i="6"/>
  <c r="I19" i="6"/>
  <c r="H19" i="6"/>
  <c r="G19" i="6"/>
  <c r="F19" i="6"/>
  <c r="I18" i="6"/>
  <c r="H18" i="6"/>
  <c r="G18" i="6"/>
  <c r="F18" i="6"/>
  <c r="I17" i="6"/>
  <c r="H17" i="6"/>
  <c r="G17" i="6"/>
  <c r="F17" i="6"/>
  <c r="I16" i="6"/>
  <c r="H16" i="6"/>
  <c r="G16" i="6"/>
  <c r="F16" i="6"/>
  <c r="I15" i="6"/>
  <c r="H15" i="6"/>
  <c r="G15" i="6"/>
  <c r="F15" i="6"/>
  <c r="I14" i="6"/>
  <c r="H14" i="6"/>
  <c r="G14" i="6"/>
  <c r="F14" i="6"/>
  <c r="I13" i="6"/>
  <c r="H13" i="6"/>
  <c r="G13" i="6"/>
  <c r="F13" i="6"/>
  <c r="I12" i="6"/>
  <c r="H12" i="6"/>
  <c r="G12" i="6"/>
  <c r="F12" i="6"/>
  <c r="I11" i="6"/>
  <c r="H11" i="6"/>
  <c r="G11" i="6"/>
  <c r="F11" i="6"/>
  <c r="I10" i="6"/>
  <c r="H10" i="6"/>
  <c r="G10" i="6"/>
  <c r="F10" i="6"/>
  <c r="I9" i="6"/>
  <c r="H9" i="6"/>
  <c r="G9" i="6"/>
  <c r="F9" i="6"/>
  <c r="I8" i="6"/>
  <c r="H8" i="6"/>
  <c r="G8" i="6"/>
  <c r="F8" i="6"/>
  <c r="I7" i="6"/>
  <c r="H7" i="6"/>
  <c r="G7" i="6"/>
  <c r="F7" i="6"/>
  <c r="I6" i="6"/>
  <c r="H6" i="6"/>
  <c r="G6" i="6"/>
  <c r="F6" i="6"/>
  <c r="I5" i="6"/>
  <c r="H5" i="6"/>
  <c r="G5" i="6"/>
  <c r="F5" i="6"/>
  <c r="I4" i="6"/>
  <c r="H4" i="6"/>
  <c r="G4" i="6"/>
  <c r="F4" i="6"/>
  <c r="J4" i="6" s="1"/>
  <c r="K2" i="9" s="1"/>
  <c r="E2" i="6"/>
  <c r="E2" i="7"/>
  <c r="E1" i="7"/>
  <c r="N2" i="7" s="1"/>
  <c r="E2" i="8"/>
  <c r="E1" i="8"/>
  <c r="N2" i="8" s="1"/>
  <c r="BM5" i="1"/>
  <c r="BM6" i="1"/>
  <c r="BM7" i="1"/>
  <c r="BN7" i="1" s="1"/>
  <c r="BM8" i="1"/>
  <c r="BN8" i="1" s="1"/>
  <c r="BM9" i="1"/>
  <c r="BM10" i="1"/>
  <c r="BM11" i="1"/>
  <c r="BN11" i="1" s="1"/>
  <c r="BM12" i="1"/>
  <c r="BN12" i="1" s="1"/>
  <c r="BM13" i="1"/>
  <c r="BM14" i="1"/>
  <c r="BM15" i="1"/>
  <c r="BM16" i="1"/>
  <c r="BM17" i="1"/>
  <c r="BM18" i="1"/>
  <c r="BN18" i="1" s="1"/>
  <c r="BM19" i="1"/>
  <c r="BM20" i="1"/>
  <c r="BM21" i="1"/>
  <c r="BM22" i="1"/>
  <c r="BN22" i="1" s="1"/>
  <c r="BM23" i="1"/>
  <c r="BN23" i="1" s="1"/>
  <c r="BM24" i="1"/>
  <c r="BN24" i="1" s="1"/>
  <c r="BM25" i="1"/>
  <c r="BM26" i="1"/>
  <c r="BM27" i="1"/>
  <c r="BN27" i="1" s="1"/>
  <c r="BM28" i="1"/>
  <c r="BN28" i="1" s="1"/>
  <c r="BM29" i="1"/>
  <c r="BM30" i="1"/>
  <c r="BM31" i="1"/>
  <c r="BM32" i="1"/>
  <c r="BM33" i="1"/>
  <c r="BM34" i="1"/>
  <c r="BN34" i="1" s="1"/>
  <c r="BM35" i="1"/>
  <c r="BM36" i="1"/>
  <c r="BM37" i="1"/>
  <c r="BM38" i="1"/>
  <c r="BN38" i="1" s="1"/>
  <c r="BM39" i="1"/>
  <c r="BN39" i="1" s="1"/>
  <c r="BM40" i="1"/>
  <c r="BN40" i="1" s="1"/>
  <c r="BM41" i="1"/>
  <c r="BM42" i="1"/>
  <c r="BM43" i="1"/>
  <c r="BN43" i="1" s="1"/>
  <c r="BM44" i="1"/>
  <c r="BQ44" i="1" s="1"/>
  <c r="BP5" i="1"/>
  <c r="BP6" i="1"/>
  <c r="BP7" i="1"/>
  <c r="BP8" i="1"/>
  <c r="BP9" i="1"/>
  <c r="BP10" i="1"/>
  <c r="BP11" i="1"/>
  <c r="BP12" i="1"/>
  <c r="BP13" i="1"/>
  <c r="BP14" i="1"/>
  <c r="BP15" i="1"/>
  <c r="BP16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40" i="1"/>
  <c r="BP41" i="1"/>
  <c r="BP42" i="1"/>
  <c r="BP43" i="1"/>
  <c r="BP44" i="1"/>
  <c r="BP4" i="1"/>
  <c r="BM4" i="1"/>
  <c r="M20" i="7" l="1"/>
  <c r="M21" i="7"/>
  <c r="N18" i="2"/>
  <c r="J23" i="2"/>
  <c r="N23" i="4"/>
  <c r="J16" i="4"/>
  <c r="N26" i="4"/>
  <c r="J19" i="3"/>
  <c r="O23" i="3"/>
  <c r="N19" i="3"/>
  <c r="J15" i="3"/>
  <c r="N16" i="3"/>
  <c r="N26" i="3"/>
  <c r="J8" i="3"/>
  <c r="N8" i="3"/>
  <c r="J13" i="3"/>
  <c r="J27" i="3"/>
  <c r="J23" i="3"/>
  <c r="M23" i="7"/>
  <c r="G2" i="7"/>
  <c r="M22" i="7"/>
  <c r="M26" i="7"/>
  <c r="G1" i="7"/>
  <c r="M19" i="7"/>
  <c r="I17" i="9" s="1"/>
  <c r="J30" i="3"/>
  <c r="J30" i="9"/>
  <c r="J29" i="9"/>
  <c r="J30" i="4"/>
  <c r="M18" i="7"/>
  <c r="I16" i="9" s="1"/>
  <c r="M17" i="7"/>
  <c r="J40" i="2"/>
  <c r="N23" i="2"/>
  <c r="J38" i="2"/>
  <c r="J35" i="2"/>
  <c r="N40" i="2"/>
  <c r="N32" i="2"/>
  <c r="J24" i="2"/>
  <c r="N26" i="2"/>
  <c r="N38" i="2"/>
  <c r="N35" i="2"/>
  <c r="J22" i="2"/>
  <c r="J27" i="2"/>
  <c r="J30" i="2"/>
  <c r="J19" i="2"/>
  <c r="N24" i="2"/>
  <c r="N30" i="2"/>
  <c r="J33" i="2"/>
  <c r="J39" i="2"/>
  <c r="N41" i="2"/>
  <c r="J8" i="2"/>
  <c r="N22" i="2"/>
  <c r="N27" i="2"/>
  <c r="J24" i="4"/>
  <c r="J22" i="4"/>
  <c r="N32" i="4"/>
  <c r="N18" i="4"/>
  <c r="J14" i="4"/>
  <c r="N22" i="4"/>
  <c r="O24" i="4"/>
  <c r="N14" i="4"/>
  <c r="N7" i="4"/>
  <c r="J38" i="4"/>
  <c r="O6" i="4"/>
  <c r="J23" i="4"/>
  <c r="N25" i="4"/>
  <c r="N17" i="4"/>
  <c r="O38" i="4"/>
  <c r="O15" i="3"/>
  <c r="N40" i="3"/>
  <c r="J43" i="3"/>
  <c r="O7" i="3"/>
  <c r="N18" i="3"/>
  <c r="N21" i="3"/>
  <c r="J24" i="3"/>
  <c r="J38" i="3"/>
  <c r="J41" i="3"/>
  <c r="N10" i="3"/>
  <c r="N13" i="3"/>
  <c r="J16" i="3"/>
  <c r="O21" i="3"/>
  <c r="N24" i="3"/>
  <c r="J33" i="3"/>
  <c r="N43" i="3"/>
  <c r="J11" i="3"/>
  <c r="J22" i="3"/>
  <c r="J25" i="3"/>
  <c r="N41" i="3"/>
  <c r="N5" i="3"/>
  <c r="J14" i="3"/>
  <c r="J17" i="3"/>
  <c r="N27" i="3"/>
  <c r="N11" i="3"/>
  <c r="N25" i="3"/>
  <c r="O39" i="3"/>
  <c r="J6" i="3"/>
  <c r="N17" i="3"/>
  <c r="J37" i="3"/>
  <c r="N42" i="3"/>
  <c r="N9" i="2"/>
  <c r="J17" i="2"/>
  <c r="O15" i="2"/>
  <c r="N11" i="2"/>
  <c r="J31" i="3"/>
  <c r="O31" i="3"/>
  <c r="J31" i="2"/>
  <c r="N31" i="2"/>
  <c r="BD43" i="1" a="1"/>
  <c r="BD43" i="1" s="1"/>
  <c r="BC43" i="1" a="1"/>
  <c r="BC43" i="1" s="1"/>
  <c r="BN10" i="1"/>
  <c r="BN42" i="1"/>
  <c r="BN26" i="1"/>
  <c r="BN41" i="1"/>
  <c r="BN25" i="1"/>
  <c r="BN9" i="1"/>
  <c r="BN4" i="1"/>
  <c r="BN36" i="1"/>
  <c r="BN35" i="1"/>
  <c r="BN19" i="1"/>
  <c r="BN20" i="1"/>
  <c r="BN32" i="1"/>
  <c r="BN33" i="1"/>
  <c r="BN31" i="1"/>
  <c r="BN30" i="1"/>
  <c r="BN37" i="1"/>
  <c r="BN21" i="1"/>
  <c r="BN29" i="1"/>
  <c r="I32" i="9"/>
  <c r="I36" i="9"/>
  <c r="I9" i="9"/>
  <c r="I19" i="9"/>
  <c r="I12" i="9"/>
  <c r="I3" i="9"/>
  <c r="N40" i="4"/>
  <c r="O40" i="4"/>
  <c r="N33" i="4"/>
  <c r="N41" i="4"/>
  <c r="N34" i="4"/>
  <c r="J39" i="4"/>
  <c r="N42" i="4"/>
  <c r="N39" i="4"/>
  <c r="BN44" i="1"/>
  <c r="BW43" i="1" s="1" a="1"/>
  <c r="BW43" i="1" s="1"/>
  <c r="J5" i="3"/>
  <c r="M44" i="3"/>
  <c r="J4" i="3"/>
  <c r="N6" i="3"/>
  <c r="J12" i="3"/>
  <c r="N14" i="3"/>
  <c r="J20" i="3"/>
  <c r="N22" i="3"/>
  <c r="J28" i="3"/>
  <c r="N30" i="3"/>
  <c r="J36" i="3"/>
  <c r="N38" i="3"/>
  <c r="J44" i="3"/>
  <c r="N4" i="3"/>
  <c r="J10" i="3"/>
  <c r="N12" i="3"/>
  <c r="J18" i="3"/>
  <c r="N20" i="3"/>
  <c r="J26" i="3"/>
  <c r="N28" i="3"/>
  <c r="J34" i="3"/>
  <c r="N36" i="3"/>
  <c r="J42" i="3"/>
  <c r="N44" i="3"/>
  <c r="N8" i="2"/>
  <c r="J16" i="2"/>
  <c r="O8" i="2"/>
  <c r="J6" i="2"/>
  <c r="N16" i="2"/>
  <c r="N6" i="2"/>
  <c r="J14" i="2"/>
  <c r="N17" i="2"/>
  <c r="J7" i="2"/>
  <c r="N10" i="2"/>
  <c r="N14" i="2"/>
  <c r="N7" i="2"/>
  <c r="J11" i="2"/>
  <c r="J15" i="2"/>
  <c r="M44" i="2"/>
  <c r="J5" i="2"/>
  <c r="J13" i="2"/>
  <c r="J21" i="2"/>
  <c r="J29" i="2"/>
  <c r="J37" i="2"/>
  <c r="J4" i="2"/>
  <c r="J12" i="2"/>
  <c r="J20" i="2"/>
  <c r="J28" i="2"/>
  <c r="J36" i="2"/>
  <c r="J44" i="2"/>
  <c r="N5" i="2"/>
  <c r="N13" i="2"/>
  <c r="N21" i="2"/>
  <c r="N29" i="2"/>
  <c r="N37" i="2"/>
  <c r="J43" i="2"/>
  <c r="N4" i="2"/>
  <c r="J10" i="2"/>
  <c r="N12" i="2"/>
  <c r="J18" i="2"/>
  <c r="N20" i="2"/>
  <c r="J26" i="2"/>
  <c r="N28" i="2"/>
  <c r="J34" i="2"/>
  <c r="N36" i="2"/>
  <c r="J42" i="2"/>
  <c r="N44" i="2"/>
  <c r="J9" i="2"/>
  <c r="J41" i="2"/>
  <c r="N43" i="2"/>
  <c r="J8" i="4"/>
  <c r="N8" i="4"/>
  <c r="J6" i="4"/>
  <c r="N9" i="4"/>
  <c r="J7" i="4"/>
  <c r="N10" i="4"/>
  <c r="M44" i="4"/>
  <c r="J5" i="4"/>
  <c r="J13" i="4"/>
  <c r="J21" i="4"/>
  <c r="J29" i="4"/>
  <c r="J37" i="4"/>
  <c r="J4" i="4"/>
  <c r="J12" i="4"/>
  <c r="J20" i="4"/>
  <c r="J28" i="4"/>
  <c r="J36" i="4"/>
  <c r="J44" i="4"/>
  <c r="N5" i="4"/>
  <c r="J11" i="4"/>
  <c r="N13" i="4"/>
  <c r="J19" i="4"/>
  <c r="N21" i="4"/>
  <c r="J27" i="4"/>
  <c r="N29" i="4"/>
  <c r="J35" i="4"/>
  <c r="N37" i="4"/>
  <c r="J43" i="4"/>
  <c r="N4" i="4"/>
  <c r="J10" i="4"/>
  <c r="N12" i="4"/>
  <c r="J18" i="4"/>
  <c r="N20" i="4"/>
  <c r="J26" i="4"/>
  <c r="N28" i="4"/>
  <c r="J34" i="4"/>
  <c r="N36" i="4"/>
  <c r="J42" i="4"/>
  <c r="N44" i="4"/>
  <c r="J9" i="4"/>
  <c r="N11" i="4"/>
  <c r="J17" i="4"/>
  <c r="N19" i="4"/>
  <c r="J25" i="4"/>
  <c r="N27" i="4"/>
  <c r="J33" i="4"/>
  <c r="N35" i="4"/>
  <c r="J41" i="4"/>
  <c r="N43" i="4"/>
  <c r="S43" i="5" a="1"/>
  <c r="S43" i="5" s="1"/>
  <c r="BN17" i="1"/>
  <c r="BN16" i="1"/>
  <c r="BN15" i="1"/>
  <c r="BN14" i="1"/>
  <c r="BN13" i="1"/>
  <c r="BN6" i="1"/>
  <c r="BN5" i="1"/>
  <c r="BV42" i="1" a="1"/>
  <c r="BV42" i="1" s="1"/>
  <c r="AS43" i="1"/>
  <c r="Z44" i="1"/>
  <c r="G2" i="6"/>
  <c r="G1" i="6"/>
  <c r="I33" i="9"/>
  <c r="I22" i="9"/>
  <c r="I6" i="9"/>
  <c r="I27" i="9"/>
  <c r="I35" i="9"/>
  <c r="I38" i="9"/>
  <c r="I30" i="9"/>
  <c r="I11" i="9"/>
  <c r="I25" i="9"/>
  <c r="I28" i="9"/>
  <c r="I31" i="9"/>
  <c r="I20" i="9"/>
  <c r="I41" i="9"/>
  <c r="I4" i="9"/>
  <c r="I7" i="9"/>
  <c r="I10" i="9"/>
  <c r="I13" i="9"/>
  <c r="I8" i="9"/>
  <c r="I34" i="9"/>
  <c r="I5" i="9"/>
  <c r="I37" i="9"/>
  <c r="I40" i="9"/>
  <c r="I23" i="9"/>
  <c r="I26" i="9"/>
  <c r="I29" i="9"/>
  <c r="I18" i="9"/>
  <c r="I21" i="9"/>
  <c r="I24" i="9"/>
  <c r="I39" i="9"/>
  <c r="I42" i="9"/>
  <c r="BS44" i="1"/>
  <c r="BS43" i="1"/>
  <c r="BS42" i="1"/>
  <c r="BR41" i="1"/>
  <c r="BS40" i="1"/>
  <c r="BS39" i="1"/>
  <c r="BS38" i="1"/>
  <c r="BR38" i="1"/>
  <c r="BS37" i="1"/>
  <c r="BR36" i="1"/>
  <c r="BS35" i="1"/>
  <c r="BS34" i="1"/>
  <c r="BS33" i="1"/>
  <c r="BS32" i="1"/>
  <c r="BS31" i="1"/>
  <c r="BR31" i="1"/>
  <c r="BS29" i="1"/>
  <c r="BS28" i="1"/>
  <c r="BR28" i="1"/>
  <c r="BS27" i="1"/>
  <c r="BS26" i="1"/>
  <c r="BS25" i="1"/>
  <c r="BR25" i="1"/>
  <c r="BS24" i="1"/>
  <c r="BR23" i="1"/>
  <c r="BS21" i="1"/>
  <c r="BS20" i="1"/>
  <c r="BR20" i="1"/>
  <c r="BS19" i="1"/>
  <c r="BR19" i="1"/>
  <c r="BS18" i="1"/>
  <c r="BS17" i="1"/>
  <c r="BR17" i="1"/>
  <c r="BS16" i="1"/>
  <c r="BR15" i="1"/>
  <c r="BS14" i="1"/>
  <c r="BR14" i="1"/>
  <c r="BS13" i="1"/>
  <c r="BS12" i="1"/>
  <c r="BR12" i="1"/>
  <c r="BS11" i="1"/>
  <c r="BS10" i="1"/>
  <c r="BR9" i="1"/>
  <c r="BR8" i="1"/>
  <c r="BS7" i="1"/>
  <c r="BS5" i="1"/>
  <c r="BS4" i="1"/>
  <c r="BR4" i="1"/>
  <c r="BM2" i="1"/>
  <c r="BM1" i="1"/>
  <c r="AT5" i="1"/>
  <c r="AU5" i="1" s="1"/>
  <c r="AT6" i="1"/>
  <c r="AU6" i="1" s="1"/>
  <c r="AT7" i="1"/>
  <c r="AU7" i="1" s="1"/>
  <c r="AT8" i="1"/>
  <c r="AU8" i="1" s="1"/>
  <c r="AT9" i="1"/>
  <c r="AU9" i="1" s="1"/>
  <c r="AT10" i="1"/>
  <c r="AU10" i="1" s="1"/>
  <c r="AT11" i="1"/>
  <c r="AT12" i="1"/>
  <c r="AT13" i="1"/>
  <c r="AT14" i="1"/>
  <c r="AT15" i="1"/>
  <c r="AT16" i="1"/>
  <c r="AT17" i="1"/>
  <c r="AT18" i="1"/>
  <c r="AU18" i="1" s="1"/>
  <c r="AT19" i="1"/>
  <c r="AT20" i="1"/>
  <c r="AT21" i="1"/>
  <c r="AU21" i="1" s="1"/>
  <c r="AT22" i="1"/>
  <c r="AU22" i="1" s="1"/>
  <c r="AT23" i="1"/>
  <c r="AU23" i="1" s="1"/>
  <c r="AT24" i="1"/>
  <c r="AU24" i="1" s="1"/>
  <c r="AT25" i="1"/>
  <c r="AU25" i="1" s="1"/>
  <c r="AT26" i="1"/>
  <c r="AU26" i="1" s="1"/>
  <c r="AT27" i="1"/>
  <c r="AT28" i="1"/>
  <c r="AT29" i="1"/>
  <c r="AT30" i="1"/>
  <c r="AT31" i="1"/>
  <c r="AT32" i="1"/>
  <c r="AT33" i="1"/>
  <c r="AT34" i="1"/>
  <c r="AU34" i="1" s="1"/>
  <c r="AT35" i="1"/>
  <c r="AT36" i="1"/>
  <c r="AT37" i="1"/>
  <c r="AU37" i="1" s="1"/>
  <c r="AT38" i="1"/>
  <c r="AU38" i="1" s="1"/>
  <c r="AT39" i="1"/>
  <c r="AU39" i="1" s="1"/>
  <c r="AT40" i="1"/>
  <c r="AU40" i="1" s="1"/>
  <c r="AT41" i="1"/>
  <c r="AU41" i="1" s="1"/>
  <c r="AT42" i="1"/>
  <c r="AU42" i="1" s="1"/>
  <c r="AT43" i="1"/>
  <c r="AX43" i="1" s="1"/>
  <c r="AT44" i="1"/>
  <c r="AX44" i="1" s="1"/>
  <c r="AT4" i="1"/>
  <c r="AU4" i="1" s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T2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" i="1"/>
  <c r="AA2" i="1"/>
  <c r="AA1" i="1"/>
  <c r="AA5" i="1"/>
  <c r="AA6" i="1"/>
  <c r="AA7" i="1"/>
  <c r="AA8" i="1"/>
  <c r="AA9" i="1"/>
  <c r="AA10" i="1"/>
  <c r="AF10" i="1" s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G23" i="1" s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B43" i="1" s="1"/>
  <c r="AA44" i="1"/>
  <c r="AE44" i="1" s="1"/>
  <c r="AA4" i="1"/>
  <c r="H2" i="1"/>
  <c r="H1" i="1"/>
  <c r="D2" i="4" l="1"/>
  <c r="D2" i="3"/>
  <c r="P44" i="4"/>
  <c r="Q44" i="4" s="1"/>
  <c r="F42" i="9" s="1"/>
  <c r="R43" i="2" a="1"/>
  <c r="R43" i="2" s="1"/>
  <c r="S43" i="2" a="1"/>
  <c r="S43" i="2" s="1"/>
  <c r="AB8" i="1"/>
  <c r="AB5" i="1"/>
  <c r="AB36" i="1"/>
  <c r="AB20" i="1"/>
  <c r="AU33" i="1"/>
  <c r="AU17" i="1"/>
  <c r="AB24" i="1"/>
  <c r="AU32" i="1"/>
  <c r="AB40" i="1"/>
  <c r="AB21" i="1"/>
  <c r="AU16" i="1"/>
  <c r="AU31" i="1"/>
  <c r="AU15" i="1"/>
  <c r="AB37" i="1"/>
  <c r="AU30" i="1"/>
  <c r="AU14" i="1"/>
  <c r="AU28" i="1"/>
  <c r="AU29" i="1"/>
  <c r="AU13" i="1"/>
  <c r="AU44" i="1"/>
  <c r="BA44" i="1" s="1"/>
  <c r="AU12" i="1"/>
  <c r="AU43" i="1"/>
  <c r="BA43" i="1" s="1"/>
  <c r="AU27" i="1"/>
  <c r="AU11" i="1"/>
  <c r="AB7" i="1"/>
  <c r="AZ20" i="1"/>
  <c r="AU20" i="1"/>
  <c r="AB23" i="1"/>
  <c r="AU36" i="1"/>
  <c r="AB38" i="1"/>
  <c r="AB22" i="1"/>
  <c r="AB6" i="1"/>
  <c r="AU35" i="1"/>
  <c r="AU19" i="1"/>
  <c r="I2" i="9"/>
  <c r="I15" i="9"/>
  <c r="BV43" i="1" a="1"/>
  <c r="BV43" i="1" s="1"/>
  <c r="BL43" i="1"/>
  <c r="BQ43" i="1"/>
  <c r="BW42" i="1" a="1"/>
  <c r="BW42" i="1" s="1"/>
  <c r="R43" i="3" a="1"/>
  <c r="R43" i="3" s="1"/>
  <c r="S43" i="3" a="1"/>
  <c r="S43" i="3" s="1"/>
  <c r="P44" i="3"/>
  <c r="Q44" i="3" s="1"/>
  <c r="G42" i="9" s="1"/>
  <c r="D2" i="2"/>
  <c r="P44" i="2"/>
  <c r="Q44" i="2" s="1"/>
  <c r="E42" i="9" s="1"/>
  <c r="R43" i="4" a="1"/>
  <c r="R43" i="4" s="1"/>
  <c r="S43" i="4" a="1"/>
  <c r="S43" i="4" s="1"/>
  <c r="I44" i="5"/>
  <c r="BV41" i="1" a="1"/>
  <c r="BV41" i="1" s="1"/>
  <c r="BW41" i="1" a="1"/>
  <c r="BW41" i="1" s="1"/>
  <c r="BD42" i="1" a="1"/>
  <c r="BD42" i="1" s="1"/>
  <c r="BC42" i="1" a="1"/>
  <c r="BC42" i="1" s="1"/>
  <c r="AG18" i="1"/>
  <c r="AB18" i="1"/>
  <c r="AG15" i="1"/>
  <c r="AB15" i="1"/>
  <c r="AB4" i="1"/>
  <c r="AB13" i="1"/>
  <c r="AB44" i="1"/>
  <c r="AB28" i="1"/>
  <c r="AB12" i="1"/>
  <c r="AZ18" i="1"/>
  <c r="AB14" i="1"/>
  <c r="AB29" i="1"/>
  <c r="AG27" i="1"/>
  <c r="AB27" i="1"/>
  <c r="AB31" i="1"/>
  <c r="AF26" i="1"/>
  <c r="AB26" i="1"/>
  <c r="AB42" i="1"/>
  <c r="AG41" i="1"/>
  <c r="AB41" i="1"/>
  <c r="AG25" i="1"/>
  <c r="AB25" i="1"/>
  <c r="AG39" i="1"/>
  <c r="AB39" i="1"/>
  <c r="AG19" i="1"/>
  <c r="AB19" i="1"/>
  <c r="AG34" i="1"/>
  <c r="AB34" i="1"/>
  <c r="AG33" i="1"/>
  <c r="AB33" i="1"/>
  <c r="AG17" i="1"/>
  <c r="AB17" i="1"/>
  <c r="AB32" i="1"/>
  <c r="AB16" i="1"/>
  <c r="AG35" i="1"/>
  <c r="AB35" i="1"/>
  <c r="AB30" i="1"/>
  <c r="AZ12" i="1"/>
  <c r="AZ28" i="1"/>
  <c r="AZ44" i="1"/>
  <c r="AG11" i="1"/>
  <c r="AB11" i="1"/>
  <c r="AG10" i="1"/>
  <c r="AB10" i="1"/>
  <c r="AG9" i="1"/>
  <c r="AB9" i="1"/>
  <c r="AK43" i="1" a="1"/>
  <c r="AK43" i="1" s="1"/>
  <c r="AJ43" i="1" a="1"/>
  <c r="AJ43" i="1" s="1"/>
  <c r="AF34" i="1"/>
  <c r="R43" i="1" a="1"/>
  <c r="R43" i="1" s="1"/>
  <c r="Q43" i="1" a="1"/>
  <c r="Q43" i="1" s="1"/>
  <c r="AZ13" i="1"/>
  <c r="AZ29" i="1"/>
  <c r="AG7" i="1"/>
  <c r="AZ26" i="1"/>
  <c r="BS36" i="1"/>
  <c r="BS41" i="1"/>
  <c r="BR33" i="1"/>
  <c r="BR11" i="1"/>
  <c r="BR35" i="1"/>
  <c r="BS15" i="1"/>
  <c r="BS8" i="1"/>
  <c r="BR22" i="1"/>
  <c r="BS22" i="1"/>
  <c r="BR43" i="1"/>
  <c r="BS9" i="1"/>
  <c r="BS23" i="1"/>
  <c r="BR30" i="1"/>
  <c r="BR6" i="1"/>
  <c r="BS30" i="1"/>
  <c r="AZ21" i="1"/>
  <c r="AZ37" i="1"/>
  <c r="BS6" i="1"/>
  <c r="BR27" i="1"/>
  <c r="BR16" i="1"/>
  <c r="BR24" i="1"/>
  <c r="BR32" i="1"/>
  <c r="BR40" i="1"/>
  <c r="BR5" i="1"/>
  <c r="BR13" i="1"/>
  <c r="BR21" i="1"/>
  <c r="BR29" i="1"/>
  <c r="BR37" i="1"/>
  <c r="BR10" i="1"/>
  <c r="BR18" i="1"/>
  <c r="BR26" i="1"/>
  <c r="BR34" i="1"/>
  <c r="BR42" i="1"/>
  <c r="BR7" i="1"/>
  <c r="BR39" i="1"/>
  <c r="BR44" i="1"/>
  <c r="BT44" i="1" s="1"/>
  <c r="AZ31" i="1"/>
  <c r="AZ32" i="1"/>
  <c r="AZ39" i="1"/>
  <c r="AG31" i="1"/>
  <c r="AZ41" i="1"/>
  <c r="AY10" i="1"/>
  <c r="AZ14" i="1"/>
  <c r="AY14" i="1"/>
  <c r="AZ7" i="1"/>
  <c r="AZ22" i="1"/>
  <c r="AY22" i="1"/>
  <c r="AZ43" i="1"/>
  <c r="AY43" i="1"/>
  <c r="AZ15" i="1"/>
  <c r="AZ30" i="1"/>
  <c r="AY30" i="1"/>
  <c r="AZ23" i="1"/>
  <c r="AZ24" i="1"/>
  <c r="AZ40" i="1"/>
  <c r="AZ17" i="1"/>
  <c r="AY17" i="1"/>
  <c r="AZ16" i="1"/>
  <c r="AZ25" i="1"/>
  <c r="AY25" i="1"/>
  <c r="AZ8" i="1"/>
  <c r="AZ11" i="1"/>
  <c r="AY11" i="1"/>
  <c r="AZ27" i="1"/>
  <c r="AY27" i="1"/>
  <c r="AZ19" i="1"/>
  <c r="AY19" i="1"/>
  <c r="AZ33" i="1"/>
  <c r="AY38" i="1"/>
  <c r="AZ36" i="1"/>
  <c r="AY33" i="1"/>
  <c r="AZ38" i="1"/>
  <c r="AZ34" i="1"/>
  <c r="AZ42" i="1"/>
  <c r="AY8" i="1"/>
  <c r="AY16" i="1"/>
  <c r="AY24" i="1"/>
  <c r="AY32" i="1"/>
  <c r="AY40" i="1"/>
  <c r="AY13" i="1"/>
  <c r="AY21" i="1"/>
  <c r="AY29" i="1"/>
  <c r="AY37" i="1"/>
  <c r="AY18" i="1"/>
  <c r="AY26" i="1"/>
  <c r="AY7" i="1"/>
  <c r="AY15" i="1"/>
  <c r="AY23" i="1"/>
  <c r="AY31" i="1"/>
  <c r="AY39" i="1"/>
  <c r="AY12" i="1"/>
  <c r="AY20" i="1"/>
  <c r="AY28" i="1"/>
  <c r="AY44" i="1"/>
  <c r="AY41" i="1"/>
  <c r="H44" i="1"/>
  <c r="I44" i="1" s="1"/>
  <c r="AG26" i="1"/>
  <c r="AF18" i="1"/>
  <c r="AG40" i="1"/>
  <c r="AF40" i="1"/>
  <c r="AG16" i="1"/>
  <c r="AF16" i="1"/>
  <c r="AG8" i="1"/>
  <c r="AF8" i="1"/>
  <c r="AG32" i="1"/>
  <c r="AF32" i="1"/>
  <c r="AG4" i="1"/>
  <c r="AF4" i="1"/>
  <c r="AG24" i="1"/>
  <c r="AF24" i="1"/>
  <c r="AF11" i="1"/>
  <c r="AF19" i="1"/>
  <c r="AF27" i="1"/>
  <c r="AF35" i="1"/>
  <c r="AF7" i="1"/>
  <c r="AF15" i="1"/>
  <c r="AF23" i="1"/>
  <c r="AF31" i="1"/>
  <c r="AF39" i="1"/>
  <c r="AF9" i="1"/>
  <c r="AF17" i="1"/>
  <c r="AF25" i="1"/>
  <c r="AF33" i="1"/>
  <c r="AF41" i="1"/>
  <c r="I14" i="9" l="1"/>
  <c r="BL42" i="1"/>
  <c r="BQ42" i="1"/>
  <c r="BT42" i="1" s="1"/>
  <c r="BU42" i="1" s="1"/>
  <c r="BL41" i="1"/>
  <c r="BQ41" i="1"/>
  <c r="BT41" i="1" s="1"/>
  <c r="BT43" i="1"/>
  <c r="M43" i="3"/>
  <c r="P43" i="3" s="1"/>
  <c r="Q43" i="3" s="1"/>
  <c r="G41" i="9" s="1"/>
  <c r="M43" i="2"/>
  <c r="P43" i="2" s="1"/>
  <c r="Q43" i="2" s="1"/>
  <c r="E41" i="9" s="1"/>
  <c r="M43" i="4"/>
  <c r="P43" i="4" s="1"/>
  <c r="Q43" i="4" s="1"/>
  <c r="F41" i="9" s="1"/>
  <c r="O44" i="5"/>
  <c r="N44" i="5"/>
  <c r="J44" i="5"/>
  <c r="M44" i="5"/>
  <c r="S42" i="5" a="1"/>
  <c r="S42" i="5" s="1"/>
  <c r="BW40" i="1" a="1"/>
  <c r="BW40" i="1" s="1"/>
  <c r="BV40" i="1" a="1"/>
  <c r="BV40" i="1" s="1"/>
  <c r="AX42" i="1"/>
  <c r="AS42" i="1"/>
  <c r="Z43" i="1"/>
  <c r="AE43" i="1"/>
  <c r="G43" i="1"/>
  <c r="Q42" i="1" s="1" a="1"/>
  <c r="Q42" i="1" s="1"/>
  <c r="L44" i="1"/>
  <c r="BU43" i="1"/>
  <c r="BU44" i="1"/>
  <c r="BI2" i="1"/>
  <c r="BU41" i="1"/>
  <c r="BB44" i="1"/>
  <c r="AZ10" i="1"/>
  <c r="BB43" i="1"/>
  <c r="AY36" i="1"/>
  <c r="AY42" i="1"/>
  <c r="AZ6" i="1"/>
  <c r="AY6" i="1"/>
  <c r="AY34" i="1"/>
  <c r="AZ9" i="1"/>
  <c r="AY9" i="1"/>
  <c r="M44" i="1"/>
  <c r="N44" i="1"/>
  <c r="AF6" i="1"/>
  <c r="AG6" i="1"/>
  <c r="AG43" i="1"/>
  <c r="AF43" i="1"/>
  <c r="AG42" i="1"/>
  <c r="AF42" i="1"/>
  <c r="AG37" i="1"/>
  <c r="AF37" i="1"/>
  <c r="AG44" i="1"/>
  <c r="AF44" i="1"/>
  <c r="AG29" i="1"/>
  <c r="AF29" i="1"/>
  <c r="AG28" i="1"/>
  <c r="AF28" i="1"/>
  <c r="AG21" i="1"/>
  <c r="AF21" i="1"/>
  <c r="AG36" i="1"/>
  <c r="AF36" i="1"/>
  <c r="AF38" i="1"/>
  <c r="AG38" i="1"/>
  <c r="AF30" i="1"/>
  <c r="AG30" i="1"/>
  <c r="AG20" i="1"/>
  <c r="AF20" i="1"/>
  <c r="AG13" i="1"/>
  <c r="AF13" i="1"/>
  <c r="AF22" i="1"/>
  <c r="AG22" i="1"/>
  <c r="AF14" i="1"/>
  <c r="AG14" i="1"/>
  <c r="AG12" i="1"/>
  <c r="AF12" i="1"/>
  <c r="AG5" i="1"/>
  <c r="AF5" i="1"/>
  <c r="P44" i="5" l="1"/>
  <c r="Q44" i="5" s="1"/>
  <c r="H42" i="9" s="1"/>
  <c r="M42" i="9" s="1"/>
  <c r="R42" i="2" a="1"/>
  <c r="R42" i="2" s="1"/>
  <c r="S42" i="2" s="1"/>
  <c r="AH44" i="1"/>
  <c r="BA42" i="1"/>
  <c r="BB42" i="1" s="1"/>
  <c r="BL40" i="1"/>
  <c r="BQ40" i="1"/>
  <c r="BT40" i="1" s="1"/>
  <c r="S42" i="3" a="1"/>
  <c r="S42" i="3" s="1"/>
  <c r="R42" i="3" a="1"/>
  <c r="R42" i="3" s="1"/>
  <c r="R42" i="4" a="1"/>
  <c r="R42" i="4" s="1"/>
  <c r="S42" i="4" a="1"/>
  <c r="S42" i="4" s="1"/>
  <c r="I43" i="5"/>
  <c r="BW39" i="1" a="1"/>
  <c r="BW39" i="1" s="1"/>
  <c r="BV39" i="1" a="1"/>
  <c r="BV39" i="1" s="1"/>
  <c r="BU40" i="1"/>
  <c r="BD41" i="1" a="1"/>
  <c r="BD41" i="1" s="1"/>
  <c r="BC41" i="1" a="1"/>
  <c r="BC41" i="1" s="1"/>
  <c r="O44" i="1"/>
  <c r="P44" i="1" s="1"/>
  <c r="AH43" i="1"/>
  <c r="AI43" i="1" s="1"/>
  <c r="AK42" i="1" a="1"/>
  <c r="AK42" i="1" s="1"/>
  <c r="AJ42" i="1" a="1"/>
  <c r="AJ42" i="1" s="1"/>
  <c r="R42" i="1" a="1"/>
  <c r="R42" i="1" s="1"/>
  <c r="G42" i="1" s="1"/>
  <c r="Q41" i="1" s="1" a="1"/>
  <c r="Q41" i="1" s="1"/>
  <c r="H43" i="1"/>
  <c r="I43" i="1" s="1"/>
  <c r="W2" i="1"/>
  <c r="AZ35" i="1"/>
  <c r="AY35" i="1"/>
  <c r="AI44" i="1"/>
  <c r="BL39" i="1" l="1"/>
  <c r="BQ39" i="1"/>
  <c r="BT39" i="1" s="1"/>
  <c r="BU39" i="1" s="1"/>
  <c r="M42" i="3"/>
  <c r="P42" i="3" s="1"/>
  <c r="Q42" i="3" s="1"/>
  <c r="G40" i="9" s="1"/>
  <c r="M42" i="2"/>
  <c r="P42" i="2" s="1"/>
  <c r="Q42" i="2" s="1"/>
  <c r="E40" i="9" s="1"/>
  <c r="M42" i="4"/>
  <c r="P42" i="4" s="1"/>
  <c r="Q42" i="4" s="1"/>
  <c r="F40" i="9" s="1"/>
  <c r="O43" i="5"/>
  <c r="N43" i="5"/>
  <c r="J43" i="5"/>
  <c r="M43" i="5"/>
  <c r="S41" i="5" a="1"/>
  <c r="S41" i="5" s="1"/>
  <c r="BW38" i="1" a="1"/>
  <c r="BW38" i="1" s="1"/>
  <c r="BV38" i="1" a="1"/>
  <c r="BV38" i="1" s="1"/>
  <c r="AX41" i="1"/>
  <c r="BA41" i="1" s="1"/>
  <c r="BB41" i="1" s="1"/>
  <c r="AS41" i="1"/>
  <c r="H42" i="1"/>
  <c r="I42" i="1" s="1"/>
  <c r="R41" i="1" a="1"/>
  <c r="R41" i="1" s="1"/>
  <c r="G41" i="1" s="1"/>
  <c r="Z42" i="1"/>
  <c r="AE42" i="1"/>
  <c r="L43" i="1"/>
  <c r="M43" i="1"/>
  <c r="N43" i="1"/>
  <c r="R41" i="2" l="1" a="1"/>
  <c r="R41" i="2" s="1"/>
  <c r="S41" i="2" s="1"/>
  <c r="M42" i="1"/>
  <c r="L42" i="1"/>
  <c r="N42" i="1"/>
  <c r="BL38" i="1"/>
  <c r="BQ38" i="1"/>
  <c r="BT38" i="1" s="1"/>
  <c r="BU38" i="1" s="1"/>
  <c r="S41" i="3" a="1"/>
  <c r="S41" i="3" s="1"/>
  <c r="R41" i="3" a="1"/>
  <c r="R41" i="3" s="1"/>
  <c r="S41" i="4" a="1"/>
  <c r="S41" i="4" s="1"/>
  <c r="R41" i="4" a="1"/>
  <c r="R41" i="4" s="1"/>
  <c r="P43" i="5"/>
  <c r="Q43" i="5" s="1"/>
  <c r="H41" i="9" s="1"/>
  <c r="M41" i="9" s="1"/>
  <c r="I42" i="5"/>
  <c r="BW37" i="1" a="1"/>
  <c r="BW37" i="1" s="1"/>
  <c r="BV37" i="1" a="1"/>
  <c r="BV37" i="1" s="1"/>
  <c r="BD40" i="1" a="1"/>
  <c r="BD40" i="1" s="1"/>
  <c r="BC40" i="1" a="1"/>
  <c r="BC40" i="1" s="1"/>
  <c r="O43" i="1"/>
  <c r="P43" i="1" s="1"/>
  <c r="AH42" i="1"/>
  <c r="AI42" i="1" s="1"/>
  <c r="AK41" i="1" a="1"/>
  <c r="AK41" i="1" s="1"/>
  <c r="AJ41" i="1" a="1"/>
  <c r="AJ41" i="1" s="1"/>
  <c r="Q40" i="1" a="1"/>
  <c r="Q40" i="1" s="1"/>
  <c r="R40" i="1" a="1"/>
  <c r="R40" i="1" s="1"/>
  <c r="G40" i="1" s="1"/>
  <c r="H41" i="1"/>
  <c r="I41" i="1" s="1"/>
  <c r="AY5" i="1"/>
  <c r="AZ5" i="1"/>
  <c r="AZ4" i="1"/>
  <c r="AY4" i="1"/>
  <c r="O42" i="1" l="1"/>
  <c r="P42" i="1" s="1"/>
  <c r="BL37" i="1"/>
  <c r="BQ37" i="1"/>
  <c r="BT37" i="1" s="1"/>
  <c r="M41" i="3"/>
  <c r="P41" i="3" s="1"/>
  <c r="Q41" i="3" s="1"/>
  <c r="G39" i="9" s="1"/>
  <c r="M41" i="2"/>
  <c r="P41" i="2" s="1"/>
  <c r="Q41" i="2" s="1"/>
  <c r="E39" i="9" s="1"/>
  <c r="M41" i="4"/>
  <c r="P41" i="4" s="1"/>
  <c r="Q41" i="4" s="1"/>
  <c r="F39" i="9" s="1"/>
  <c r="S40" i="5" a="1"/>
  <c r="S40" i="5" s="1"/>
  <c r="O42" i="5"/>
  <c r="N42" i="5"/>
  <c r="J42" i="5"/>
  <c r="M42" i="5"/>
  <c r="BW36" i="1" a="1"/>
  <c r="BW36" i="1" s="1"/>
  <c r="BV36" i="1" a="1"/>
  <c r="BV36" i="1" s="1"/>
  <c r="BU37" i="1"/>
  <c r="AX40" i="1"/>
  <c r="BA40" i="1" s="1"/>
  <c r="BB40" i="1" s="1"/>
  <c r="AS40" i="1"/>
  <c r="Z41" i="1"/>
  <c r="AE41" i="1"/>
  <c r="N41" i="1"/>
  <c r="M41" i="1"/>
  <c r="L41" i="1"/>
  <c r="AP2" i="1"/>
  <c r="R40" i="2" l="1" a="1"/>
  <c r="R40" i="2" s="1"/>
  <c r="S40" i="2" s="1"/>
  <c r="O41" i="1"/>
  <c r="P41" i="1" s="1"/>
  <c r="BL36" i="1"/>
  <c r="BQ36" i="1"/>
  <c r="BT36" i="1" s="1"/>
  <c r="S40" i="3" a="1"/>
  <c r="S40" i="3" s="1"/>
  <c r="R40" i="3" a="1"/>
  <c r="R40" i="3" s="1"/>
  <c r="S40" i="4" a="1"/>
  <c r="S40" i="4" s="1"/>
  <c r="R40" i="4" a="1"/>
  <c r="R40" i="4" s="1"/>
  <c r="P42" i="5"/>
  <c r="Q42" i="5" s="1"/>
  <c r="H40" i="9" s="1"/>
  <c r="M40" i="9" s="1"/>
  <c r="I41" i="5"/>
  <c r="BW35" i="1" a="1"/>
  <c r="BW35" i="1" s="1"/>
  <c r="BV35" i="1" a="1"/>
  <c r="BV35" i="1" s="1"/>
  <c r="BU36" i="1"/>
  <c r="BD39" i="1" a="1"/>
  <c r="BD39" i="1" s="1"/>
  <c r="BC39" i="1" a="1"/>
  <c r="BC39" i="1" s="1"/>
  <c r="AH41" i="1"/>
  <c r="AI41" i="1" s="1"/>
  <c r="AK40" i="1" a="1"/>
  <c r="AK40" i="1" s="1"/>
  <c r="AJ40" i="1" a="1"/>
  <c r="AJ40" i="1" s="1"/>
  <c r="Q39" i="1" a="1"/>
  <c r="Q39" i="1" s="1"/>
  <c r="R39" i="1" a="1"/>
  <c r="R39" i="1" s="1"/>
  <c r="G39" i="1" s="1"/>
  <c r="H40" i="1"/>
  <c r="I40" i="1" s="1"/>
  <c r="BL35" i="1" l="1"/>
  <c r="BQ35" i="1"/>
  <c r="BT35" i="1" s="1"/>
  <c r="M40" i="3"/>
  <c r="P40" i="3" s="1"/>
  <c r="Q40" i="3" s="1"/>
  <c r="G38" i="9" s="1"/>
  <c r="M40" i="2"/>
  <c r="P40" i="2" s="1"/>
  <c r="Q40" i="2" s="1"/>
  <c r="E38" i="9" s="1"/>
  <c r="M40" i="4"/>
  <c r="P40" i="4" s="1"/>
  <c r="Q40" i="4" s="1"/>
  <c r="F38" i="9" s="1"/>
  <c r="S39" i="5" a="1"/>
  <c r="S39" i="5" s="1"/>
  <c r="O41" i="5"/>
  <c r="N41" i="5"/>
  <c r="J41" i="5"/>
  <c r="M41" i="5"/>
  <c r="BV34" i="1" a="1"/>
  <c r="BV34" i="1" s="1"/>
  <c r="BW34" i="1" a="1"/>
  <c r="BW34" i="1" s="1"/>
  <c r="BU35" i="1"/>
  <c r="AS39" i="1"/>
  <c r="AX39" i="1"/>
  <c r="BA39" i="1" s="1"/>
  <c r="BB39" i="1" s="1"/>
  <c r="Z40" i="1"/>
  <c r="AE40" i="1"/>
  <c r="N40" i="1"/>
  <c r="M40" i="1"/>
  <c r="L40" i="1"/>
  <c r="R39" i="2" l="1" a="1"/>
  <c r="R39" i="2" s="1"/>
  <c r="S39" i="2" s="1"/>
  <c r="O40" i="1"/>
  <c r="P40" i="1" s="1"/>
  <c r="BL34" i="1"/>
  <c r="BQ34" i="1"/>
  <c r="BT34" i="1" s="1"/>
  <c r="S39" i="3" a="1"/>
  <c r="S39" i="3" s="1"/>
  <c r="R39" i="3" a="1"/>
  <c r="R39" i="3" s="1"/>
  <c r="S39" i="4" a="1"/>
  <c r="S39" i="4" s="1"/>
  <c r="R39" i="4" a="1"/>
  <c r="R39" i="4" s="1"/>
  <c r="I40" i="5"/>
  <c r="P41" i="5"/>
  <c r="Q41" i="5" s="1"/>
  <c r="H39" i="9" s="1"/>
  <c r="M39" i="9" s="1"/>
  <c r="BV33" i="1" a="1"/>
  <c r="BV33" i="1" s="1"/>
  <c r="BW33" i="1" a="1"/>
  <c r="BW33" i="1" s="1"/>
  <c r="BU34" i="1"/>
  <c r="BC38" i="1" a="1"/>
  <c r="BC38" i="1" s="1"/>
  <c r="BD38" i="1" a="1"/>
  <c r="BD38" i="1" s="1"/>
  <c r="AH40" i="1"/>
  <c r="AI40" i="1" s="1"/>
  <c r="AK39" i="1" a="1"/>
  <c r="AK39" i="1" s="1"/>
  <c r="AJ39" i="1" a="1"/>
  <c r="AJ39" i="1" s="1"/>
  <c r="Q38" i="1" a="1"/>
  <c r="Q38" i="1" s="1"/>
  <c r="R38" i="1" a="1"/>
  <c r="R38" i="1" s="1"/>
  <c r="G38" i="1" s="1"/>
  <c r="H39" i="1"/>
  <c r="I39" i="1" s="1"/>
  <c r="BL33" i="1" l="1"/>
  <c r="BQ33" i="1"/>
  <c r="BT33" i="1" s="1"/>
  <c r="M39" i="3"/>
  <c r="P39" i="3" s="1"/>
  <c r="Q39" i="3" s="1"/>
  <c r="G37" i="9" s="1"/>
  <c r="M39" i="2"/>
  <c r="P39" i="2" s="1"/>
  <c r="Q39" i="2" s="1"/>
  <c r="E37" i="9" s="1"/>
  <c r="M39" i="4"/>
  <c r="P39" i="4" s="1"/>
  <c r="Q39" i="4" s="1"/>
  <c r="F37" i="9" s="1"/>
  <c r="S38" i="5" a="1"/>
  <c r="S38" i="5" s="1"/>
  <c r="J40" i="5"/>
  <c r="N40" i="5"/>
  <c r="O40" i="5"/>
  <c r="M40" i="5"/>
  <c r="BW32" i="1" a="1"/>
  <c r="BW32" i="1" s="1"/>
  <c r="BV32" i="1" a="1"/>
  <c r="BV32" i="1" s="1"/>
  <c r="BU33" i="1"/>
  <c r="AS38" i="1"/>
  <c r="AX38" i="1"/>
  <c r="BA38" i="1" s="1"/>
  <c r="BB38" i="1" s="1"/>
  <c r="Z39" i="1"/>
  <c r="AE39" i="1"/>
  <c r="N39" i="1"/>
  <c r="M39" i="1"/>
  <c r="L39" i="1"/>
  <c r="R38" i="2" l="1" a="1"/>
  <c r="R38" i="2" s="1"/>
  <c r="S38" i="2" s="1"/>
  <c r="O39" i="1"/>
  <c r="BL32" i="1"/>
  <c r="BQ32" i="1"/>
  <c r="BT32" i="1" s="1"/>
  <c r="S38" i="3" a="1"/>
  <c r="S38" i="3" s="1"/>
  <c r="R38" i="3" a="1"/>
  <c r="R38" i="3" s="1"/>
  <c r="S38" i="4" a="1"/>
  <c r="S38" i="4" s="1"/>
  <c r="R38" i="4" a="1"/>
  <c r="R38" i="4" s="1"/>
  <c r="P40" i="5"/>
  <c r="Q40" i="5" s="1"/>
  <c r="H38" i="9" s="1"/>
  <c r="M38" i="9" s="1"/>
  <c r="I39" i="5"/>
  <c r="BW31" i="1" a="1"/>
  <c r="BW31" i="1" s="1"/>
  <c r="BV31" i="1" a="1"/>
  <c r="BV31" i="1" s="1"/>
  <c r="BU32" i="1"/>
  <c r="BD37" i="1" a="1"/>
  <c r="BD37" i="1" s="1"/>
  <c r="BC37" i="1" a="1"/>
  <c r="BC37" i="1" s="1"/>
  <c r="AH39" i="1"/>
  <c r="AI39" i="1" s="1"/>
  <c r="AK38" i="1" a="1"/>
  <c r="AK38" i="1" s="1"/>
  <c r="AJ38" i="1" a="1"/>
  <c r="AJ38" i="1" s="1"/>
  <c r="P39" i="1"/>
  <c r="R37" i="1" a="1"/>
  <c r="R37" i="1" s="1"/>
  <c r="G37" i="1" s="1"/>
  <c r="Q37" i="1" a="1"/>
  <c r="Q37" i="1" s="1"/>
  <c r="H38" i="1"/>
  <c r="I38" i="1" s="1"/>
  <c r="BL31" i="1" l="1"/>
  <c r="BQ31" i="1"/>
  <c r="BT31" i="1" s="1"/>
  <c r="M38" i="3"/>
  <c r="P38" i="3" s="1"/>
  <c r="Q38" i="3" s="1"/>
  <c r="G36" i="9" s="1"/>
  <c r="M38" i="2"/>
  <c r="P38" i="2" s="1"/>
  <c r="Q38" i="2" s="1"/>
  <c r="E36" i="9" s="1"/>
  <c r="M38" i="4"/>
  <c r="P38" i="4" s="1"/>
  <c r="Q38" i="4" s="1"/>
  <c r="F36" i="9" s="1"/>
  <c r="S37" i="5" a="1"/>
  <c r="S37" i="5" s="1"/>
  <c r="J39" i="5"/>
  <c r="O39" i="5"/>
  <c r="N39" i="5"/>
  <c r="M39" i="5"/>
  <c r="BW30" i="1" a="1"/>
  <c r="BW30" i="1" s="1"/>
  <c r="BV30" i="1" a="1"/>
  <c r="BV30" i="1" s="1"/>
  <c r="BU31" i="1"/>
  <c r="AS37" i="1"/>
  <c r="AX37" i="1"/>
  <c r="BA37" i="1" s="1"/>
  <c r="BB37" i="1" s="1"/>
  <c r="Z38" i="1"/>
  <c r="AE38" i="1"/>
  <c r="M38" i="1"/>
  <c r="N38" i="1"/>
  <c r="L38" i="1"/>
  <c r="O38" i="1" s="1"/>
  <c r="R37" i="2" l="1" a="1"/>
  <c r="R37" i="2" s="1"/>
  <c r="S37" i="2" s="1"/>
  <c r="BL30" i="1"/>
  <c r="BQ30" i="1"/>
  <c r="BT30" i="1" s="1"/>
  <c r="S37" i="3" a="1"/>
  <c r="S37" i="3" s="1"/>
  <c r="R37" i="3" a="1"/>
  <c r="R37" i="3" s="1"/>
  <c r="S37" i="4" a="1"/>
  <c r="S37" i="4" s="1"/>
  <c r="R37" i="4" a="1"/>
  <c r="R37" i="4" s="1"/>
  <c r="P39" i="5"/>
  <c r="Q39" i="5" s="1"/>
  <c r="H37" i="9" s="1"/>
  <c r="M37" i="9" s="1"/>
  <c r="I38" i="5"/>
  <c r="BW29" i="1" a="1"/>
  <c r="BW29" i="1" s="1"/>
  <c r="BV29" i="1" a="1"/>
  <c r="BV29" i="1" s="1"/>
  <c r="BU30" i="1"/>
  <c r="BD36" i="1" a="1"/>
  <c r="BD36" i="1" s="1"/>
  <c r="BC36" i="1" a="1"/>
  <c r="BC36" i="1" s="1"/>
  <c r="AH38" i="1"/>
  <c r="AI38" i="1" s="1"/>
  <c r="AK37" i="1" a="1"/>
  <c r="AK37" i="1" s="1"/>
  <c r="AJ37" i="1" a="1"/>
  <c r="AJ37" i="1" s="1"/>
  <c r="P38" i="1"/>
  <c r="R36" i="1" a="1"/>
  <c r="R36" i="1" s="1"/>
  <c r="G36" i="1" s="1"/>
  <c r="Q36" i="1" a="1"/>
  <c r="Q36" i="1" s="1"/>
  <c r="H37" i="1"/>
  <c r="I37" i="1" s="1"/>
  <c r="BL29" i="1" l="1"/>
  <c r="BQ29" i="1"/>
  <c r="BT29" i="1" s="1"/>
  <c r="M37" i="3"/>
  <c r="P37" i="3" s="1"/>
  <c r="Q37" i="3" s="1"/>
  <c r="G35" i="9" s="1"/>
  <c r="M37" i="2"/>
  <c r="P37" i="2" s="1"/>
  <c r="Q37" i="2" s="1"/>
  <c r="E35" i="9" s="1"/>
  <c r="M37" i="4"/>
  <c r="P37" i="4" s="1"/>
  <c r="Q37" i="4" s="1"/>
  <c r="F35" i="9" s="1"/>
  <c r="S36" i="5" a="1"/>
  <c r="S36" i="5" s="1"/>
  <c r="J38" i="5"/>
  <c r="O38" i="5"/>
  <c r="N38" i="5"/>
  <c r="M38" i="5"/>
  <c r="BW28" i="1" a="1"/>
  <c r="BW28" i="1" s="1"/>
  <c r="BV28" i="1" a="1"/>
  <c r="BV28" i="1" s="1"/>
  <c r="BU29" i="1"/>
  <c r="AX36" i="1"/>
  <c r="BA36" i="1" s="1"/>
  <c r="BB36" i="1" s="1"/>
  <c r="AS36" i="1"/>
  <c r="AE37" i="1"/>
  <c r="Z37" i="1"/>
  <c r="N37" i="1"/>
  <c r="M37" i="1"/>
  <c r="L37" i="1"/>
  <c r="R36" i="2" l="1" a="1"/>
  <c r="R36" i="2" s="1"/>
  <c r="S36" i="2" s="1"/>
  <c r="O37" i="1"/>
  <c r="BL28" i="1"/>
  <c r="BQ28" i="1"/>
  <c r="BT28" i="1" s="1"/>
  <c r="S36" i="3" a="1"/>
  <c r="S36" i="3" s="1"/>
  <c r="R36" i="3" a="1"/>
  <c r="R36" i="3" s="1"/>
  <c r="S36" i="4" a="1"/>
  <c r="S36" i="4" s="1"/>
  <c r="R36" i="4" a="1"/>
  <c r="R36" i="4" s="1"/>
  <c r="P38" i="5"/>
  <c r="Q38" i="5" s="1"/>
  <c r="H36" i="9" s="1"/>
  <c r="M36" i="9" s="1"/>
  <c r="I37" i="5"/>
  <c r="BW27" i="1" a="1"/>
  <c r="BW27" i="1" s="1"/>
  <c r="BV27" i="1" a="1"/>
  <c r="BV27" i="1" s="1"/>
  <c r="BU28" i="1"/>
  <c r="BD35" i="1" a="1"/>
  <c r="BD35" i="1" s="1"/>
  <c r="BC35" i="1" a="1"/>
  <c r="BC35" i="1" s="1"/>
  <c r="AH37" i="1"/>
  <c r="AI37" i="1" s="1"/>
  <c r="AK36" i="1" a="1"/>
  <c r="AK36" i="1" s="1"/>
  <c r="AJ36" i="1" a="1"/>
  <c r="AJ36" i="1" s="1"/>
  <c r="Q35" i="1" a="1"/>
  <c r="Q35" i="1" s="1"/>
  <c r="R35" i="1" a="1"/>
  <c r="R35" i="1" s="1"/>
  <c r="G35" i="1" s="1"/>
  <c r="H36" i="1"/>
  <c r="I36" i="1" s="1"/>
  <c r="P37" i="1"/>
  <c r="BL27" i="1" l="1"/>
  <c r="BQ27" i="1"/>
  <c r="BT27" i="1" s="1"/>
  <c r="M36" i="3"/>
  <c r="P36" i="3" s="1"/>
  <c r="Q36" i="3" s="1"/>
  <c r="G34" i="9" s="1"/>
  <c r="M36" i="2"/>
  <c r="P36" i="2" s="1"/>
  <c r="Q36" i="2" s="1"/>
  <c r="E34" i="9" s="1"/>
  <c r="M36" i="4"/>
  <c r="P36" i="4" s="1"/>
  <c r="Q36" i="4" s="1"/>
  <c r="F34" i="9" s="1"/>
  <c r="O37" i="5"/>
  <c r="N37" i="5"/>
  <c r="J37" i="5"/>
  <c r="M37" i="5"/>
  <c r="S35" i="5" a="1"/>
  <c r="S35" i="5" s="1"/>
  <c r="BV26" i="1" a="1"/>
  <c r="BV26" i="1" s="1"/>
  <c r="BW26" i="1" a="1"/>
  <c r="BW26" i="1" s="1"/>
  <c r="BU27" i="1"/>
  <c r="AX35" i="1"/>
  <c r="BA35" i="1" s="1"/>
  <c r="BB35" i="1" s="1"/>
  <c r="AS35" i="1"/>
  <c r="AE36" i="1"/>
  <c r="Z36" i="1"/>
  <c r="N36" i="1"/>
  <c r="M36" i="1"/>
  <c r="L36" i="1"/>
  <c r="R35" i="2" l="1" a="1"/>
  <c r="R35" i="2" s="1"/>
  <c r="S35" i="2" s="1"/>
  <c r="BL26" i="1"/>
  <c r="BQ26" i="1"/>
  <c r="BT26" i="1" s="1"/>
  <c r="R35" i="3" a="1"/>
  <c r="R35" i="3" s="1"/>
  <c r="S35" i="3" a="1"/>
  <c r="S35" i="3" s="1"/>
  <c r="R35" i="4" a="1"/>
  <c r="R35" i="4" s="1"/>
  <c r="S35" i="4" a="1"/>
  <c r="S35" i="4" s="1"/>
  <c r="P37" i="5"/>
  <c r="Q37" i="5" s="1"/>
  <c r="H35" i="9" s="1"/>
  <c r="M35" i="9" s="1"/>
  <c r="I36" i="5"/>
  <c r="BV25" i="1" a="1"/>
  <c r="BV25" i="1" s="1"/>
  <c r="BW25" i="1" a="1"/>
  <c r="BW25" i="1" s="1"/>
  <c r="BU26" i="1"/>
  <c r="BD34" i="1" a="1"/>
  <c r="BD34" i="1" s="1"/>
  <c r="BC34" i="1" a="1"/>
  <c r="BC34" i="1" s="1"/>
  <c r="AH36" i="1"/>
  <c r="AI36" i="1" s="1"/>
  <c r="AK35" i="1" a="1"/>
  <c r="AK35" i="1" s="1"/>
  <c r="AJ35" i="1" a="1"/>
  <c r="AJ35" i="1" s="1"/>
  <c r="O36" i="1"/>
  <c r="P36" i="1" s="1"/>
  <c r="Q34" i="1" a="1"/>
  <c r="Q34" i="1" s="1"/>
  <c r="R34" i="1" a="1"/>
  <c r="R34" i="1" s="1"/>
  <c r="G34" i="1" s="1"/>
  <c r="H35" i="1"/>
  <c r="I35" i="1" s="1"/>
  <c r="BL25" i="1" l="1"/>
  <c r="BQ25" i="1"/>
  <c r="BT25" i="1" s="1"/>
  <c r="M35" i="3"/>
  <c r="P35" i="3" s="1"/>
  <c r="Q35" i="3" s="1"/>
  <c r="G33" i="9" s="1"/>
  <c r="M35" i="2"/>
  <c r="P35" i="2" s="1"/>
  <c r="Q35" i="2" s="1"/>
  <c r="E33" i="9" s="1"/>
  <c r="M35" i="4"/>
  <c r="P35" i="4" s="1"/>
  <c r="Q35" i="4" s="1"/>
  <c r="F33" i="9" s="1"/>
  <c r="O36" i="5"/>
  <c r="N36" i="5"/>
  <c r="J36" i="5"/>
  <c r="M36" i="5"/>
  <c r="BW24" i="1" a="1"/>
  <c r="BW24" i="1" s="1"/>
  <c r="BV24" i="1" a="1"/>
  <c r="BV24" i="1" s="1"/>
  <c r="BU25" i="1"/>
  <c r="AX34" i="1"/>
  <c r="BA34" i="1" s="1"/>
  <c r="BB34" i="1" s="1"/>
  <c r="AS34" i="1"/>
  <c r="AE35" i="1"/>
  <c r="Z35" i="1"/>
  <c r="M35" i="1"/>
  <c r="N35" i="1"/>
  <c r="L35" i="1"/>
  <c r="O35" i="1" s="1"/>
  <c r="S34" i="5" l="1" a="1"/>
  <c r="S34" i="5" s="1"/>
  <c r="H34" i="5" s="1"/>
  <c r="R34" i="5" a="1"/>
  <c r="R34" i="5" s="1"/>
  <c r="R34" i="2" a="1"/>
  <c r="R34" i="2" s="1"/>
  <c r="S34" i="2" s="1"/>
  <c r="H34" i="2" s="1"/>
  <c r="BL24" i="1"/>
  <c r="BQ24" i="1"/>
  <c r="BT24" i="1" s="1"/>
  <c r="R34" i="3" a="1"/>
  <c r="R34" i="3" s="1"/>
  <c r="S34" i="3" a="1"/>
  <c r="S34" i="3" s="1"/>
  <c r="H34" i="3" s="1"/>
  <c r="R34" i="4" a="1"/>
  <c r="R34" i="4" s="1"/>
  <c r="S34" i="4" a="1"/>
  <c r="S34" i="4" s="1"/>
  <c r="H34" i="4" s="1"/>
  <c r="P36" i="5"/>
  <c r="Q36" i="5" s="1"/>
  <c r="H34" i="9" s="1"/>
  <c r="M34" i="9" s="1"/>
  <c r="I35" i="5"/>
  <c r="BW23" i="1" a="1"/>
  <c r="BW23" i="1" s="1"/>
  <c r="BV23" i="1" a="1"/>
  <c r="BV23" i="1" s="1"/>
  <c r="BU24" i="1"/>
  <c r="BC33" i="1" a="1"/>
  <c r="BC33" i="1" s="1"/>
  <c r="BD33" i="1" a="1"/>
  <c r="BD33" i="1" s="1"/>
  <c r="AH35" i="1"/>
  <c r="AI35" i="1" s="1"/>
  <c r="AK34" i="1" a="1"/>
  <c r="AK34" i="1" s="1"/>
  <c r="AJ34" i="1" a="1"/>
  <c r="AJ34" i="1" s="1"/>
  <c r="Q33" i="1" a="1"/>
  <c r="Q33" i="1" s="1"/>
  <c r="R33" i="1" a="1"/>
  <c r="R33" i="1" s="1"/>
  <c r="G33" i="1" s="1"/>
  <c r="H34" i="1"/>
  <c r="I34" i="1" s="1"/>
  <c r="P35" i="1"/>
  <c r="BL23" i="1" l="1"/>
  <c r="BQ23" i="1"/>
  <c r="BT23" i="1" s="1"/>
  <c r="M34" i="3"/>
  <c r="P34" i="3" s="1"/>
  <c r="Q34" i="3" s="1"/>
  <c r="G32" i="9" s="1"/>
  <c r="M34" i="2"/>
  <c r="P34" i="2" s="1"/>
  <c r="Q34" i="2" s="1"/>
  <c r="E32" i="9" s="1"/>
  <c r="M34" i="4"/>
  <c r="P34" i="4" s="1"/>
  <c r="Q34" i="4" s="1"/>
  <c r="F32" i="9" s="1"/>
  <c r="O35" i="5"/>
  <c r="N35" i="5"/>
  <c r="J35" i="5"/>
  <c r="M35" i="5"/>
  <c r="BW22" i="1" a="1"/>
  <c r="BW22" i="1" s="1"/>
  <c r="BV22" i="1" a="1"/>
  <c r="BV22" i="1" s="1"/>
  <c r="BU23" i="1"/>
  <c r="AX33" i="1"/>
  <c r="BA33" i="1" s="1"/>
  <c r="BB33" i="1" s="1"/>
  <c r="AS33" i="1"/>
  <c r="AE34" i="1"/>
  <c r="Z34" i="1"/>
  <c r="M34" i="1"/>
  <c r="N34" i="1"/>
  <c r="L34" i="1"/>
  <c r="O34" i="1" s="1"/>
  <c r="S33" i="5" l="1" a="1"/>
  <c r="S33" i="5" s="1"/>
  <c r="H33" i="5" s="1"/>
  <c r="R33" i="5" a="1"/>
  <c r="R33" i="5" s="1"/>
  <c r="P35" i="5"/>
  <c r="Q35" i="5" s="1"/>
  <c r="H33" i="9" s="1"/>
  <c r="M33" i="9" s="1"/>
  <c r="R33" i="2" a="1"/>
  <c r="R33" i="2" s="1"/>
  <c r="S33" i="2" s="1"/>
  <c r="H33" i="2" s="1"/>
  <c r="BL22" i="1"/>
  <c r="BQ22" i="1"/>
  <c r="BT22" i="1" s="1"/>
  <c r="S33" i="3" a="1"/>
  <c r="S33" i="3" s="1"/>
  <c r="H33" i="3" s="1"/>
  <c r="R33" i="3" a="1"/>
  <c r="R33" i="3" s="1"/>
  <c r="S33" i="4" a="1"/>
  <c r="S33" i="4" s="1"/>
  <c r="H33" i="4" s="1"/>
  <c r="R33" i="4" a="1"/>
  <c r="R33" i="4" s="1"/>
  <c r="I34" i="5"/>
  <c r="BW21" i="1" a="1"/>
  <c r="BW21" i="1" s="1"/>
  <c r="BV21" i="1" a="1"/>
  <c r="BV21" i="1" s="1"/>
  <c r="BU22" i="1"/>
  <c r="BC32" i="1" a="1"/>
  <c r="BC32" i="1" s="1"/>
  <c r="BD32" i="1" a="1"/>
  <c r="BD32" i="1" s="1"/>
  <c r="AH34" i="1"/>
  <c r="AI34" i="1" s="1"/>
  <c r="AK33" i="1" a="1"/>
  <c r="AK33" i="1" s="1"/>
  <c r="AJ33" i="1" a="1"/>
  <c r="AJ33" i="1" s="1"/>
  <c r="P34" i="1"/>
  <c r="R32" i="1" a="1"/>
  <c r="R32" i="1" s="1"/>
  <c r="G32" i="1" s="1"/>
  <c r="Q32" i="1" a="1"/>
  <c r="Q32" i="1" s="1"/>
  <c r="H33" i="1"/>
  <c r="I33" i="1" s="1"/>
  <c r="BL21" i="1" l="1"/>
  <c r="BQ21" i="1"/>
  <c r="BT21" i="1" s="1"/>
  <c r="M33" i="3"/>
  <c r="P33" i="3" s="1"/>
  <c r="Q33" i="3" s="1"/>
  <c r="G31" i="9" s="1"/>
  <c r="M33" i="2"/>
  <c r="P33" i="2" s="1"/>
  <c r="Q33" i="2" s="1"/>
  <c r="E31" i="9" s="1"/>
  <c r="M33" i="4"/>
  <c r="P33" i="4" s="1"/>
  <c r="Q33" i="4" s="1"/>
  <c r="F31" i="9" s="1"/>
  <c r="O34" i="5"/>
  <c r="N34" i="5"/>
  <c r="J34" i="5"/>
  <c r="M34" i="5"/>
  <c r="BW20" i="1" a="1"/>
  <c r="BW20" i="1" s="1"/>
  <c r="BV20" i="1" a="1"/>
  <c r="BV20" i="1" s="1"/>
  <c r="BU21" i="1"/>
  <c r="AX32" i="1"/>
  <c r="BA32" i="1" s="1"/>
  <c r="BB32" i="1" s="1"/>
  <c r="AS32" i="1"/>
  <c r="AE33" i="1"/>
  <c r="Z33" i="1"/>
  <c r="M33" i="1"/>
  <c r="N33" i="1"/>
  <c r="L33" i="1"/>
  <c r="S32" i="5" l="1" a="1"/>
  <c r="S32" i="5" s="1"/>
  <c r="H32" i="5" s="1"/>
  <c r="R32" i="5" a="1"/>
  <c r="R32" i="5" s="1"/>
  <c r="R32" i="2" a="1"/>
  <c r="R32" i="2" s="1"/>
  <c r="S32" i="2" s="1"/>
  <c r="H32" i="2" s="1"/>
  <c r="BL20" i="1"/>
  <c r="BQ20" i="1"/>
  <c r="BT20" i="1" s="1"/>
  <c r="S32" i="3" a="1"/>
  <c r="S32" i="3" s="1"/>
  <c r="H32" i="3" s="1"/>
  <c r="R32" i="3" a="1"/>
  <c r="R32" i="3" s="1"/>
  <c r="S32" i="4" a="1"/>
  <c r="S32" i="4" s="1"/>
  <c r="H32" i="4" s="1"/>
  <c r="R32" i="4" a="1"/>
  <c r="R32" i="4" s="1"/>
  <c r="P34" i="5"/>
  <c r="Q34" i="5" s="1"/>
  <c r="H32" i="9" s="1"/>
  <c r="M32" i="9" s="1"/>
  <c r="I33" i="5"/>
  <c r="BW19" i="1" a="1"/>
  <c r="BW19" i="1" s="1"/>
  <c r="BV19" i="1" a="1"/>
  <c r="BV19" i="1" s="1"/>
  <c r="BU20" i="1"/>
  <c r="BD31" i="1" a="1"/>
  <c r="BD31" i="1" s="1"/>
  <c r="BC31" i="1" a="1"/>
  <c r="BC31" i="1" s="1"/>
  <c r="O33" i="1"/>
  <c r="AH33" i="1"/>
  <c r="AI33" i="1" s="1"/>
  <c r="AK32" i="1" a="1"/>
  <c r="AK32" i="1" s="1"/>
  <c r="AJ32" i="1" a="1"/>
  <c r="AJ32" i="1" s="1"/>
  <c r="R31" i="1" a="1"/>
  <c r="R31" i="1" s="1"/>
  <c r="G31" i="1" s="1"/>
  <c r="Q31" i="1" a="1"/>
  <c r="Q31" i="1" s="1"/>
  <c r="H32" i="1"/>
  <c r="I32" i="1" s="1"/>
  <c r="P33" i="1"/>
  <c r="BL19" i="1" l="1"/>
  <c r="BQ19" i="1"/>
  <c r="BT19" i="1" s="1"/>
  <c r="M32" i="3"/>
  <c r="P32" i="3" s="1"/>
  <c r="Q32" i="3" s="1"/>
  <c r="G30" i="9" s="1"/>
  <c r="M32" i="2"/>
  <c r="P32" i="2" s="1"/>
  <c r="Q32" i="2" s="1"/>
  <c r="E30" i="9" s="1"/>
  <c r="M32" i="4"/>
  <c r="P32" i="4" s="1"/>
  <c r="Q32" i="4" s="1"/>
  <c r="F30" i="9" s="1"/>
  <c r="O33" i="5"/>
  <c r="N33" i="5"/>
  <c r="J33" i="5"/>
  <c r="M33" i="5"/>
  <c r="BV18" i="1" a="1"/>
  <c r="BV18" i="1" s="1"/>
  <c r="BW18" i="1" a="1"/>
  <c r="BW18" i="1" s="1"/>
  <c r="BU19" i="1"/>
  <c r="AX31" i="1"/>
  <c r="BA31" i="1" s="1"/>
  <c r="BB31" i="1" s="1"/>
  <c r="AS31" i="1"/>
  <c r="Z32" i="1"/>
  <c r="AE32" i="1"/>
  <c r="M32" i="1"/>
  <c r="N32" i="1"/>
  <c r="L32" i="1"/>
  <c r="S31" i="5" l="1" a="1"/>
  <c r="S31" i="5" s="1"/>
  <c r="H31" i="5" s="1"/>
  <c r="R31" i="5" a="1"/>
  <c r="R31" i="5" s="1"/>
  <c r="P33" i="5"/>
  <c r="Q33" i="5" s="1"/>
  <c r="H31" i="9" s="1"/>
  <c r="M31" i="9" s="1"/>
  <c r="R31" i="2" a="1"/>
  <c r="R31" i="2" s="1"/>
  <c r="S31" i="2" s="1"/>
  <c r="H31" i="2" s="1"/>
  <c r="BL18" i="1"/>
  <c r="BQ18" i="1"/>
  <c r="BT18" i="1" s="1"/>
  <c r="S31" i="3" a="1"/>
  <c r="S31" i="3" s="1"/>
  <c r="H31" i="3" s="1"/>
  <c r="R31" i="3" a="1"/>
  <c r="R31" i="3" s="1"/>
  <c r="S31" i="4" a="1"/>
  <c r="S31" i="4" s="1"/>
  <c r="H31" i="4" s="1"/>
  <c r="R31" i="4" a="1"/>
  <c r="R31" i="4" s="1"/>
  <c r="I32" i="5"/>
  <c r="BV17" i="1" a="1"/>
  <c r="BV17" i="1" s="1"/>
  <c r="BW17" i="1" a="1"/>
  <c r="BW17" i="1" s="1"/>
  <c r="BU18" i="1"/>
  <c r="BD30" i="1" a="1"/>
  <c r="BD30" i="1" s="1"/>
  <c r="BC30" i="1" a="1"/>
  <c r="BC30" i="1" s="1"/>
  <c r="AH32" i="1"/>
  <c r="AI32" i="1" s="1"/>
  <c r="O32" i="1"/>
  <c r="AK31" i="1" a="1"/>
  <c r="AK31" i="1" s="1"/>
  <c r="AJ31" i="1" a="1"/>
  <c r="AJ31" i="1" s="1"/>
  <c r="R30" i="1" a="1"/>
  <c r="R30" i="1" s="1"/>
  <c r="G30" i="1" s="1"/>
  <c r="Q30" i="1" a="1"/>
  <c r="Q30" i="1" s="1"/>
  <c r="H31" i="1"/>
  <c r="I31" i="1" s="1"/>
  <c r="P32" i="1"/>
  <c r="BL17" i="1" l="1"/>
  <c r="BQ17" i="1"/>
  <c r="BT17" i="1" s="1"/>
  <c r="M31" i="3"/>
  <c r="P31" i="3" s="1"/>
  <c r="Q31" i="3" s="1"/>
  <c r="G29" i="9" s="1"/>
  <c r="M31" i="4"/>
  <c r="P31" i="4" s="1"/>
  <c r="Q31" i="4" s="1"/>
  <c r="F29" i="9" s="1"/>
  <c r="J32" i="5"/>
  <c r="N32" i="5"/>
  <c r="O32" i="5"/>
  <c r="M32" i="5"/>
  <c r="BW16" i="1" a="1"/>
  <c r="BW16" i="1" s="1"/>
  <c r="BV16" i="1" a="1"/>
  <c r="BV16" i="1" s="1"/>
  <c r="BU17" i="1"/>
  <c r="AX30" i="1"/>
  <c r="BA30" i="1" s="1"/>
  <c r="BB30" i="1" s="1"/>
  <c r="AS30" i="1"/>
  <c r="Z31" i="1"/>
  <c r="AE31" i="1"/>
  <c r="N31" i="1"/>
  <c r="M31" i="1"/>
  <c r="L31" i="1"/>
  <c r="S30" i="5" l="1" a="1"/>
  <c r="S30" i="5" s="1"/>
  <c r="H30" i="5" s="1"/>
  <c r="R30" i="5" a="1"/>
  <c r="R30" i="5" s="1"/>
  <c r="S30" i="3" a="1"/>
  <c r="S30" i="3" s="1"/>
  <c r="H30" i="3" s="1"/>
  <c r="R30" i="3" a="1"/>
  <c r="R30" i="3" s="1"/>
  <c r="S30" i="4" a="1"/>
  <c r="S30" i="4" s="1"/>
  <c r="H30" i="4" s="1"/>
  <c r="R30" i="4" a="1"/>
  <c r="R30" i="4" s="1"/>
  <c r="P32" i="5"/>
  <c r="Q32" i="5" s="1"/>
  <c r="H30" i="9" s="1"/>
  <c r="M30" i="9" s="1"/>
  <c r="I31" i="5"/>
  <c r="BL16" i="1"/>
  <c r="BW15" i="1" s="1" a="1"/>
  <c r="BW15" i="1" s="1"/>
  <c r="BQ16" i="1"/>
  <c r="BT16" i="1" s="1"/>
  <c r="BU16" i="1" s="1"/>
  <c r="BV15" i="1" a="1"/>
  <c r="BV15" i="1" s="1"/>
  <c r="BD29" i="1" a="1"/>
  <c r="BD29" i="1" s="1"/>
  <c r="BC29" i="1" a="1"/>
  <c r="BC29" i="1" s="1"/>
  <c r="O31" i="1"/>
  <c r="P31" i="1" s="1"/>
  <c r="AH31" i="1"/>
  <c r="AI31" i="1" s="1"/>
  <c r="AK30" i="1" a="1"/>
  <c r="AK30" i="1" s="1"/>
  <c r="AJ30" i="1" a="1"/>
  <c r="AJ30" i="1" s="1"/>
  <c r="R29" i="1" a="1"/>
  <c r="R29" i="1" s="1"/>
  <c r="G29" i="1" s="1"/>
  <c r="Q29" i="1" a="1"/>
  <c r="Q29" i="1" s="1"/>
  <c r="H30" i="1"/>
  <c r="I30" i="1" s="1"/>
  <c r="M30" i="3" l="1"/>
  <c r="P30" i="3" s="1"/>
  <c r="Q30" i="3" s="1"/>
  <c r="G28" i="9" s="1"/>
  <c r="M30" i="4"/>
  <c r="P30" i="4" s="1"/>
  <c r="Q30" i="4" s="1"/>
  <c r="F28" i="9" s="1"/>
  <c r="J31" i="5"/>
  <c r="O31" i="5"/>
  <c r="N31" i="5"/>
  <c r="M31" i="5"/>
  <c r="BL15" i="1"/>
  <c r="BQ15" i="1"/>
  <c r="BT15" i="1" s="1"/>
  <c r="BU15" i="1" s="1"/>
  <c r="BW14" i="1" a="1"/>
  <c r="BW14" i="1" s="1"/>
  <c r="BV14" i="1" a="1"/>
  <c r="BV14" i="1" s="1"/>
  <c r="AX29" i="1"/>
  <c r="BA29" i="1" s="1"/>
  <c r="BB29" i="1" s="1"/>
  <c r="AS29" i="1"/>
  <c r="Z30" i="1"/>
  <c r="AE30" i="1"/>
  <c r="N30" i="1"/>
  <c r="M30" i="1"/>
  <c r="L30" i="1"/>
  <c r="S29" i="5" l="1" a="1"/>
  <c r="S29" i="5" s="1"/>
  <c r="H29" i="5" s="1"/>
  <c r="R29" i="5" a="1"/>
  <c r="R29" i="5" s="1"/>
  <c r="S29" i="3" a="1"/>
  <c r="S29" i="3" s="1"/>
  <c r="H29" i="3" s="1"/>
  <c r="R29" i="3" a="1"/>
  <c r="R29" i="3" s="1"/>
  <c r="S29" i="4" a="1"/>
  <c r="S29" i="4" s="1"/>
  <c r="H29" i="4" s="1"/>
  <c r="R29" i="4" a="1"/>
  <c r="R29" i="4" s="1"/>
  <c r="P31" i="5"/>
  <c r="Q31" i="5" s="1"/>
  <c r="H29" i="9" s="1"/>
  <c r="I30" i="5"/>
  <c r="BL14" i="1"/>
  <c r="BW13" i="1" s="1" a="1"/>
  <c r="BW13" i="1" s="1"/>
  <c r="BQ14" i="1"/>
  <c r="BT14" i="1" s="1"/>
  <c r="BU14" i="1" s="1"/>
  <c r="BV13" i="1" a="1"/>
  <c r="BV13" i="1" s="1"/>
  <c r="BD28" i="1" a="1"/>
  <c r="BD28" i="1" s="1"/>
  <c r="BC28" i="1" a="1"/>
  <c r="BC28" i="1" s="1"/>
  <c r="AH30" i="1"/>
  <c r="AI30" i="1" s="1"/>
  <c r="AK29" i="1" a="1"/>
  <c r="AK29" i="1" s="1"/>
  <c r="AJ29" i="1" a="1"/>
  <c r="AJ29" i="1" s="1"/>
  <c r="O30" i="1"/>
  <c r="P30" i="1" s="1"/>
  <c r="Q28" i="1" a="1"/>
  <c r="Q28" i="1" s="1"/>
  <c r="R28" i="1" a="1"/>
  <c r="R28" i="1" s="1"/>
  <c r="G28" i="1" s="1"/>
  <c r="H29" i="1"/>
  <c r="I29" i="1" s="1"/>
  <c r="M29" i="3" l="1"/>
  <c r="P29" i="3" s="1"/>
  <c r="Q29" i="3" s="1"/>
  <c r="G27" i="9" s="1"/>
  <c r="M29" i="4"/>
  <c r="P29" i="4" s="1"/>
  <c r="Q29" i="4" s="1"/>
  <c r="F27" i="9" s="1"/>
  <c r="J30" i="5"/>
  <c r="O30" i="5"/>
  <c r="N30" i="5"/>
  <c r="M30" i="5"/>
  <c r="BL13" i="1"/>
  <c r="BW12" i="1" s="1" a="1"/>
  <c r="BW12" i="1" s="1"/>
  <c r="BQ13" i="1"/>
  <c r="BT13" i="1" s="1"/>
  <c r="BV12" i="1" a="1"/>
  <c r="BV12" i="1" s="1"/>
  <c r="BU13" i="1"/>
  <c r="AX28" i="1"/>
  <c r="BA28" i="1" s="1"/>
  <c r="BB28" i="1" s="1"/>
  <c r="AS28" i="1"/>
  <c r="Z29" i="1"/>
  <c r="AE29" i="1"/>
  <c r="M29" i="1"/>
  <c r="N29" i="1"/>
  <c r="L29" i="1"/>
  <c r="S28" i="5" l="1" a="1"/>
  <c r="S28" i="5" s="1"/>
  <c r="H28" i="5" s="1"/>
  <c r="R28" i="5" a="1"/>
  <c r="R28" i="5" s="1"/>
  <c r="O29" i="1"/>
  <c r="S28" i="3" a="1"/>
  <c r="S28" i="3" s="1"/>
  <c r="H28" i="3" s="1"/>
  <c r="R28" i="3" a="1"/>
  <c r="R28" i="3" s="1"/>
  <c r="S28" i="4" a="1"/>
  <c r="S28" i="4" s="1"/>
  <c r="H28" i="4" s="1"/>
  <c r="R28" i="4" a="1"/>
  <c r="R28" i="4" s="1"/>
  <c r="P30" i="5"/>
  <c r="Q30" i="5" s="1"/>
  <c r="H28" i="9" s="1"/>
  <c r="I29" i="5"/>
  <c r="BL12" i="1"/>
  <c r="BW11" i="1" s="1" a="1"/>
  <c r="BW11" i="1" s="1"/>
  <c r="BQ12" i="1"/>
  <c r="BT12" i="1" s="1"/>
  <c r="BU12" i="1" s="1"/>
  <c r="BC27" i="1" a="1"/>
  <c r="BC27" i="1" s="1"/>
  <c r="BD27" i="1" a="1"/>
  <c r="BD27" i="1" s="1"/>
  <c r="AH29" i="1"/>
  <c r="AI29" i="1" s="1"/>
  <c r="AK28" i="1" a="1"/>
  <c r="AK28" i="1" s="1"/>
  <c r="AJ28" i="1" a="1"/>
  <c r="AJ28" i="1" s="1"/>
  <c r="R27" i="1" a="1"/>
  <c r="R27" i="1" s="1"/>
  <c r="G27" i="1" s="1"/>
  <c r="Q27" i="1" a="1"/>
  <c r="Q27" i="1" s="1"/>
  <c r="H28" i="1"/>
  <c r="I28" i="1" s="1"/>
  <c r="P29" i="1"/>
  <c r="BV11" i="1" l="1" a="1"/>
  <c r="BV11" i="1" s="1"/>
  <c r="M28" i="3"/>
  <c r="P28" i="3" s="1"/>
  <c r="Q28" i="3" s="1"/>
  <c r="G26" i="9" s="1"/>
  <c r="M28" i="4"/>
  <c r="P28" i="4" s="1"/>
  <c r="Q28" i="4" s="1"/>
  <c r="F26" i="9" s="1"/>
  <c r="O29" i="5"/>
  <c r="N29" i="5"/>
  <c r="J29" i="5"/>
  <c r="M29" i="5"/>
  <c r="BL11" i="1"/>
  <c r="BW10" i="1" s="1" a="1"/>
  <c r="BW10" i="1" s="1"/>
  <c r="BQ11" i="1"/>
  <c r="BT11" i="1" s="1"/>
  <c r="BU11" i="1" s="1"/>
  <c r="BV10" i="1" a="1"/>
  <c r="BV10" i="1" s="1"/>
  <c r="AX27" i="1"/>
  <c r="BA27" i="1" s="1"/>
  <c r="BB27" i="1" s="1"/>
  <c r="AS27" i="1"/>
  <c r="Z28" i="1"/>
  <c r="AE28" i="1"/>
  <c r="M28" i="1"/>
  <c r="N28" i="1"/>
  <c r="L28" i="1"/>
  <c r="O28" i="1" s="1"/>
  <c r="S27" i="5" l="1" a="1"/>
  <c r="S27" i="5" s="1"/>
  <c r="H27" i="5" s="1"/>
  <c r="R27" i="5" a="1"/>
  <c r="R27" i="5" s="1"/>
  <c r="S27" i="3" a="1"/>
  <c r="S27" i="3" s="1"/>
  <c r="H27" i="3" s="1"/>
  <c r="R27" i="3" a="1"/>
  <c r="R27" i="3" s="1"/>
  <c r="R27" i="4" a="1"/>
  <c r="R27" i="4" s="1"/>
  <c r="S27" i="4" a="1"/>
  <c r="S27" i="4" s="1"/>
  <c r="H27" i="4" s="1"/>
  <c r="P29" i="5"/>
  <c r="Q29" i="5" s="1"/>
  <c r="H27" i="9" s="1"/>
  <c r="I28" i="5"/>
  <c r="BL10" i="1"/>
  <c r="BV9" i="1" s="1" a="1"/>
  <c r="BV9" i="1" s="1"/>
  <c r="BQ10" i="1"/>
  <c r="BT10" i="1" s="1"/>
  <c r="BU10" i="1" s="1"/>
  <c r="BW9" i="1" a="1"/>
  <c r="BW9" i="1" s="1"/>
  <c r="BD26" i="1" a="1"/>
  <c r="BD26" i="1" s="1"/>
  <c r="BC26" i="1" a="1"/>
  <c r="BC26" i="1" s="1"/>
  <c r="AH28" i="1"/>
  <c r="AI28" i="1" s="1"/>
  <c r="AK27" i="1" a="1"/>
  <c r="AK27" i="1" s="1"/>
  <c r="AJ27" i="1" a="1"/>
  <c r="AJ27" i="1" s="1"/>
  <c r="R26" i="1" a="1"/>
  <c r="R26" i="1" s="1"/>
  <c r="G26" i="1" s="1"/>
  <c r="Q26" i="1" a="1"/>
  <c r="Q26" i="1" s="1"/>
  <c r="H27" i="1"/>
  <c r="I27" i="1" s="1"/>
  <c r="P28" i="1"/>
  <c r="M27" i="3" l="1"/>
  <c r="P27" i="3" s="1"/>
  <c r="Q27" i="3" s="1"/>
  <c r="G25" i="9" s="1"/>
  <c r="M27" i="4"/>
  <c r="P27" i="4" s="1"/>
  <c r="Q27" i="4" s="1"/>
  <c r="F25" i="9" s="1"/>
  <c r="O28" i="5"/>
  <c r="N28" i="5"/>
  <c r="J28" i="5"/>
  <c r="M28" i="5"/>
  <c r="BL9" i="1"/>
  <c r="BW8" i="1" s="1" a="1"/>
  <c r="BW8" i="1" s="1"/>
  <c r="BQ9" i="1"/>
  <c r="BT9" i="1" s="1"/>
  <c r="BU9" i="1" s="1"/>
  <c r="BV8" i="1" a="1"/>
  <c r="BV8" i="1" s="1"/>
  <c r="AX26" i="1"/>
  <c r="BA26" i="1" s="1"/>
  <c r="BB26" i="1" s="1"/>
  <c r="AS26" i="1"/>
  <c r="Z27" i="1"/>
  <c r="AE27" i="1"/>
  <c r="M27" i="1"/>
  <c r="N27" i="1"/>
  <c r="L27" i="1"/>
  <c r="S26" i="5" l="1" a="1"/>
  <c r="S26" i="5" s="1"/>
  <c r="H26" i="5" s="1"/>
  <c r="R26" i="5" a="1"/>
  <c r="R26" i="5" s="1"/>
  <c r="P28" i="5"/>
  <c r="Q28" i="5" s="1"/>
  <c r="H26" i="9" s="1"/>
  <c r="O27" i="1"/>
  <c r="R26" i="3" a="1"/>
  <c r="R26" i="3" s="1"/>
  <c r="S26" i="3" a="1"/>
  <c r="S26" i="3" s="1"/>
  <c r="H26" i="3" s="1"/>
  <c r="R26" i="4" a="1"/>
  <c r="R26" i="4" s="1"/>
  <c r="S26" i="4" a="1"/>
  <c r="S26" i="4" s="1"/>
  <c r="H26" i="4" s="1"/>
  <c r="I27" i="5"/>
  <c r="BL8" i="1"/>
  <c r="BW7" i="1" s="1" a="1"/>
  <c r="BW7" i="1" s="1"/>
  <c r="BQ8" i="1"/>
  <c r="BT8" i="1" s="1"/>
  <c r="BU8" i="1" s="1"/>
  <c r="BV7" i="1" a="1"/>
  <c r="BV7" i="1" s="1"/>
  <c r="BD25" i="1" a="1"/>
  <c r="BD25" i="1" s="1"/>
  <c r="BC25" i="1" a="1"/>
  <c r="BC25" i="1" s="1"/>
  <c r="AH27" i="1"/>
  <c r="AI27" i="1" s="1"/>
  <c r="AK26" i="1" a="1"/>
  <c r="AK26" i="1" s="1"/>
  <c r="AJ26" i="1" a="1"/>
  <c r="AJ26" i="1" s="1"/>
  <c r="P27" i="1"/>
  <c r="R25" i="1" a="1"/>
  <c r="R25" i="1" s="1"/>
  <c r="G25" i="1" s="1"/>
  <c r="Q25" i="1" a="1"/>
  <c r="Q25" i="1" s="1"/>
  <c r="H26" i="1"/>
  <c r="I26" i="1" s="1"/>
  <c r="M26" i="3" l="1"/>
  <c r="P26" i="3" s="1"/>
  <c r="Q26" i="3" s="1"/>
  <c r="G24" i="9" s="1"/>
  <c r="M26" i="4"/>
  <c r="P26" i="4" s="1"/>
  <c r="Q26" i="4" s="1"/>
  <c r="F24" i="9" s="1"/>
  <c r="O27" i="5"/>
  <c r="N27" i="5"/>
  <c r="J27" i="5"/>
  <c r="M27" i="5"/>
  <c r="BL7" i="1"/>
  <c r="BV6" i="1" s="1" a="1"/>
  <c r="BV6" i="1" s="1"/>
  <c r="BQ7" i="1"/>
  <c r="BT7" i="1" s="1"/>
  <c r="BU7" i="1" s="1"/>
  <c r="BW6" i="1" a="1"/>
  <c r="BW6" i="1" s="1"/>
  <c r="AX25" i="1"/>
  <c r="BA25" i="1" s="1"/>
  <c r="BB25" i="1" s="1"/>
  <c r="AS25" i="1"/>
  <c r="Z26" i="1"/>
  <c r="AE26" i="1"/>
  <c r="N26" i="1"/>
  <c r="M26" i="1"/>
  <c r="L26" i="1"/>
  <c r="O26" i="1" s="1"/>
  <c r="P27" i="5" l="1"/>
  <c r="Q27" i="5" s="1"/>
  <c r="H25" i="9" s="1"/>
  <c r="S25" i="5" a="1"/>
  <c r="S25" i="5" s="1"/>
  <c r="H25" i="5" s="1"/>
  <c r="R25" i="5" a="1"/>
  <c r="R25" i="5" s="1"/>
  <c r="S25" i="3" a="1"/>
  <c r="S25" i="3" s="1"/>
  <c r="H25" i="3" s="1"/>
  <c r="R25" i="3" a="1"/>
  <c r="R25" i="3" s="1"/>
  <c r="S25" i="4" a="1"/>
  <c r="S25" i="4" s="1"/>
  <c r="H25" i="4" s="1"/>
  <c r="R25" i="4" a="1"/>
  <c r="R25" i="4" s="1"/>
  <c r="I26" i="5"/>
  <c r="BL6" i="1"/>
  <c r="BW5" i="1" s="1" a="1"/>
  <c r="BW5" i="1" s="1"/>
  <c r="BQ6" i="1"/>
  <c r="BT6" i="1" s="1"/>
  <c r="BU6" i="1" s="1"/>
  <c r="BD24" i="1" a="1"/>
  <c r="BD24" i="1" s="1"/>
  <c r="BC24" i="1" a="1"/>
  <c r="BC24" i="1" s="1"/>
  <c r="AH26" i="1"/>
  <c r="AI26" i="1" s="1"/>
  <c r="AK25" i="1" a="1"/>
  <c r="AK25" i="1" s="1"/>
  <c r="AJ25" i="1" a="1"/>
  <c r="AJ25" i="1" s="1"/>
  <c r="Q24" i="1" a="1"/>
  <c r="Q24" i="1" s="1"/>
  <c r="R24" i="1" a="1"/>
  <c r="R24" i="1" s="1"/>
  <c r="G24" i="1" s="1"/>
  <c r="H25" i="1"/>
  <c r="I25" i="1" s="1"/>
  <c r="P26" i="1"/>
  <c r="BV5" i="1" l="1" a="1"/>
  <c r="BV5" i="1" s="1"/>
  <c r="M25" i="3"/>
  <c r="P25" i="3" s="1"/>
  <c r="Q25" i="3" s="1"/>
  <c r="G23" i="9" s="1"/>
  <c r="M25" i="4"/>
  <c r="P25" i="4" s="1"/>
  <c r="Q25" i="4" s="1"/>
  <c r="F23" i="9" s="1"/>
  <c r="O26" i="5"/>
  <c r="N26" i="5"/>
  <c r="J26" i="5"/>
  <c r="M26" i="5"/>
  <c r="BL5" i="1"/>
  <c r="BV4" i="1" s="1" a="1"/>
  <c r="BV4" i="1" s="1"/>
  <c r="BQ5" i="1"/>
  <c r="BT5" i="1" s="1"/>
  <c r="BU5" i="1" s="1"/>
  <c r="AS24" i="1"/>
  <c r="AX24" i="1"/>
  <c r="BA24" i="1" s="1"/>
  <c r="BB24" i="1" s="1"/>
  <c r="Z25" i="1"/>
  <c r="AE25" i="1"/>
  <c r="N25" i="1"/>
  <c r="M25" i="1"/>
  <c r="L25" i="1"/>
  <c r="S24" i="5" l="1" a="1"/>
  <c r="S24" i="5" s="1"/>
  <c r="H24" i="5" s="1"/>
  <c r="R24" i="5" a="1"/>
  <c r="R24" i="5" s="1"/>
  <c r="BW4" i="1" a="1"/>
  <c r="BW4" i="1" s="1"/>
  <c r="O25" i="1"/>
  <c r="S24" i="3" a="1"/>
  <c r="S24" i="3" s="1"/>
  <c r="H24" i="3" s="1"/>
  <c r="R24" i="3" a="1"/>
  <c r="R24" i="3" s="1"/>
  <c r="S24" i="4" a="1"/>
  <c r="S24" i="4" s="1"/>
  <c r="H24" i="4" s="1"/>
  <c r="R24" i="4" a="1"/>
  <c r="R24" i="4" s="1"/>
  <c r="P26" i="5"/>
  <c r="Q26" i="5" s="1"/>
  <c r="H24" i="9" s="1"/>
  <c r="I25" i="5"/>
  <c r="BL4" i="1"/>
  <c r="BQ4" i="1"/>
  <c r="BD23" i="1" a="1"/>
  <c r="BD23" i="1" s="1"/>
  <c r="BC23" i="1" a="1"/>
  <c r="BC23" i="1" s="1"/>
  <c r="AH25" i="1"/>
  <c r="AI25" i="1" s="1"/>
  <c r="AK24" i="1" a="1"/>
  <c r="AK24" i="1" s="1"/>
  <c r="AJ24" i="1" a="1"/>
  <c r="AJ24" i="1" s="1"/>
  <c r="R23" i="1" a="1"/>
  <c r="R23" i="1" s="1"/>
  <c r="Q23" i="1" a="1"/>
  <c r="Q23" i="1" s="1"/>
  <c r="H24" i="1"/>
  <c r="I24" i="1" s="1"/>
  <c r="P25" i="1"/>
  <c r="G23" i="1" l="1"/>
  <c r="M24" i="3"/>
  <c r="P24" i="3" s="1"/>
  <c r="Q24" i="3" s="1"/>
  <c r="G22" i="9" s="1"/>
  <c r="M24" i="4"/>
  <c r="P24" i="4" s="1"/>
  <c r="Q24" i="4" s="1"/>
  <c r="F22" i="9" s="1"/>
  <c r="O25" i="5"/>
  <c r="N25" i="5"/>
  <c r="J25" i="5"/>
  <c r="M25" i="5"/>
  <c r="BT4" i="1"/>
  <c r="BU4" i="1" s="1"/>
  <c r="BI1" i="1"/>
  <c r="AS23" i="1"/>
  <c r="AX23" i="1"/>
  <c r="BA23" i="1" s="1"/>
  <c r="BB23" i="1" s="1"/>
  <c r="Z24" i="1"/>
  <c r="AE24" i="1"/>
  <c r="M24" i="1"/>
  <c r="N24" i="1"/>
  <c r="L24" i="1"/>
  <c r="S23" i="5" l="1" a="1"/>
  <c r="S23" i="5" s="1"/>
  <c r="H23" i="5" s="1"/>
  <c r="R23" i="5" a="1"/>
  <c r="R23" i="5" s="1"/>
  <c r="O24" i="1"/>
  <c r="S23" i="3" a="1"/>
  <c r="S23" i="3" s="1"/>
  <c r="H23" i="3" s="1"/>
  <c r="R23" i="3" a="1"/>
  <c r="R23" i="3" s="1"/>
  <c r="S23" i="4" a="1"/>
  <c r="S23" i="4" s="1"/>
  <c r="H23" i="4" s="1"/>
  <c r="R23" i="4" a="1"/>
  <c r="R23" i="4" s="1"/>
  <c r="P25" i="5"/>
  <c r="Q25" i="5" s="1"/>
  <c r="H23" i="9" s="1"/>
  <c r="I24" i="5"/>
  <c r="BC22" i="1" a="1"/>
  <c r="BC22" i="1" s="1"/>
  <c r="BD22" i="1" a="1"/>
  <c r="BD22" i="1" s="1"/>
  <c r="AH24" i="1"/>
  <c r="AI24" i="1" s="1"/>
  <c r="AK23" i="1" a="1"/>
  <c r="AK23" i="1" s="1"/>
  <c r="AJ23" i="1" a="1"/>
  <c r="AJ23" i="1" s="1"/>
  <c r="R22" i="1" a="1"/>
  <c r="R22" i="1" s="1"/>
  <c r="Q22" i="1" a="1"/>
  <c r="Q22" i="1" s="1"/>
  <c r="H23" i="1"/>
  <c r="P24" i="1"/>
  <c r="G22" i="1" l="1"/>
  <c r="I23" i="1"/>
  <c r="M23" i="3"/>
  <c r="P23" i="3" s="1"/>
  <c r="Q23" i="3" s="1"/>
  <c r="G21" i="9" s="1"/>
  <c r="M23" i="4"/>
  <c r="P23" i="4" s="1"/>
  <c r="Q23" i="4" s="1"/>
  <c r="F21" i="9" s="1"/>
  <c r="J24" i="5"/>
  <c r="N24" i="5"/>
  <c r="O24" i="5"/>
  <c r="M24" i="5"/>
  <c r="AS22" i="1"/>
  <c r="AX22" i="1"/>
  <c r="BA22" i="1" s="1"/>
  <c r="BB22" i="1" s="1"/>
  <c r="Z23" i="1"/>
  <c r="AE23" i="1"/>
  <c r="N23" i="1"/>
  <c r="M23" i="1"/>
  <c r="L23" i="1"/>
  <c r="S22" i="5" l="1" a="1"/>
  <c r="S22" i="5" s="1"/>
  <c r="H22" i="5" s="1"/>
  <c r="R22" i="5" a="1"/>
  <c r="R22" i="5" s="1"/>
  <c r="O23" i="1"/>
  <c r="S22" i="3" a="1"/>
  <c r="S22" i="3" s="1"/>
  <c r="H22" i="3" s="1"/>
  <c r="R22" i="3" a="1"/>
  <c r="R22" i="3" s="1"/>
  <c r="S22" i="4" a="1"/>
  <c r="S22" i="4" s="1"/>
  <c r="H22" i="4" s="1"/>
  <c r="R22" i="4" a="1"/>
  <c r="R22" i="4" s="1"/>
  <c r="P24" i="5"/>
  <c r="Q24" i="5" s="1"/>
  <c r="H22" i="9" s="1"/>
  <c r="I23" i="5"/>
  <c r="BD21" i="1" a="1"/>
  <c r="BD21" i="1" s="1"/>
  <c r="BC21" i="1" a="1"/>
  <c r="BC21" i="1" s="1"/>
  <c r="AH23" i="1"/>
  <c r="AI23" i="1" s="1"/>
  <c r="AK22" i="1" a="1"/>
  <c r="AK22" i="1" s="1"/>
  <c r="AJ22" i="1" a="1"/>
  <c r="AJ22" i="1" s="1"/>
  <c r="R21" i="1" a="1"/>
  <c r="R21" i="1" s="1"/>
  <c r="Q21" i="1" a="1"/>
  <c r="Q21" i="1" s="1"/>
  <c r="H22" i="1"/>
  <c r="P23" i="1"/>
  <c r="I22" i="1" l="1"/>
  <c r="G21" i="1"/>
  <c r="M22" i="3"/>
  <c r="P22" i="3" s="1"/>
  <c r="Q22" i="3" s="1"/>
  <c r="G20" i="9" s="1"/>
  <c r="M22" i="4"/>
  <c r="P22" i="4" s="1"/>
  <c r="Q22" i="4" s="1"/>
  <c r="F20" i="9" s="1"/>
  <c r="J23" i="5"/>
  <c r="O23" i="5"/>
  <c r="N23" i="5"/>
  <c r="M23" i="5"/>
  <c r="AS21" i="1"/>
  <c r="AX21" i="1"/>
  <c r="BA21" i="1" s="1"/>
  <c r="BB21" i="1" s="1"/>
  <c r="Z22" i="1"/>
  <c r="AE22" i="1"/>
  <c r="M22" i="1"/>
  <c r="N22" i="1"/>
  <c r="L22" i="1"/>
  <c r="S21" i="5" l="1" a="1"/>
  <c r="S21" i="5" s="1"/>
  <c r="H21" i="5" s="1"/>
  <c r="R21" i="5" a="1"/>
  <c r="R21" i="5" s="1"/>
  <c r="O22" i="1"/>
  <c r="S21" i="3" a="1"/>
  <c r="S21" i="3" s="1"/>
  <c r="H21" i="3" s="1"/>
  <c r="R21" i="3" a="1"/>
  <c r="R21" i="3" s="1"/>
  <c r="S21" i="4" a="1"/>
  <c r="S21" i="4" s="1"/>
  <c r="H21" i="4" s="1"/>
  <c r="R21" i="4" a="1"/>
  <c r="R21" i="4" s="1"/>
  <c r="P23" i="5"/>
  <c r="Q23" i="5" s="1"/>
  <c r="H21" i="9" s="1"/>
  <c r="I22" i="5"/>
  <c r="BD20" i="1" a="1"/>
  <c r="BD20" i="1" s="1"/>
  <c r="BC20" i="1" a="1"/>
  <c r="BC20" i="1" s="1"/>
  <c r="AH22" i="1"/>
  <c r="AI22" i="1" s="1"/>
  <c r="AK21" i="1" a="1"/>
  <c r="AK21" i="1" s="1"/>
  <c r="AJ21" i="1" a="1"/>
  <c r="AJ21" i="1" s="1"/>
  <c r="Q20" i="1" a="1"/>
  <c r="Q20" i="1" s="1"/>
  <c r="R20" i="1" a="1"/>
  <c r="R20" i="1" s="1"/>
  <c r="H21" i="1"/>
  <c r="P22" i="1"/>
  <c r="I21" i="1" l="1"/>
  <c r="G20" i="1"/>
  <c r="M21" i="3"/>
  <c r="P21" i="3" s="1"/>
  <c r="Q21" i="3" s="1"/>
  <c r="G19" i="9" s="1"/>
  <c r="M21" i="4"/>
  <c r="P21" i="4" s="1"/>
  <c r="Q21" i="4" s="1"/>
  <c r="F19" i="9" s="1"/>
  <c r="J22" i="5"/>
  <c r="O22" i="5"/>
  <c r="N22" i="5"/>
  <c r="M22" i="5"/>
  <c r="AS20" i="1"/>
  <c r="AX20" i="1"/>
  <c r="BA20" i="1" s="1"/>
  <c r="BB20" i="1" s="1"/>
  <c r="AE21" i="1"/>
  <c r="Z21" i="1"/>
  <c r="M21" i="1"/>
  <c r="N21" i="1"/>
  <c r="L21" i="1"/>
  <c r="S20" i="5" l="1" a="1"/>
  <c r="S20" i="5" s="1"/>
  <c r="H20" i="5" s="1"/>
  <c r="R20" i="5" a="1"/>
  <c r="R20" i="5" s="1"/>
  <c r="O21" i="1"/>
  <c r="S20" i="3" a="1"/>
  <c r="S20" i="3" s="1"/>
  <c r="H20" i="3" s="1"/>
  <c r="R20" i="3" a="1"/>
  <c r="R20" i="3" s="1"/>
  <c r="S20" i="4" a="1"/>
  <c r="S20" i="4" s="1"/>
  <c r="H20" i="4" s="1"/>
  <c r="R20" i="4" a="1"/>
  <c r="R20" i="4" s="1"/>
  <c r="P22" i="5"/>
  <c r="Q22" i="5" s="1"/>
  <c r="H20" i="9" s="1"/>
  <c r="I21" i="5"/>
  <c r="BD19" i="1" a="1"/>
  <c r="BD19" i="1" s="1"/>
  <c r="BC19" i="1" a="1"/>
  <c r="BC19" i="1" s="1"/>
  <c r="AH21" i="1"/>
  <c r="AI21" i="1" s="1"/>
  <c r="AK20" i="1" a="1"/>
  <c r="AK20" i="1" s="1"/>
  <c r="AJ20" i="1" a="1"/>
  <c r="AJ20" i="1" s="1"/>
  <c r="Q19" i="1" a="1"/>
  <c r="Q19" i="1" s="1"/>
  <c r="R19" i="1" a="1"/>
  <c r="R19" i="1" s="1"/>
  <c r="H20" i="1"/>
  <c r="P21" i="1"/>
  <c r="I20" i="1" l="1"/>
  <c r="G19" i="1"/>
  <c r="M20" i="3"/>
  <c r="P20" i="3" s="1"/>
  <c r="Q20" i="3" s="1"/>
  <c r="G18" i="9" s="1"/>
  <c r="M20" i="4"/>
  <c r="P20" i="4" s="1"/>
  <c r="Q20" i="4" s="1"/>
  <c r="F18" i="9" s="1"/>
  <c r="O21" i="5"/>
  <c r="N21" i="5"/>
  <c r="J21" i="5"/>
  <c r="M21" i="5"/>
  <c r="AX19" i="1"/>
  <c r="BA19" i="1" s="1"/>
  <c r="BB19" i="1" s="1"/>
  <c r="AS19" i="1"/>
  <c r="AE20" i="1"/>
  <c r="Z20" i="1"/>
  <c r="N20" i="1"/>
  <c r="M20" i="1"/>
  <c r="L20" i="1"/>
  <c r="S19" i="5" l="1" a="1"/>
  <c r="S19" i="5" s="1"/>
  <c r="H19" i="5" s="1"/>
  <c r="R19" i="5" a="1"/>
  <c r="R19" i="5" s="1"/>
  <c r="P21" i="5"/>
  <c r="Q21" i="5" s="1"/>
  <c r="H19" i="9" s="1"/>
  <c r="O20" i="1"/>
  <c r="R19" i="3" a="1"/>
  <c r="R19" i="3" s="1"/>
  <c r="S19" i="3" a="1"/>
  <c r="S19" i="3" s="1"/>
  <c r="H19" i="3" s="1"/>
  <c r="R19" i="4" a="1"/>
  <c r="R19" i="4" s="1"/>
  <c r="S19" i="4" a="1"/>
  <c r="S19" i="4" s="1"/>
  <c r="H19" i="4" s="1"/>
  <c r="I20" i="5"/>
  <c r="BD18" i="1" a="1"/>
  <c r="BD18" i="1" s="1"/>
  <c r="BC18" i="1" a="1"/>
  <c r="BC18" i="1" s="1"/>
  <c r="AH20" i="1"/>
  <c r="AI20" i="1" s="1"/>
  <c r="AK19" i="1" a="1"/>
  <c r="AK19" i="1" s="1"/>
  <c r="AJ19" i="1" a="1"/>
  <c r="AJ19" i="1" s="1"/>
  <c r="Q18" i="1" a="1"/>
  <c r="Q18" i="1" s="1"/>
  <c r="R18" i="1" a="1"/>
  <c r="R18" i="1" s="1"/>
  <c r="H19" i="1"/>
  <c r="P20" i="1"/>
  <c r="I19" i="1" l="1"/>
  <c r="G18" i="1"/>
  <c r="M19" i="3"/>
  <c r="P19" i="3" s="1"/>
  <c r="Q19" i="3" s="1"/>
  <c r="G17" i="9" s="1"/>
  <c r="M19" i="4"/>
  <c r="P19" i="4" s="1"/>
  <c r="Q19" i="4" s="1"/>
  <c r="F17" i="9" s="1"/>
  <c r="O20" i="5"/>
  <c r="N20" i="5"/>
  <c r="J20" i="5"/>
  <c r="M20" i="5"/>
  <c r="AX18" i="1"/>
  <c r="BA18" i="1" s="1"/>
  <c r="BB18" i="1" s="1"/>
  <c r="AS18" i="1"/>
  <c r="AE19" i="1"/>
  <c r="Z19" i="1"/>
  <c r="N19" i="1"/>
  <c r="M19" i="1"/>
  <c r="L19" i="1"/>
  <c r="S18" i="5" l="1" a="1"/>
  <c r="S18" i="5" s="1"/>
  <c r="H18" i="5" s="1"/>
  <c r="R18" i="5" a="1"/>
  <c r="R18" i="5" s="1"/>
  <c r="R18" i="3" a="1"/>
  <c r="R18" i="3" s="1"/>
  <c r="S18" i="3" a="1"/>
  <c r="S18" i="3" s="1"/>
  <c r="H18" i="3" s="1"/>
  <c r="R18" i="4" a="1"/>
  <c r="R18" i="4" s="1"/>
  <c r="S18" i="4" a="1"/>
  <c r="S18" i="4" s="1"/>
  <c r="H18" i="4" s="1"/>
  <c r="P20" i="5"/>
  <c r="Q20" i="5" s="1"/>
  <c r="H18" i="9" s="1"/>
  <c r="I19" i="5"/>
  <c r="BC17" i="1" a="1"/>
  <c r="BC17" i="1" s="1"/>
  <c r="BD17" i="1" a="1"/>
  <c r="BD17" i="1" s="1"/>
  <c r="AH19" i="1"/>
  <c r="AI19" i="1" s="1"/>
  <c r="AK18" i="1" a="1"/>
  <c r="AK18" i="1" s="1"/>
  <c r="AJ18" i="1" a="1"/>
  <c r="AJ18" i="1" s="1"/>
  <c r="O19" i="1"/>
  <c r="R17" i="1" a="1"/>
  <c r="R17" i="1" s="1"/>
  <c r="Q17" i="1" a="1"/>
  <c r="Q17" i="1" s="1"/>
  <c r="H18" i="1"/>
  <c r="P19" i="1" l="1"/>
  <c r="I18" i="1"/>
  <c r="G17" i="1"/>
  <c r="M18" i="3"/>
  <c r="P18" i="3" s="1"/>
  <c r="Q18" i="3" s="1"/>
  <c r="G16" i="9" s="1"/>
  <c r="M18" i="4"/>
  <c r="P18" i="4" s="1"/>
  <c r="Q18" i="4" s="1"/>
  <c r="F16" i="9" s="1"/>
  <c r="O19" i="5"/>
  <c r="N19" i="5"/>
  <c r="J19" i="5"/>
  <c r="M19" i="5"/>
  <c r="AX17" i="1"/>
  <c r="BA17" i="1" s="1"/>
  <c r="BB17" i="1" s="1"/>
  <c r="AS17" i="1"/>
  <c r="AE18" i="1"/>
  <c r="Z18" i="1"/>
  <c r="N18" i="1"/>
  <c r="M18" i="1"/>
  <c r="L18" i="1"/>
  <c r="S17" i="5" l="1" a="1"/>
  <c r="S17" i="5" s="1"/>
  <c r="H17" i="5" s="1"/>
  <c r="R17" i="5" a="1"/>
  <c r="R17" i="5" s="1"/>
  <c r="S17" i="3" a="1"/>
  <c r="S17" i="3" s="1"/>
  <c r="H17" i="3" s="1"/>
  <c r="R17" i="3" a="1"/>
  <c r="R17" i="3" s="1"/>
  <c r="S17" i="4" a="1"/>
  <c r="S17" i="4" s="1"/>
  <c r="H17" i="4" s="1"/>
  <c r="R17" i="4" a="1"/>
  <c r="R17" i="4" s="1"/>
  <c r="P19" i="5"/>
  <c r="Q19" i="5" s="1"/>
  <c r="H17" i="9" s="1"/>
  <c r="I18" i="5"/>
  <c r="BC16" i="1" a="1"/>
  <c r="BC16" i="1" s="1"/>
  <c r="BD16" i="1" a="1"/>
  <c r="BD16" i="1" s="1"/>
  <c r="AH18" i="1"/>
  <c r="AI18" i="1" s="1"/>
  <c r="AK17" i="1" a="1"/>
  <c r="AK17" i="1" s="1"/>
  <c r="AJ17" i="1" a="1"/>
  <c r="AJ17" i="1" s="1"/>
  <c r="O18" i="1"/>
  <c r="Q16" i="1" a="1"/>
  <c r="Q16" i="1" s="1"/>
  <c r="R16" i="1" a="1"/>
  <c r="R16" i="1" s="1"/>
  <c r="H17" i="1"/>
  <c r="P18" i="1" l="1"/>
  <c r="I17" i="1"/>
  <c r="G16" i="1"/>
  <c r="M17" i="3"/>
  <c r="P17" i="3" s="1"/>
  <c r="Q17" i="3" s="1"/>
  <c r="G15" i="9" s="1"/>
  <c r="M17" i="4"/>
  <c r="P17" i="4" s="1"/>
  <c r="Q17" i="4" s="1"/>
  <c r="F15" i="9" s="1"/>
  <c r="O18" i="5"/>
  <c r="N18" i="5"/>
  <c r="J18" i="5"/>
  <c r="M18" i="5"/>
  <c r="AX16" i="1"/>
  <c r="BA16" i="1" s="1"/>
  <c r="BB16" i="1" s="1"/>
  <c r="AS16" i="1"/>
  <c r="AE17" i="1"/>
  <c r="Z17" i="1"/>
  <c r="M17" i="1"/>
  <c r="N17" i="1"/>
  <c r="L17" i="1"/>
  <c r="S16" i="5" l="1" a="1"/>
  <c r="S16" i="5" s="1"/>
  <c r="H16" i="5" s="1"/>
  <c r="R16" i="5" a="1"/>
  <c r="R16" i="5" s="1"/>
  <c r="S16" i="3" a="1"/>
  <c r="S16" i="3" s="1"/>
  <c r="H16" i="3" s="1"/>
  <c r="R16" i="3" a="1"/>
  <c r="R16" i="3" s="1"/>
  <c r="S16" i="4" a="1"/>
  <c r="S16" i="4" s="1"/>
  <c r="H16" i="4" s="1"/>
  <c r="R16" i="4" a="1"/>
  <c r="R16" i="4" s="1"/>
  <c r="P18" i="5"/>
  <c r="Q18" i="5" s="1"/>
  <c r="H16" i="9" s="1"/>
  <c r="I17" i="5"/>
  <c r="BD15" i="1" a="1"/>
  <c r="BD15" i="1" s="1"/>
  <c r="BC15" i="1" a="1"/>
  <c r="BC15" i="1" s="1"/>
  <c r="AH17" i="1"/>
  <c r="AI17" i="1" s="1"/>
  <c r="AK16" i="1" a="1"/>
  <c r="AK16" i="1" s="1"/>
  <c r="AJ16" i="1" a="1"/>
  <c r="AJ16" i="1" s="1"/>
  <c r="O17" i="1"/>
  <c r="R15" i="1" a="1"/>
  <c r="R15" i="1" s="1"/>
  <c r="Q15" i="1" a="1"/>
  <c r="Q15" i="1" s="1"/>
  <c r="H16" i="1"/>
  <c r="P17" i="1" l="1"/>
  <c r="I16" i="1"/>
  <c r="G15" i="1"/>
  <c r="M16" i="3"/>
  <c r="P16" i="3" s="1"/>
  <c r="Q16" i="3" s="1"/>
  <c r="G14" i="9" s="1"/>
  <c r="M16" i="4"/>
  <c r="P16" i="4" s="1"/>
  <c r="Q16" i="4" s="1"/>
  <c r="F14" i="9" s="1"/>
  <c r="O17" i="5"/>
  <c r="N17" i="5"/>
  <c r="J17" i="5"/>
  <c r="M17" i="5"/>
  <c r="AX15" i="1"/>
  <c r="BA15" i="1" s="1"/>
  <c r="BB15" i="1" s="1"/>
  <c r="AS15" i="1"/>
  <c r="Z16" i="1"/>
  <c r="AE16" i="1"/>
  <c r="N16" i="1"/>
  <c r="M16" i="1"/>
  <c r="L16" i="1"/>
  <c r="S15" i="5" l="1" a="1"/>
  <c r="S15" i="5" s="1"/>
  <c r="H15" i="5" s="1"/>
  <c r="R15" i="5" a="1"/>
  <c r="R15" i="5" s="1"/>
  <c r="P17" i="5"/>
  <c r="Q17" i="5" s="1"/>
  <c r="H15" i="9" s="1"/>
  <c r="S15" i="3" a="1"/>
  <c r="S15" i="3" s="1"/>
  <c r="H15" i="3" s="1"/>
  <c r="R15" i="3" a="1"/>
  <c r="R15" i="3" s="1"/>
  <c r="S15" i="4" a="1"/>
  <c r="S15" i="4" s="1"/>
  <c r="H15" i="4" s="1"/>
  <c r="R15" i="4" a="1"/>
  <c r="R15" i="4" s="1"/>
  <c r="I16" i="5"/>
  <c r="BD14" i="1" a="1"/>
  <c r="BD14" i="1" s="1"/>
  <c r="BC14" i="1" a="1"/>
  <c r="BC14" i="1" s="1"/>
  <c r="AH16" i="1"/>
  <c r="AI16" i="1" s="1"/>
  <c r="AK15" i="1" a="1"/>
  <c r="AK15" i="1" s="1"/>
  <c r="AJ15" i="1" a="1"/>
  <c r="AJ15" i="1" s="1"/>
  <c r="O16" i="1"/>
  <c r="R14" i="1" a="1"/>
  <c r="R14" i="1" s="1"/>
  <c r="Q14" i="1" a="1"/>
  <c r="Q14" i="1" s="1"/>
  <c r="H15" i="1"/>
  <c r="G14" i="1" l="1"/>
  <c r="P16" i="1"/>
  <c r="I15" i="1"/>
  <c r="M15" i="3"/>
  <c r="P15" i="3" s="1"/>
  <c r="Q15" i="3" s="1"/>
  <c r="G13" i="9" s="1"/>
  <c r="M15" i="4"/>
  <c r="P15" i="4" s="1"/>
  <c r="Q15" i="4" s="1"/>
  <c r="F13" i="9" s="1"/>
  <c r="J16" i="5"/>
  <c r="N16" i="5"/>
  <c r="O16" i="5"/>
  <c r="M16" i="5"/>
  <c r="AX14" i="1"/>
  <c r="BA14" i="1" s="1"/>
  <c r="BB14" i="1" s="1"/>
  <c r="AS14" i="1"/>
  <c r="Z15" i="1"/>
  <c r="AE15" i="1"/>
  <c r="M15" i="1"/>
  <c r="N15" i="1"/>
  <c r="L15" i="1"/>
  <c r="S14" i="5" l="1" a="1"/>
  <c r="S14" i="5" s="1"/>
  <c r="H14" i="5" s="1"/>
  <c r="R14" i="5" a="1"/>
  <c r="R14" i="5" s="1"/>
  <c r="O15" i="1"/>
  <c r="S14" i="3" a="1"/>
  <c r="S14" i="3" s="1"/>
  <c r="H14" i="3" s="1"/>
  <c r="R14" i="3" a="1"/>
  <c r="R14" i="3" s="1"/>
  <c r="S14" i="4" a="1"/>
  <c r="S14" i="4" s="1"/>
  <c r="H14" i="4" s="1"/>
  <c r="R14" i="4" a="1"/>
  <c r="R14" i="4" s="1"/>
  <c r="P16" i="5"/>
  <c r="Q16" i="5" s="1"/>
  <c r="H14" i="9" s="1"/>
  <c r="I15" i="5"/>
  <c r="BD13" i="1" a="1"/>
  <c r="BD13" i="1" s="1"/>
  <c r="BC13" i="1" a="1"/>
  <c r="BC13" i="1" s="1"/>
  <c r="AH15" i="1"/>
  <c r="AI15" i="1" s="1"/>
  <c r="AK14" i="1" a="1"/>
  <c r="AK14" i="1" s="1"/>
  <c r="AJ14" i="1" a="1"/>
  <c r="AJ14" i="1" s="1"/>
  <c r="P15" i="1"/>
  <c r="R13" i="1" a="1"/>
  <c r="R13" i="1" s="1"/>
  <c r="Q13" i="1" a="1"/>
  <c r="Q13" i="1" s="1"/>
  <c r="H14" i="1"/>
  <c r="I14" i="1" l="1"/>
  <c r="G13" i="1"/>
  <c r="M14" i="3"/>
  <c r="P14" i="3" s="1"/>
  <c r="Q14" i="3" s="1"/>
  <c r="G12" i="9" s="1"/>
  <c r="M14" i="4"/>
  <c r="P14" i="4" s="1"/>
  <c r="Q14" i="4" s="1"/>
  <c r="F12" i="9" s="1"/>
  <c r="J15" i="5"/>
  <c r="O15" i="5"/>
  <c r="N15" i="5"/>
  <c r="M15" i="5"/>
  <c r="AX13" i="1"/>
  <c r="BA13" i="1" s="1"/>
  <c r="BB13" i="1" s="1"/>
  <c r="AS13" i="1"/>
  <c r="Z14" i="1"/>
  <c r="AE14" i="1"/>
  <c r="M14" i="1"/>
  <c r="N14" i="1"/>
  <c r="L14" i="1"/>
  <c r="S13" i="5" l="1" a="1"/>
  <c r="S13" i="5" s="1"/>
  <c r="H13" i="5" s="1"/>
  <c r="R13" i="5" a="1"/>
  <c r="R13" i="5" s="1"/>
  <c r="S13" i="3" a="1"/>
  <c r="S13" i="3" s="1"/>
  <c r="H13" i="3" s="1"/>
  <c r="R13" i="3" a="1"/>
  <c r="R13" i="3" s="1"/>
  <c r="S13" i="4" a="1"/>
  <c r="S13" i="4" s="1"/>
  <c r="H13" i="4" s="1"/>
  <c r="R13" i="4" a="1"/>
  <c r="R13" i="4" s="1"/>
  <c r="P15" i="5"/>
  <c r="Q15" i="5" s="1"/>
  <c r="H13" i="9" s="1"/>
  <c r="I14" i="5"/>
  <c r="BD12" i="1" a="1"/>
  <c r="BD12" i="1" s="1"/>
  <c r="BC12" i="1" a="1"/>
  <c r="BC12" i="1" s="1"/>
  <c r="AH14" i="1"/>
  <c r="AI14" i="1" s="1"/>
  <c r="AK13" i="1" a="1"/>
  <c r="AK13" i="1" s="1"/>
  <c r="AJ13" i="1" a="1"/>
  <c r="AJ13" i="1" s="1"/>
  <c r="O14" i="1"/>
  <c r="Q12" i="1" a="1"/>
  <c r="Q12" i="1" s="1"/>
  <c r="R12" i="1" a="1"/>
  <c r="R12" i="1" s="1"/>
  <c r="H13" i="1"/>
  <c r="P14" i="1" l="1"/>
  <c r="I13" i="1"/>
  <c r="G12" i="1"/>
  <c r="M13" i="3"/>
  <c r="P13" i="3" s="1"/>
  <c r="Q13" i="3" s="1"/>
  <c r="G11" i="9" s="1"/>
  <c r="M13" i="4"/>
  <c r="P13" i="4" s="1"/>
  <c r="Q13" i="4" s="1"/>
  <c r="F11" i="9" s="1"/>
  <c r="J14" i="5"/>
  <c r="O14" i="5"/>
  <c r="N14" i="5"/>
  <c r="M14" i="5"/>
  <c r="AX12" i="1"/>
  <c r="BA12" i="1" s="1"/>
  <c r="BB12" i="1" s="1"/>
  <c r="AS12" i="1"/>
  <c r="Z13" i="1"/>
  <c r="AE13" i="1"/>
  <c r="M13" i="1"/>
  <c r="N13" i="1"/>
  <c r="L13" i="1"/>
  <c r="S12" i="5" l="1" a="1"/>
  <c r="S12" i="5" s="1"/>
  <c r="H12" i="5" s="1"/>
  <c r="R12" i="5" a="1"/>
  <c r="R12" i="5" s="1"/>
  <c r="S12" i="3" a="1"/>
  <c r="S12" i="3" s="1"/>
  <c r="H12" i="3" s="1"/>
  <c r="R12" i="3" a="1"/>
  <c r="R12" i="3" s="1"/>
  <c r="S12" i="4" a="1"/>
  <c r="S12" i="4" s="1"/>
  <c r="H12" i="4" s="1"/>
  <c r="R12" i="4" a="1"/>
  <c r="R12" i="4" s="1"/>
  <c r="P14" i="5"/>
  <c r="Q14" i="5" s="1"/>
  <c r="H12" i="9" s="1"/>
  <c r="I13" i="5"/>
  <c r="BC11" i="1" a="1"/>
  <c r="BC11" i="1" s="1"/>
  <c r="BD11" i="1" a="1"/>
  <c r="BD11" i="1" s="1"/>
  <c r="AH13" i="1"/>
  <c r="AI13" i="1" s="1"/>
  <c r="AK12" i="1" a="1"/>
  <c r="AK12" i="1" s="1"/>
  <c r="AJ12" i="1" a="1"/>
  <c r="AJ12" i="1" s="1"/>
  <c r="O13" i="1"/>
  <c r="Q11" i="1" a="1"/>
  <c r="Q11" i="1" s="1"/>
  <c r="R11" i="1" a="1"/>
  <c r="R11" i="1" s="1"/>
  <c r="H12" i="1"/>
  <c r="P13" i="1" l="1"/>
  <c r="I12" i="1"/>
  <c r="G11" i="1"/>
  <c r="M12" i="3"/>
  <c r="P12" i="3" s="1"/>
  <c r="Q12" i="3" s="1"/>
  <c r="G10" i="9" s="1"/>
  <c r="M12" i="4"/>
  <c r="P12" i="4" s="1"/>
  <c r="Q12" i="4" s="1"/>
  <c r="F10" i="9" s="1"/>
  <c r="O13" i="5"/>
  <c r="N13" i="5"/>
  <c r="J13" i="5"/>
  <c r="M13" i="5"/>
  <c r="AX11" i="1"/>
  <c r="BA11" i="1" s="1"/>
  <c r="BB11" i="1" s="1"/>
  <c r="AS11" i="1"/>
  <c r="Z12" i="1"/>
  <c r="AE12" i="1"/>
  <c r="M12" i="1"/>
  <c r="N12" i="1"/>
  <c r="L12" i="1"/>
  <c r="S11" i="5" l="1" a="1"/>
  <c r="S11" i="5" s="1"/>
  <c r="H11" i="5" s="1"/>
  <c r="R11" i="5" a="1"/>
  <c r="R11" i="5" s="1"/>
  <c r="R11" i="3" a="1"/>
  <c r="R11" i="3" s="1"/>
  <c r="S11" i="3" a="1"/>
  <c r="S11" i="3" s="1"/>
  <c r="H11" i="3" s="1"/>
  <c r="R11" i="4" a="1"/>
  <c r="R11" i="4" s="1"/>
  <c r="S11" i="4" a="1"/>
  <c r="S11" i="4" s="1"/>
  <c r="H11" i="4" s="1"/>
  <c r="I12" i="5"/>
  <c r="P13" i="5"/>
  <c r="Q13" i="5" s="1"/>
  <c r="H11" i="9" s="1"/>
  <c r="BD10" i="1" a="1"/>
  <c r="BD10" i="1" s="1"/>
  <c r="BC10" i="1" a="1"/>
  <c r="BC10" i="1" s="1"/>
  <c r="AH12" i="1"/>
  <c r="AI12" i="1" s="1"/>
  <c r="AK11" i="1" a="1"/>
  <c r="AK11" i="1" s="1"/>
  <c r="AJ11" i="1" a="1"/>
  <c r="AJ11" i="1" s="1"/>
  <c r="O12" i="1"/>
  <c r="Q10" i="1" a="1"/>
  <c r="Q10" i="1" s="1"/>
  <c r="R10" i="1" a="1"/>
  <c r="R10" i="1" s="1"/>
  <c r="H11" i="1"/>
  <c r="P12" i="1" l="1"/>
  <c r="I11" i="1"/>
  <c r="G10" i="1"/>
  <c r="M11" i="3"/>
  <c r="P11" i="3" s="1"/>
  <c r="Q11" i="3" s="1"/>
  <c r="G9" i="9" s="1"/>
  <c r="M11" i="4"/>
  <c r="P11" i="4" s="1"/>
  <c r="Q11" i="4" s="1"/>
  <c r="F9" i="9" s="1"/>
  <c r="O12" i="5"/>
  <c r="N12" i="5"/>
  <c r="J12" i="5"/>
  <c r="M12" i="5"/>
  <c r="AX10" i="1"/>
  <c r="BA10" i="1" s="1"/>
  <c r="BB10" i="1" s="1"/>
  <c r="AS10" i="1"/>
  <c r="Z11" i="1"/>
  <c r="AE11" i="1"/>
  <c r="M11" i="1"/>
  <c r="N11" i="1"/>
  <c r="L11" i="1"/>
  <c r="S10" i="5" l="1" a="1"/>
  <c r="S10" i="5" s="1"/>
  <c r="H10" i="5" s="1"/>
  <c r="R10" i="5" a="1"/>
  <c r="R10" i="5" s="1"/>
  <c r="R10" i="3" a="1"/>
  <c r="R10" i="3" s="1"/>
  <c r="S10" i="3" a="1"/>
  <c r="S10" i="3" s="1"/>
  <c r="H10" i="3" s="1"/>
  <c r="R10" i="4" a="1"/>
  <c r="R10" i="4" s="1"/>
  <c r="S10" i="4" a="1"/>
  <c r="S10" i="4" s="1"/>
  <c r="H10" i="4" s="1"/>
  <c r="P12" i="5"/>
  <c r="Q12" i="5" s="1"/>
  <c r="H10" i="9" s="1"/>
  <c r="I11" i="5"/>
  <c r="BD9" i="1" a="1"/>
  <c r="BD9" i="1" s="1"/>
  <c r="BC9" i="1" a="1"/>
  <c r="BC9" i="1" s="1"/>
  <c r="AH11" i="1"/>
  <c r="AI11" i="1" s="1"/>
  <c r="AK10" i="1" a="1"/>
  <c r="AK10" i="1" s="1"/>
  <c r="AJ10" i="1" a="1"/>
  <c r="AJ10" i="1" s="1"/>
  <c r="O11" i="1"/>
  <c r="Q9" i="1" a="1"/>
  <c r="Q9" i="1" s="1"/>
  <c r="R9" i="1" a="1"/>
  <c r="R9" i="1" s="1"/>
  <c r="H10" i="1"/>
  <c r="I10" i="1" l="1"/>
  <c r="G9" i="1"/>
  <c r="P11" i="1"/>
  <c r="M10" i="3"/>
  <c r="P10" i="3" s="1"/>
  <c r="Q10" i="3" s="1"/>
  <c r="G8" i="9" s="1"/>
  <c r="M10" i="4"/>
  <c r="P10" i="4" s="1"/>
  <c r="Q10" i="4" s="1"/>
  <c r="F8" i="9" s="1"/>
  <c r="O11" i="5"/>
  <c r="N11" i="5"/>
  <c r="J11" i="5"/>
  <c r="M11" i="5"/>
  <c r="AX9" i="1"/>
  <c r="BA9" i="1" s="1"/>
  <c r="BB9" i="1" s="1"/>
  <c r="AS9" i="1"/>
  <c r="Z10" i="1"/>
  <c r="AE10" i="1"/>
  <c r="M10" i="1"/>
  <c r="N10" i="1"/>
  <c r="L10" i="1"/>
  <c r="S9" i="5" l="1" a="1"/>
  <c r="S9" i="5" s="1"/>
  <c r="H9" i="5" s="1"/>
  <c r="R9" i="5" a="1"/>
  <c r="R9" i="5" s="1"/>
  <c r="S9" i="3" a="1"/>
  <c r="S9" i="3" s="1"/>
  <c r="H9" i="3" s="1"/>
  <c r="R9" i="3" a="1"/>
  <c r="R9" i="3" s="1"/>
  <c r="S9" i="4" a="1"/>
  <c r="S9" i="4" s="1"/>
  <c r="H9" i="4" s="1"/>
  <c r="R9" i="4" a="1"/>
  <c r="R9" i="4" s="1"/>
  <c r="P11" i="5"/>
  <c r="Q11" i="5" s="1"/>
  <c r="H9" i="9" s="1"/>
  <c r="I10" i="5"/>
  <c r="BD8" i="1" a="1"/>
  <c r="BD8" i="1" s="1"/>
  <c r="BC8" i="1" a="1"/>
  <c r="BC8" i="1" s="1"/>
  <c r="AH10" i="1"/>
  <c r="AI10" i="1" s="1"/>
  <c r="AK9" i="1" a="1"/>
  <c r="AK9" i="1" s="1"/>
  <c r="AJ9" i="1" a="1"/>
  <c r="AJ9" i="1" s="1"/>
  <c r="O10" i="1"/>
  <c r="Q8" i="1" a="1"/>
  <c r="Q8" i="1" s="1"/>
  <c r="R8" i="1" a="1"/>
  <c r="R8" i="1" s="1"/>
  <c r="H9" i="1"/>
  <c r="P10" i="1" l="1"/>
  <c r="I9" i="1"/>
  <c r="G8" i="1"/>
  <c r="M9" i="3"/>
  <c r="P9" i="3" s="1"/>
  <c r="Q9" i="3" s="1"/>
  <c r="G7" i="9" s="1"/>
  <c r="M9" i="4"/>
  <c r="P9" i="4" s="1"/>
  <c r="Q9" i="4" s="1"/>
  <c r="F7" i="9" s="1"/>
  <c r="O10" i="5"/>
  <c r="N10" i="5"/>
  <c r="J10" i="5"/>
  <c r="M10" i="5"/>
  <c r="AS8" i="1"/>
  <c r="AX8" i="1"/>
  <c r="BA8" i="1" s="1"/>
  <c r="BB8" i="1" s="1"/>
  <c r="Z9" i="1"/>
  <c r="AE9" i="1"/>
  <c r="M9" i="1"/>
  <c r="N9" i="1"/>
  <c r="L9" i="1"/>
  <c r="S8" i="5" l="1" a="1"/>
  <c r="S8" i="5" s="1"/>
  <c r="H8" i="5" s="1"/>
  <c r="R8" i="5" a="1"/>
  <c r="R8" i="5" s="1"/>
  <c r="S8" i="3" a="1"/>
  <c r="S8" i="3" s="1"/>
  <c r="H8" i="3" s="1"/>
  <c r="R8" i="3" a="1"/>
  <c r="R8" i="3" s="1"/>
  <c r="S8" i="4" a="1"/>
  <c r="S8" i="4" s="1"/>
  <c r="H8" i="4" s="1"/>
  <c r="R8" i="4" a="1"/>
  <c r="R8" i="4" s="1"/>
  <c r="P10" i="5"/>
  <c r="Q10" i="5" s="1"/>
  <c r="H8" i="9" s="1"/>
  <c r="I9" i="5"/>
  <c r="BD7" i="1" a="1"/>
  <c r="BD7" i="1" s="1"/>
  <c r="BC7" i="1" a="1"/>
  <c r="BC7" i="1" s="1"/>
  <c r="AH9" i="1"/>
  <c r="AI9" i="1" s="1"/>
  <c r="AK8" i="1" a="1"/>
  <c r="AK8" i="1" s="1"/>
  <c r="AJ8" i="1" a="1"/>
  <c r="AJ8" i="1" s="1"/>
  <c r="O9" i="1"/>
  <c r="Q7" i="1" a="1"/>
  <c r="Q7" i="1" s="1"/>
  <c r="R7" i="1" a="1"/>
  <c r="R7" i="1" s="1"/>
  <c r="H8" i="1"/>
  <c r="P9" i="1" l="1"/>
  <c r="I8" i="1"/>
  <c r="G7" i="1"/>
  <c r="M8" i="3"/>
  <c r="P8" i="3" s="1"/>
  <c r="Q8" i="3" s="1"/>
  <c r="G6" i="9" s="1"/>
  <c r="M8" i="4"/>
  <c r="P8" i="4" s="1"/>
  <c r="Q8" i="4" s="1"/>
  <c r="F6" i="9" s="1"/>
  <c r="O9" i="5"/>
  <c r="N9" i="5"/>
  <c r="J9" i="5"/>
  <c r="M9" i="5"/>
  <c r="AS7" i="1"/>
  <c r="AX7" i="1"/>
  <c r="BA7" i="1" s="1"/>
  <c r="BB7" i="1" s="1"/>
  <c r="Z8" i="1"/>
  <c r="AE8" i="1"/>
  <c r="M8" i="1"/>
  <c r="N8" i="1"/>
  <c r="L8" i="1"/>
  <c r="S7" i="5" l="1" a="1"/>
  <c r="S7" i="5" s="1"/>
  <c r="H7" i="5" s="1"/>
  <c r="R7" i="5" a="1"/>
  <c r="R7" i="5" s="1"/>
  <c r="S7" i="3" a="1"/>
  <c r="S7" i="3" s="1"/>
  <c r="H7" i="3" s="1"/>
  <c r="R7" i="3" a="1"/>
  <c r="R7" i="3" s="1"/>
  <c r="S7" i="4" a="1"/>
  <c r="S7" i="4" s="1"/>
  <c r="H7" i="4" s="1"/>
  <c r="R7" i="4" a="1"/>
  <c r="R7" i="4" s="1"/>
  <c r="P9" i="5"/>
  <c r="Q9" i="5" s="1"/>
  <c r="H7" i="9" s="1"/>
  <c r="I8" i="5"/>
  <c r="BC6" i="1" a="1"/>
  <c r="BC6" i="1" s="1"/>
  <c r="BD6" i="1" a="1"/>
  <c r="BD6" i="1" s="1"/>
  <c r="AH8" i="1"/>
  <c r="AI8" i="1" s="1"/>
  <c r="AK7" i="1" a="1"/>
  <c r="AK7" i="1" s="1"/>
  <c r="AJ7" i="1" a="1"/>
  <c r="AJ7" i="1" s="1"/>
  <c r="O8" i="1"/>
  <c r="Q6" i="1" a="1"/>
  <c r="Q6" i="1" s="1"/>
  <c r="R6" i="1" a="1"/>
  <c r="R6" i="1" s="1"/>
  <c r="H7" i="1"/>
  <c r="P8" i="1" l="1"/>
  <c r="I7" i="1"/>
  <c r="G6" i="1"/>
  <c r="M7" i="3"/>
  <c r="P7" i="3" s="1"/>
  <c r="Q7" i="3" s="1"/>
  <c r="G5" i="9" s="1"/>
  <c r="M7" i="4"/>
  <c r="P7" i="4" s="1"/>
  <c r="Q7" i="4" s="1"/>
  <c r="F5" i="9" s="1"/>
  <c r="J8" i="5"/>
  <c r="N8" i="5"/>
  <c r="O8" i="5"/>
  <c r="M8" i="5"/>
  <c r="AS6" i="1"/>
  <c r="AX6" i="1"/>
  <c r="BA6" i="1" s="1"/>
  <c r="BB6" i="1" s="1"/>
  <c r="Z7" i="1"/>
  <c r="AE7" i="1"/>
  <c r="N7" i="1"/>
  <c r="M7" i="1"/>
  <c r="L7" i="1"/>
  <c r="S6" i="5" l="1" a="1"/>
  <c r="S6" i="5" s="1"/>
  <c r="H6" i="5" s="1"/>
  <c r="R6" i="5" a="1"/>
  <c r="R6" i="5" s="1"/>
  <c r="S6" i="3" a="1"/>
  <c r="S6" i="3" s="1"/>
  <c r="H6" i="3" s="1"/>
  <c r="R6" i="3" a="1"/>
  <c r="R6" i="3" s="1"/>
  <c r="S6" i="4" a="1"/>
  <c r="S6" i="4" s="1"/>
  <c r="H6" i="4" s="1"/>
  <c r="R6" i="4" a="1"/>
  <c r="R6" i="4" s="1"/>
  <c r="P8" i="5"/>
  <c r="Q8" i="5" s="1"/>
  <c r="H6" i="9" s="1"/>
  <c r="I7" i="5"/>
  <c r="BD5" i="1" a="1"/>
  <c r="BD5" i="1" s="1"/>
  <c r="BC5" i="1" a="1"/>
  <c r="BC5" i="1" s="1"/>
  <c r="AH7" i="1"/>
  <c r="AI7" i="1" s="1"/>
  <c r="AK6" i="1" a="1"/>
  <c r="AK6" i="1" s="1"/>
  <c r="AJ6" i="1" a="1"/>
  <c r="AJ6" i="1" s="1"/>
  <c r="O7" i="1"/>
  <c r="R5" i="1" a="1"/>
  <c r="R5" i="1" s="1"/>
  <c r="Q5" i="1" a="1"/>
  <c r="Q5" i="1" s="1"/>
  <c r="H6" i="1"/>
  <c r="P7" i="1" l="1"/>
  <c r="I6" i="1"/>
  <c r="G5" i="1"/>
  <c r="M6" i="3"/>
  <c r="P6" i="3" s="1"/>
  <c r="Q6" i="3" s="1"/>
  <c r="G4" i="9" s="1"/>
  <c r="M6" i="4"/>
  <c r="P6" i="4" s="1"/>
  <c r="Q6" i="4" s="1"/>
  <c r="F4" i="9" s="1"/>
  <c r="J7" i="5"/>
  <c r="O7" i="5"/>
  <c r="N7" i="5"/>
  <c r="M7" i="5"/>
  <c r="AS5" i="1"/>
  <c r="AX5" i="1"/>
  <c r="BA5" i="1" s="1"/>
  <c r="BB5" i="1" s="1"/>
  <c r="Z6" i="1"/>
  <c r="AE6" i="1"/>
  <c r="N6" i="1"/>
  <c r="M6" i="1"/>
  <c r="L6" i="1"/>
  <c r="S5" i="5" l="1" a="1"/>
  <c r="S5" i="5" s="1"/>
  <c r="H5" i="5" s="1"/>
  <c r="R5" i="5" a="1"/>
  <c r="R5" i="5" s="1"/>
  <c r="S5" i="3" a="1"/>
  <c r="S5" i="3" s="1"/>
  <c r="H5" i="3" s="1"/>
  <c r="R5" i="3" a="1"/>
  <c r="R5" i="3" s="1"/>
  <c r="S5" i="4" a="1"/>
  <c r="S5" i="4" s="1"/>
  <c r="H5" i="4" s="1"/>
  <c r="R5" i="4" a="1"/>
  <c r="R5" i="4" s="1"/>
  <c r="P7" i="5"/>
  <c r="Q7" i="5" s="1"/>
  <c r="H5" i="9" s="1"/>
  <c r="I6" i="5"/>
  <c r="BD4" i="1" a="1"/>
  <c r="BD4" i="1" s="1"/>
  <c r="BC4" i="1" a="1"/>
  <c r="BC4" i="1" s="1"/>
  <c r="AH6" i="1"/>
  <c r="AI6" i="1" s="1"/>
  <c r="AK5" i="1" a="1"/>
  <c r="AK5" i="1" s="1"/>
  <c r="AJ5" i="1" a="1"/>
  <c r="AJ5" i="1" s="1"/>
  <c r="O6" i="1"/>
  <c r="R4" i="1" a="1"/>
  <c r="R4" i="1" s="1"/>
  <c r="Q4" i="1" a="1"/>
  <c r="Q4" i="1" s="1"/>
  <c r="H5" i="1"/>
  <c r="P6" i="1" l="1"/>
  <c r="I5" i="1"/>
  <c r="M5" i="3"/>
  <c r="P5" i="3" s="1"/>
  <c r="Q5" i="3" s="1"/>
  <c r="G3" i="9" s="1"/>
  <c r="M5" i="4"/>
  <c r="P5" i="4" s="1"/>
  <c r="Q5" i="4" s="1"/>
  <c r="F3" i="9" s="1"/>
  <c r="J6" i="5"/>
  <c r="O6" i="5"/>
  <c r="N6" i="5"/>
  <c r="M6" i="5"/>
  <c r="AX4" i="1"/>
  <c r="AS4" i="1"/>
  <c r="AE5" i="1"/>
  <c r="AH5" i="1" s="1"/>
  <c r="AI5" i="1" s="1"/>
  <c r="Z5" i="1"/>
  <c r="M5" i="1"/>
  <c r="N5" i="1"/>
  <c r="L5" i="1"/>
  <c r="G4" i="1"/>
  <c r="S4" i="5" l="1" a="1"/>
  <c r="S4" i="5" s="1"/>
  <c r="H4" i="5" s="1"/>
  <c r="S2" i="5" s="1" a="1"/>
  <c r="S2" i="5" s="1"/>
  <c r="R4" i="5" a="1"/>
  <c r="R4" i="5" s="1"/>
  <c r="H4" i="1"/>
  <c r="M4" i="1" s="1"/>
  <c r="S4" i="3" a="1"/>
  <c r="S4" i="3" s="1"/>
  <c r="H4" i="3" s="1"/>
  <c r="S2" i="3" s="1" a="1"/>
  <c r="S2" i="3" s="1"/>
  <c r="R4" i="3" a="1"/>
  <c r="R4" i="3" s="1"/>
  <c r="S4" i="4" a="1"/>
  <c r="S4" i="4" s="1"/>
  <c r="H4" i="4" s="1"/>
  <c r="S2" i="4" s="1" a="1"/>
  <c r="S2" i="4" s="1"/>
  <c r="R4" i="4" a="1"/>
  <c r="R4" i="4" s="1"/>
  <c r="I5" i="5"/>
  <c r="P6" i="5"/>
  <c r="Q6" i="5" s="1"/>
  <c r="H4" i="9" s="1"/>
  <c r="BA4" i="1"/>
  <c r="BB4" i="1" s="1"/>
  <c r="AP1" i="1"/>
  <c r="AK4" i="1" a="1"/>
  <c r="AK4" i="1" s="1"/>
  <c r="AJ4" i="1" a="1"/>
  <c r="AJ4" i="1" s="1"/>
  <c r="O5" i="1"/>
  <c r="N4" i="1"/>
  <c r="L4" i="1"/>
  <c r="D1" i="1" l="1"/>
  <c r="D2" i="1"/>
  <c r="P5" i="1"/>
  <c r="I4" i="1"/>
  <c r="M4" i="3"/>
  <c r="D1" i="3" s="1"/>
  <c r="M4" i="4"/>
  <c r="D1" i="4" s="1"/>
  <c r="O5" i="5"/>
  <c r="N5" i="5"/>
  <c r="J5" i="5"/>
  <c r="M5" i="5"/>
  <c r="I4" i="5"/>
  <c r="T2" i="5" s="1"/>
  <c r="Z4" i="1"/>
  <c r="AE4" i="1"/>
  <c r="O4" i="1" l="1"/>
  <c r="P4" i="3"/>
  <c r="Q4" i="3" s="1"/>
  <c r="G2" i="9" s="1"/>
  <c r="P4" i="4"/>
  <c r="Q4" i="4" s="1"/>
  <c r="F2" i="9" s="1"/>
  <c r="P5" i="5"/>
  <c r="Q5" i="5" s="1"/>
  <c r="H3" i="9" s="1"/>
  <c r="O4" i="5"/>
  <c r="N4" i="5"/>
  <c r="D2" i="5" s="1"/>
  <c r="J4" i="5"/>
  <c r="M4" i="5"/>
  <c r="D1" i="5" s="1"/>
  <c r="W1" i="1"/>
  <c r="AH4" i="1"/>
  <c r="AI4" i="1" s="1"/>
  <c r="P4" i="1" l="1"/>
  <c r="P4" i="5"/>
  <c r="Q4" i="5" s="1"/>
  <c r="H2" i="9" s="1"/>
  <c r="M31" i="2"/>
  <c r="P31" i="2" s="1"/>
  <c r="Q31" i="2" s="1"/>
  <c r="E29" i="9" s="1"/>
  <c r="M29" i="9" s="1"/>
  <c r="S30" i="2" a="1"/>
  <c r="S30" i="2" s="1"/>
  <c r="H30" i="2" s="1"/>
  <c r="R30" i="2" l="1" a="1"/>
  <c r="R30" i="2" s="1"/>
  <c r="M30" i="2"/>
  <c r="P30" i="2" s="1"/>
  <c r="Q30" i="2" s="1"/>
  <c r="E28" i="9" s="1"/>
  <c r="M28" i="9" s="1"/>
  <c r="S29" i="2" l="1" a="1"/>
  <c r="S29" i="2" s="1"/>
  <c r="H29" i="2" s="1"/>
  <c r="R29" i="2" a="1"/>
  <c r="R29" i="2" s="1"/>
  <c r="M29" i="2" l="1"/>
  <c r="P29" i="2" s="1"/>
  <c r="Q29" i="2" s="1"/>
  <c r="E27" i="9" s="1"/>
  <c r="M27" i="9" s="1"/>
  <c r="R28" i="2" l="1" a="1"/>
  <c r="R28" i="2" s="1"/>
  <c r="S28" i="2" a="1"/>
  <c r="S28" i="2" s="1"/>
  <c r="H28" i="2" s="1"/>
  <c r="M28" i="2" l="1"/>
  <c r="P28" i="2" s="1"/>
  <c r="Q28" i="2" s="1"/>
  <c r="E26" i="9" s="1"/>
  <c r="M26" i="9" s="1"/>
  <c r="S27" i="2" l="1" a="1"/>
  <c r="S27" i="2" s="1"/>
  <c r="H27" i="2" s="1"/>
  <c r="R27" i="2" a="1"/>
  <c r="R27" i="2" s="1"/>
  <c r="M27" i="2" l="1"/>
  <c r="P27" i="2" s="1"/>
  <c r="Q27" i="2" s="1"/>
  <c r="E25" i="9" s="1"/>
  <c r="M25" i="9" s="1"/>
  <c r="S26" i="2" l="1" a="1"/>
  <c r="S26" i="2" s="1"/>
  <c r="H26" i="2" s="1"/>
  <c r="R26" i="2" a="1"/>
  <c r="R26" i="2" s="1"/>
  <c r="M26" i="2" l="1"/>
  <c r="P26" i="2" s="1"/>
  <c r="Q26" i="2" s="1"/>
  <c r="E24" i="9" s="1"/>
  <c r="M24" i="9" s="1"/>
  <c r="S25" i="2" l="1" a="1"/>
  <c r="S25" i="2" s="1"/>
  <c r="H25" i="2" s="1"/>
  <c r="R25" i="2" a="1"/>
  <c r="R25" i="2" s="1"/>
  <c r="M25" i="2" l="1"/>
  <c r="P25" i="2" s="1"/>
  <c r="Q25" i="2" s="1"/>
  <c r="E23" i="9" s="1"/>
  <c r="M23" i="9" s="1"/>
  <c r="R24" i="2" l="1" a="1"/>
  <c r="R24" i="2" s="1"/>
  <c r="S24" i="2" a="1"/>
  <c r="S24" i="2" s="1"/>
  <c r="H24" i="2" s="1"/>
  <c r="M24" i="2" l="1"/>
  <c r="P24" i="2" s="1"/>
  <c r="Q24" i="2" s="1"/>
  <c r="E22" i="9" s="1"/>
  <c r="M22" i="9" s="1"/>
  <c r="R23" i="2" l="1" a="1"/>
  <c r="R23" i="2" s="1"/>
  <c r="S23" i="2" a="1"/>
  <c r="S23" i="2" s="1"/>
  <c r="H23" i="2" s="1"/>
  <c r="M23" i="2" l="1"/>
  <c r="P23" i="2" s="1"/>
  <c r="Q23" i="2" s="1"/>
  <c r="E21" i="9" s="1"/>
  <c r="M21" i="9" s="1"/>
  <c r="R22" i="2" l="1" a="1"/>
  <c r="R22" i="2" s="1"/>
  <c r="S22" i="2" a="1"/>
  <c r="S22" i="2" s="1"/>
  <c r="H22" i="2" s="1"/>
  <c r="M22" i="2" l="1"/>
  <c r="P22" i="2" s="1"/>
  <c r="Q22" i="2" s="1"/>
  <c r="E20" i="9" s="1"/>
  <c r="M20" i="9" s="1"/>
  <c r="R21" i="2" l="1" a="1"/>
  <c r="R21" i="2" s="1"/>
  <c r="S21" i="2" a="1"/>
  <c r="S21" i="2" s="1"/>
  <c r="H21" i="2" s="1"/>
  <c r="M21" i="2" l="1"/>
  <c r="P21" i="2" s="1"/>
  <c r="Q21" i="2" s="1"/>
  <c r="E19" i="9" s="1"/>
  <c r="M19" i="9" s="1"/>
  <c r="R20" i="2" l="1" a="1"/>
  <c r="R20" i="2" s="1"/>
  <c r="S20" i="2" a="1"/>
  <c r="S20" i="2" s="1"/>
  <c r="H20" i="2" s="1"/>
  <c r="M20" i="2" l="1"/>
  <c r="P20" i="2" s="1"/>
  <c r="Q20" i="2" s="1"/>
  <c r="E18" i="9" s="1"/>
  <c r="M18" i="9" s="1"/>
  <c r="R19" i="2" l="1" a="1"/>
  <c r="R19" i="2" s="1"/>
  <c r="S19" i="2" a="1"/>
  <c r="S19" i="2" s="1"/>
  <c r="H19" i="2" s="1"/>
  <c r="M19" i="2" l="1"/>
  <c r="P19" i="2" s="1"/>
  <c r="Q19" i="2" s="1"/>
  <c r="E17" i="9" s="1"/>
  <c r="M17" i="9" s="1"/>
  <c r="R18" i="2" l="1" a="1"/>
  <c r="R18" i="2" s="1"/>
  <c r="S18" i="2" a="1"/>
  <c r="S18" i="2" s="1"/>
  <c r="H18" i="2" s="1"/>
  <c r="M18" i="2" l="1"/>
  <c r="P18" i="2" s="1"/>
  <c r="Q18" i="2" s="1"/>
  <c r="E16" i="9" s="1"/>
  <c r="M16" i="9" s="1"/>
  <c r="R17" i="2" l="1" a="1"/>
  <c r="R17" i="2" s="1"/>
  <c r="S17" i="2" a="1"/>
  <c r="S17" i="2" s="1"/>
  <c r="H17" i="2" s="1"/>
  <c r="M17" i="2" l="1"/>
  <c r="P17" i="2" s="1"/>
  <c r="Q17" i="2" s="1"/>
  <c r="E15" i="9" s="1"/>
  <c r="M15" i="9" s="1"/>
  <c r="R16" i="2" l="1" a="1"/>
  <c r="R16" i="2" s="1"/>
  <c r="S16" i="2" a="1"/>
  <c r="S16" i="2" s="1"/>
  <c r="H16" i="2" s="1"/>
  <c r="M16" i="2" l="1"/>
  <c r="P16" i="2" s="1"/>
  <c r="Q16" i="2" s="1"/>
  <c r="E14" i="9" s="1"/>
  <c r="M14" i="9" s="1"/>
  <c r="R15" i="2" l="1" a="1"/>
  <c r="R15" i="2" s="1"/>
  <c r="S15" i="2" a="1"/>
  <c r="S15" i="2" s="1"/>
  <c r="H15" i="2" s="1"/>
  <c r="M15" i="2" l="1"/>
  <c r="P15" i="2" s="1"/>
  <c r="Q15" i="2" s="1"/>
  <c r="E13" i="9" s="1"/>
  <c r="M13" i="9" s="1"/>
  <c r="R14" i="2" l="1" a="1"/>
  <c r="R14" i="2" s="1"/>
  <c r="S14" i="2" a="1"/>
  <c r="S14" i="2" s="1"/>
  <c r="H14" i="2" s="1"/>
  <c r="M14" i="2" l="1"/>
  <c r="P14" i="2" s="1"/>
  <c r="Q14" i="2" s="1"/>
  <c r="E12" i="9" s="1"/>
  <c r="M12" i="9" s="1"/>
  <c r="R13" i="2" l="1" a="1"/>
  <c r="R13" i="2" s="1"/>
  <c r="S13" i="2" a="1"/>
  <c r="S13" i="2" s="1"/>
  <c r="H13" i="2" s="1"/>
  <c r="M13" i="2" l="1"/>
  <c r="P13" i="2" s="1"/>
  <c r="Q13" i="2" s="1"/>
  <c r="E11" i="9" s="1"/>
  <c r="M11" i="9" s="1"/>
  <c r="R12" i="2" l="1" a="1"/>
  <c r="R12" i="2" s="1"/>
  <c r="S12" i="2" a="1"/>
  <c r="S12" i="2" s="1"/>
  <c r="H12" i="2" s="1"/>
  <c r="M12" i="2" l="1"/>
  <c r="P12" i="2" s="1"/>
  <c r="Q12" i="2" s="1"/>
  <c r="E10" i="9" s="1"/>
  <c r="M10" i="9" s="1"/>
  <c r="R11" i="2" l="1" a="1"/>
  <c r="R11" i="2" s="1"/>
  <c r="S11" i="2" a="1"/>
  <c r="S11" i="2" s="1"/>
  <c r="H11" i="2" s="1"/>
  <c r="M11" i="2" l="1"/>
  <c r="P11" i="2" s="1"/>
  <c r="Q11" i="2" s="1"/>
  <c r="E9" i="9" s="1"/>
  <c r="M9" i="9" s="1"/>
  <c r="R10" i="2" l="1" a="1"/>
  <c r="R10" i="2" s="1"/>
  <c r="S10" i="2" a="1"/>
  <c r="S10" i="2" s="1"/>
  <c r="H10" i="2" s="1"/>
  <c r="M10" i="2" l="1"/>
  <c r="P10" i="2" s="1"/>
  <c r="Q10" i="2" s="1"/>
  <c r="E8" i="9" s="1"/>
  <c r="M8" i="9" s="1"/>
  <c r="R9" i="2" l="1" a="1"/>
  <c r="R9" i="2" s="1"/>
  <c r="S9" i="2" a="1"/>
  <c r="S9" i="2" s="1"/>
  <c r="H9" i="2" s="1"/>
  <c r="M9" i="2" l="1"/>
  <c r="P9" i="2" s="1"/>
  <c r="Q9" i="2" s="1"/>
  <c r="E7" i="9" s="1"/>
  <c r="M7" i="9" s="1"/>
  <c r="R8" i="2" l="1" a="1"/>
  <c r="R8" i="2" s="1"/>
  <c r="S8" i="2" a="1"/>
  <c r="S8" i="2" s="1"/>
  <c r="H8" i="2" s="1"/>
  <c r="M8" i="2" l="1"/>
  <c r="P8" i="2" s="1"/>
  <c r="Q8" i="2" s="1"/>
  <c r="E6" i="9" s="1"/>
  <c r="M6" i="9" s="1"/>
  <c r="R7" i="2" l="1" a="1"/>
  <c r="R7" i="2" s="1"/>
  <c r="S7" i="2" a="1"/>
  <c r="S7" i="2" s="1"/>
  <c r="H7" i="2" s="1"/>
  <c r="M7" i="2" l="1"/>
  <c r="P7" i="2" s="1"/>
  <c r="Q7" i="2" s="1"/>
  <c r="E5" i="9" s="1"/>
  <c r="M5" i="9" s="1"/>
  <c r="R6" i="2" l="1" a="1"/>
  <c r="R6" i="2" s="1"/>
  <c r="S6" i="2" a="1"/>
  <c r="S6" i="2" s="1"/>
  <c r="H6" i="2" s="1"/>
  <c r="M6" i="2" l="1"/>
  <c r="P6" i="2" s="1"/>
  <c r="Q6" i="2" s="1"/>
  <c r="E4" i="9" s="1"/>
  <c r="M4" i="9" s="1"/>
  <c r="R5" i="2" l="1" a="1"/>
  <c r="R5" i="2" s="1"/>
  <c r="S5" i="2" a="1"/>
  <c r="S5" i="2" s="1"/>
  <c r="H5" i="2" s="1"/>
  <c r="M5" i="2" l="1"/>
  <c r="P5" i="2" s="1"/>
  <c r="Q5" i="2" s="1"/>
  <c r="E3" i="9" s="1"/>
  <c r="M3" i="9" s="1"/>
  <c r="R4" i="2" l="1" a="1"/>
  <c r="R4" i="2" s="1"/>
  <c r="S4" i="2" a="1"/>
  <c r="S4" i="2" s="1"/>
  <c r="H4" i="2" s="1"/>
  <c r="S2" i="2" s="1" a="1"/>
  <c r="S2" i="2" s="1"/>
  <c r="M4" i="2" l="1"/>
  <c r="D1" i="2" l="1"/>
  <c r="P4" i="2"/>
  <c r="Q4" i="2" s="1"/>
  <c r="E2" i="9" s="1"/>
  <c r="M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<sst xmlns="http://schemas.openxmlformats.org/spreadsheetml/2006/main" count="499" uniqueCount="145">
  <si>
    <t>Tier 0 0-50</t>
  </si>
  <si>
    <t>Tier 2 60.1-70</t>
  </si>
  <si>
    <t>Tier 3 80.1-90</t>
  </si>
  <si>
    <t>Tier 5 100.1-110</t>
  </si>
  <si>
    <t>Vac Hours</t>
  </si>
  <si>
    <t>Tier 1 50.1-60</t>
  </si>
  <si>
    <t>Tier 2 70.1-80</t>
  </si>
  <si>
    <t>Tier 4 90.1-100</t>
  </si>
  <si>
    <t>Tier 6 110.1-120</t>
  </si>
  <si>
    <t>Sick Hours</t>
  </si>
  <si>
    <t>Per Hour</t>
  </si>
  <si>
    <t>Hours presented</t>
  </si>
  <si>
    <t>Hours with other</t>
  </si>
  <si>
    <t>Date</t>
  </si>
  <si>
    <t>Plus Commission</t>
  </si>
  <si>
    <t>Vacation Pay</t>
  </si>
  <si>
    <t>Sick Pay</t>
  </si>
  <si>
    <t xml:space="preserve">Holiday </t>
  </si>
  <si>
    <t>Gross Pay</t>
  </si>
  <si>
    <t>Holiday Hours</t>
  </si>
  <si>
    <t>Worked hours</t>
  </si>
  <si>
    <t>Anthony</t>
  </si>
  <si>
    <t>Austin</t>
  </si>
  <si>
    <t>Ryan</t>
  </si>
  <si>
    <t>Vac Total pay</t>
  </si>
  <si>
    <t>Sick Total Pay</t>
  </si>
  <si>
    <t>Base pay</t>
  </si>
  <si>
    <t>Vac Remaining</t>
  </si>
  <si>
    <t>Sick Remaining</t>
  </si>
  <si>
    <t>Cucaz</t>
  </si>
  <si>
    <t xml:space="preserve">Base Pay Hours </t>
  </si>
  <si>
    <t>Payroll with Commission</t>
  </si>
  <si>
    <t>Calvert</t>
  </si>
  <si>
    <t>Bowers</t>
  </si>
  <si>
    <t>Chip</t>
  </si>
  <si>
    <t>Rob Follmar</t>
  </si>
  <si>
    <t>Week</t>
  </si>
  <si>
    <t>Business Summary</t>
  </si>
  <si>
    <t>Base Hour pay</t>
  </si>
  <si>
    <t>Commision %</t>
  </si>
  <si>
    <t>Summary Total</t>
  </si>
  <si>
    <t>Commission Pay</t>
  </si>
  <si>
    <t>Roosevelt Finley</t>
  </si>
  <si>
    <t>Tech Hours Worked</t>
  </si>
  <si>
    <t>Tech Hours Produced</t>
  </si>
  <si>
    <t>Gross Payroll</t>
  </si>
  <si>
    <t>Trey</t>
  </si>
  <si>
    <t>Rob</t>
  </si>
  <si>
    <t>Papa</t>
  </si>
  <si>
    <t>Chad</t>
  </si>
  <si>
    <t>Last 10 Avg</t>
  </si>
  <si>
    <t>Vac Hourly Avg.</t>
  </si>
  <si>
    <t xml:space="preserve">Ryan </t>
  </si>
  <si>
    <t>Myers</t>
  </si>
  <si>
    <t>Trey Boensch</t>
  </si>
  <si>
    <t>Total Hours</t>
  </si>
  <si>
    <t>CTPS Data</t>
  </si>
  <si>
    <t>KPI Inputs</t>
  </si>
  <si>
    <t>KPI Outputs</t>
  </si>
  <si>
    <t>Posted Orders with tax</t>
  </si>
  <si>
    <t>Parts Sales</t>
  </si>
  <si>
    <t>Parts Profit Margin</t>
  </si>
  <si>
    <t>Labor sales</t>
  </si>
  <si>
    <t>Labor Profit Margin</t>
  </si>
  <si>
    <t>Supplies/Hazmat</t>
  </si>
  <si>
    <t>Sublet Sales</t>
  </si>
  <si>
    <t>Total Estimated sales</t>
  </si>
  <si>
    <t>Discounts</t>
  </si>
  <si>
    <t>???????</t>
  </si>
  <si>
    <t xml:space="preserve"> Marketing Discounts</t>
  </si>
  <si>
    <t>??????</t>
  </si>
  <si>
    <t xml:space="preserve">Tech Wages </t>
  </si>
  <si>
    <t>Tech labor %</t>
  </si>
  <si>
    <t>Warranty Labor cost</t>
  </si>
  <si>
    <t xml:space="preserve">SW Wages </t>
  </si>
  <si>
    <t>S</t>
  </si>
  <si>
    <t>Parts Cost</t>
  </si>
  <si>
    <t>Discount VS Extra sales?</t>
  </si>
  <si>
    <t xml:space="preserve"> Supplies Cost</t>
  </si>
  <si>
    <t>Technician efficiency audit</t>
  </si>
  <si>
    <t xml:space="preserve"> Warranty Parts Cost</t>
  </si>
  <si>
    <t xml:space="preserve"> Warranty Reimbursement</t>
  </si>
  <si>
    <t xml:space="preserve"> Freight</t>
  </si>
  <si>
    <t>Writer sales Audit</t>
  </si>
  <si>
    <t>Sublet Cost</t>
  </si>
  <si>
    <t xml:space="preserve"> # of Service Bays</t>
  </si>
  <si>
    <t xml:space="preserve"> Labor Rate</t>
  </si>
  <si>
    <t>Labor hours turned</t>
  </si>
  <si>
    <t xml:space="preserve"> Clock Hours</t>
  </si>
  <si>
    <t>Car count</t>
  </si>
  <si>
    <t xml:space="preserve"> Maintenance Schedules</t>
  </si>
  <si>
    <t xml:space="preserve"> Courtesy Checks</t>
  </si>
  <si>
    <t>Net Sales</t>
  </si>
  <si>
    <t>Labor Sales</t>
  </si>
  <si>
    <t>Total Fees</t>
  </si>
  <si>
    <t>Total Written Sales</t>
  </si>
  <si>
    <t>Labor Discounts</t>
  </si>
  <si>
    <t>Parts Discounts</t>
  </si>
  <si>
    <t>Car Count</t>
  </si>
  <si>
    <t>Add Data From Past Business summaries B35</t>
  </si>
  <si>
    <t>Total Discounts</t>
  </si>
  <si>
    <t>Net Sales 2 weeks Proll</t>
  </si>
  <si>
    <t>Sales with Declined</t>
  </si>
  <si>
    <t>Vacation Hours</t>
  </si>
  <si>
    <t>Net sales</t>
  </si>
  <si>
    <t>Presented hours</t>
  </si>
  <si>
    <t xml:space="preserve">Austin </t>
  </si>
  <si>
    <t>Hours not posted</t>
  </si>
  <si>
    <t>Christmas Bonus</t>
  </si>
  <si>
    <t>Employee name</t>
  </si>
  <si>
    <t>Department</t>
  </si>
  <si>
    <t>Birthdate</t>
  </si>
  <si>
    <t xml:space="preserve">  UserName</t>
  </si>
  <si>
    <t>PassWord</t>
  </si>
  <si>
    <t xml:space="preserve"> Hourly Pay </t>
  </si>
  <si>
    <t>Commission</t>
  </si>
  <si>
    <t>Sales</t>
  </si>
  <si>
    <t>Skaterltr</t>
  </si>
  <si>
    <t>E93drop</t>
  </si>
  <si>
    <t>Ryan Bowers</t>
  </si>
  <si>
    <t>Service</t>
  </si>
  <si>
    <t>Xcntry</t>
  </si>
  <si>
    <t>IF(F4&lt;=60,"37",IF(F4&lt;=70,"37.5",IF(F4&lt;=80,"38",IF(F4&lt;=90,"38.5",IF(F4&lt;=100,"39",IF(F4&lt;=110,"28.5",IF(F4&lt;=120,"40",)))))))</t>
  </si>
  <si>
    <t>Austin Calvert</t>
  </si>
  <si>
    <t>Toyostang</t>
  </si>
  <si>
    <t>IF(F4&lt;=60,"31",IF(F4&lt;=70,"31.5",IF(F4&lt;=80,"32",IF(F4&lt;=90,"32.5",IF(F4&lt;=100,"33",IF(F4&lt;=110,"33.5",IF(F4&lt;=120,"34",)))))))</t>
  </si>
  <si>
    <t>Anthony Cucaz</t>
  </si>
  <si>
    <t>Honfurus</t>
  </si>
  <si>
    <t>IF(G4&lt;=60,"27",IF(G4&lt;=70,"27.5",IF(G4&lt;=80,"28",IF(G4&lt;=90,"28.5",IF(G4&lt;=100,"29",IF(G4&lt;=110,"29.5",IF(G4&lt;=120,"30")))))))</t>
  </si>
  <si>
    <t>Chip Myers</t>
  </si>
  <si>
    <t>Maromania</t>
  </si>
  <si>
    <t>IF(F4&lt;=60,"41.2",IF(F4&lt;=70,"42.2",IF(F4&lt;=80,"43.2",IF(F4&lt;=90,"44.2",IF(F4&lt;=100,"45.2",IF(F4&lt;=110,"46.2",IF(F4&lt;=120,"47.2",)))))))</t>
  </si>
  <si>
    <t>Support</t>
  </si>
  <si>
    <t>Beardgame</t>
  </si>
  <si>
    <t>Norma Perry</t>
  </si>
  <si>
    <t>Norma</t>
  </si>
  <si>
    <t>Burnitdn</t>
  </si>
  <si>
    <t>DOH</t>
  </si>
  <si>
    <t>current date</t>
  </si>
  <si>
    <t>Un-used vac pay</t>
  </si>
  <si>
    <t>Un-used Vac Pay</t>
  </si>
  <si>
    <t>Vac Hrs Used</t>
  </si>
  <si>
    <t>Sick Hrs Used</t>
  </si>
  <si>
    <t>Vac Hrs Left</t>
  </si>
  <si>
    <t>Sick Hrs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</si>
</sst>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_(&quot;$&quot;* #,##0.00000_);_(&quot;$&quot;* \(#,##0.00000\);_(&quot;$&quot;* &quot;-&quot;??_);_(@_)"/>
    <numFmt numFmtId="166" formatCode="_(&quot;$&quot;* #,##0.000000_);_(&quot;$&quot;* \(#,##0.000000\);_(&quot;$&quot;* &quot;-&quot;??_);_(@_)"/>
    <numFmt numFmtId="167" formatCode="_(&quot;$&quot;* #,##0.00_);_(&quot;$&quot;* \(#,##0.00\);_(&quot;$&quot;* &quot;-&quot;??????_);_(@_)"/>
    <numFmt numFmtId="168" formatCode="#,##0.00\ _€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Arial Rounded MT Bold"/>
      <family val="2"/>
    </font>
    <font>
      <sz val="22"/>
      <color rgb="FFFF0000"/>
      <name val="Arial Rounded MT Bold"/>
      <family val="2"/>
    </font>
    <font>
      <sz val="22"/>
      <color theme="4"/>
      <name val="Arial Rounded MT Bold"/>
      <family val="2"/>
    </font>
    <font>
      <b/>
      <sz val="22"/>
      <color rgb="FFFFFF00"/>
      <name val="Arial Rounded MT Bold"/>
      <family val="2"/>
    </font>
    <font>
      <sz val="22"/>
      <color theme="1"/>
      <name val="Calibri"/>
      <family val="2"/>
      <scheme val="minor"/>
    </font>
    <font>
      <sz val="22"/>
      <color rgb="FF0070C0"/>
      <name val="Arial Rounded MT Bold"/>
      <family val="2"/>
    </font>
    <font>
      <sz val="11"/>
      <color theme="1"/>
      <name val="Arial Rounded MT Bold"/>
      <family val="2"/>
    </font>
    <font>
      <b/>
      <sz val="12"/>
      <color rgb="FFFFFF00"/>
      <name val="Arial Rounded MT Bold"/>
      <family val="2"/>
    </font>
    <font>
      <b/>
      <i/>
      <sz val="36"/>
      <color theme="3" tint="-0.499984740745262"/>
      <name val="Copperplate Gothic Bold"/>
      <family val="2"/>
    </font>
    <font>
      <b/>
      <sz val="22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i/>
      <sz val="22"/>
      <color rgb="FFFF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Arial Rounded MT Bold"/>
      <family val="2"/>
    </font>
    <font>
      <sz val="22"/>
      <color rgb="FF1E1E1E"/>
      <name val="Arial Rounded MT Bold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0">
    <xf numFmtId="0" fontId="0" fillId="0" borderId="0" xfId="0"/>
    <xf numFmtId="0" fontId="2" fillId="0" borderId="1" xfId="0" applyFont="1" applyBorder="1" applyAlignment="1">
      <alignment horizontal="center"/>
    </xf>
    <xf numFmtId="4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64" fontId="3" fillId="7" borderId="1" xfId="0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5" fillId="9" borderId="1" xfId="0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7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14" fontId="2" fillId="6" borderId="1" xfId="0" applyNumberFormat="1" applyFont="1" applyFill="1" applyBorder="1" applyAlignment="1">
      <alignment horizontal="center"/>
    </xf>
    <xf numFmtId="1" fontId="2" fillId="5" borderId="1" xfId="1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44" fontId="2" fillId="0" borderId="1" xfId="0" applyNumberFormat="1" applyFont="1" applyBorder="1"/>
    <xf numFmtId="0" fontId="2" fillId="4" borderId="1" xfId="0" applyFont="1" applyFill="1" applyBorder="1"/>
    <xf numFmtId="1" fontId="2" fillId="4" borderId="1" xfId="0" applyNumberFormat="1" applyFont="1" applyFill="1" applyBorder="1"/>
    <xf numFmtId="0" fontId="2" fillId="2" borderId="1" xfId="0" applyFont="1" applyFill="1" applyBorder="1"/>
    <xf numFmtId="14" fontId="2" fillId="6" borderId="1" xfId="0" applyNumberFormat="1" applyFont="1" applyFill="1" applyBorder="1"/>
    <xf numFmtId="1" fontId="2" fillId="5" borderId="1" xfId="1" applyNumberFormat="1" applyFont="1" applyFill="1" applyBorder="1"/>
    <xf numFmtId="1" fontId="2" fillId="8" borderId="1" xfId="0" applyNumberFormat="1" applyFont="1" applyFill="1" applyBorder="1"/>
    <xf numFmtId="164" fontId="2" fillId="5" borderId="1" xfId="0" applyNumberFormat="1" applyFont="1" applyFill="1" applyBorder="1"/>
    <xf numFmtId="44" fontId="2" fillId="0" borderId="1" xfId="1" applyFont="1" applyBorder="1"/>
    <xf numFmtId="44" fontId="5" fillId="9" borderId="1" xfId="0" applyNumberFormat="1" applyFont="1" applyFill="1" applyBorder="1"/>
    <xf numFmtId="14" fontId="2" fillId="0" borderId="1" xfId="0" applyNumberFormat="1" applyFont="1" applyBorder="1"/>
    <xf numFmtId="44" fontId="2" fillId="3" borderId="1" xfId="1" applyFont="1" applyFill="1" applyBorder="1"/>
    <xf numFmtId="0" fontId="2" fillId="11" borderId="1" xfId="0" applyFont="1" applyFill="1" applyBorder="1"/>
    <xf numFmtId="0" fontId="7" fillId="11" borderId="1" xfId="0" applyFont="1" applyFill="1" applyBorder="1"/>
    <xf numFmtId="0" fontId="2" fillId="5" borderId="1" xfId="0" applyFont="1" applyFill="1" applyBorder="1"/>
    <xf numFmtId="0" fontId="2" fillId="5" borderId="0" xfId="0" applyFont="1" applyFill="1"/>
    <xf numFmtId="0" fontId="7" fillId="11" borderId="1" xfId="0" applyFont="1" applyFill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" fontId="2" fillId="7" borderId="1" xfId="0" applyNumberFormat="1" applyFont="1" applyFill="1" applyBorder="1"/>
    <xf numFmtId="0" fontId="2" fillId="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0" borderId="0" xfId="0" applyFont="1"/>
    <xf numFmtId="44" fontId="2" fillId="0" borderId="0" xfId="1" applyFont="1"/>
    <xf numFmtId="1" fontId="2" fillId="5" borderId="1" xfId="1" applyNumberFormat="1" applyFont="1" applyFill="1" applyBorder="1" applyProtection="1">
      <protection locked="0"/>
    </xf>
    <xf numFmtId="1" fontId="2" fillId="8" borderId="1" xfId="0" applyNumberFormat="1" applyFont="1" applyFill="1" applyBorder="1" applyProtection="1">
      <protection locked="0"/>
    </xf>
    <xf numFmtId="44" fontId="3" fillId="2" borderId="1" xfId="1" applyFont="1" applyFill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6" xfId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5" borderId="1" xfId="1" applyNumberFormat="1" applyFont="1" applyFill="1" applyBorder="1" applyAlignment="1" applyProtection="1">
      <alignment horizontal="center"/>
      <protection locked="0"/>
    </xf>
    <xf numFmtId="1" fontId="2" fillId="8" borderId="1" xfId="0" applyNumberFormat="1" applyFont="1" applyFill="1" applyBorder="1" applyAlignment="1" applyProtection="1">
      <alignment horizontal="center"/>
      <protection locked="0"/>
    </xf>
    <xf numFmtId="44" fontId="3" fillId="3" borderId="1" xfId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  <protection locked="0"/>
    </xf>
    <xf numFmtId="44" fontId="2" fillId="0" borderId="0" xfId="0" applyNumberFormat="1" applyFont="1" applyAlignment="1">
      <alignment horizontal="center"/>
    </xf>
    <xf numFmtId="0" fontId="8" fillId="10" borderId="0" xfId="0" applyFont="1" applyFill="1"/>
    <xf numFmtId="0" fontId="8" fillId="10" borderId="1" xfId="0" applyFont="1" applyFill="1" applyBorder="1"/>
    <xf numFmtId="14" fontId="8" fillId="6" borderId="1" xfId="0" applyNumberFormat="1" applyFont="1" applyFill="1" applyBorder="1"/>
    <xf numFmtId="1" fontId="8" fillId="0" borderId="0" xfId="0" applyNumberFormat="1" applyFont="1"/>
    <xf numFmtId="44" fontId="8" fillId="0" borderId="0" xfId="0" applyNumberFormat="1" applyFont="1"/>
    <xf numFmtId="44" fontId="8" fillId="0" borderId="0" xfId="0" quotePrefix="1" applyNumberFormat="1" applyFont="1"/>
    <xf numFmtId="44" fontId="8" fillId="0" borderId="0" xfId="1" applyFont="1"/>
    <xf numFmtId="0" fontId="8" fillId="0" borderId="0" xfId="0" applyFont="1"/>
    <xf numFmtId="44" fontId="9" fillId="9" borderId="1" xfId="0" applyNumberFormat="1" applyFont="1" applyFill="1" applyBorder="1"/>
    <xf numFmtId="14" fontId="8" fillId="0" borderId="1" xfId="0" applyNumberFormat="1" applyFont="1" applyBorder="1"/>
    <xf numFmtId="0" fontId="10" fillId="12" borderId="7" xfId="0" applyFont="1" applyFill="1" applyBorder="1" applyAlignment="1">
      <alignment horizontal="centerContinuous" vertical="center"/>
    </xf>
    <xf numFmtId="0" fontId="10" fillId="12" borderId="8" xfId="0" applyFont="1" applyFill="1" applyBorder="1" applyAlignment="1">
      <alignment horizontal="centerContinuous" vertical="center"/>
    </xf>
    <xf numFmtId="0" fontId="10" fillId="12" borderId="9" xfId="0" applyFont="1" applyFill="1" applyBorder="1" applyAlignment="1">
      <alignment horizontal="centerContinuous" vertical="center"/>
    </xf>
    <xf numFmtId="0" fontId="0" fillId="12" borderId="0" xfId="0" applyFill="1" applyAlignment="1">
      <alignment horizontal="centerContinuous" vertical="center"/>
    </xf>
    <xf numFmtId="0" fontId="11" fillId="0" borderId="10" xfId="0" applyFont="1" applyBorder="1" applyAlignment="1">
      <alignment horizontal="center"/>
    </xf>
    <xf numFmtId="0" fontId="12" fillId="13" borderId="11" xfId="0" applyFont="1" applyFill="1" applyBorder="1" applyAlignment="1">
      <alignment horizontal="left" indent="1"/>
    </xf>
    <xf numFmtId="0" fontId="11" fillId="0" borderId="12" xfId="0" applyFont="1" applyBorder="1" applyAlignment="1">
      <alignment horizontal="center"/>
    </xf>
    <xf numFmtId="0" fontId="12" fillId="13" borderId="0" xfId="0" applyFont="1" applyFill="1"/>
    <xf numFmtId="0" fontId="12" fillId="0" borderId="0" xfId="0" applyFont="1"/>
    <xf numFmtId="44" fontId="11" fillId="3" borderId="13" xfId="1" applyFont="1" applyFill="1" applyBorder="1" applyAlignment="1">
      <alignment horizontal="right"/>
    </xf>
    <xf numFmtId="44" fontId="12" fillId="7" borderId="14" xfId="1" applyFont="1" applyFill="1" applyBorder="1" applyAlignment="1">
      <alignment horizontal="left" vertical="center" indent="1"/>
    </xf>
    <xf numFmtId="44" fontId="11" fillId="3" borderId="15" xfId="1" applyFont="1" applyFill="1" applyBorder="1" applyAlignment="1">
      <alignment horizontal="right"/>
    </xf>
    <xf numFmtId="0" fontId="12" fillId="7" borderId="0" xfId="0" applyFont="1" applyFill="1"/>
    <xf numFmtId="0" fontId="13" fillId="14" borderId="0" xfId="0" applyFont="1" applyFill="1"/>
    <xf numFmtId="44" fontId="11" fillId="3" borderId="16" xfId="1" applyFont="1" applyFill="1" applyBorder="1" applyAlignment="1">
      <alignment horizontal="right"/>
    </xf>
    <xf numFmtId="44" fontId="12" fillId="7" borderId="14" xfId="0" applyNumberFormat="1" applyFont="1" applyFill="1" applyBorder="1" applyAlignment="1">
      <alignment horizontal="left" vertical="center" indent="1"/>
    </xf>
    <xf numFmtId="44" fontId="11" fillId="3" borderId="17" xfId="1" applyFont="1" applyFill="1" applyBorder="1" applyAlignment="1">
      <alignment horizontal="right"/>
    </xf>
    <xf numFmtId="9" fontId="13" fillId="14" borderId="0" xfId="2" applyFont="1" applyFill="1"/>
    <xf numFmtId="0" fontId="11" fillId="0" borderId="16" xfId="0" applyFont="1" applyBorder="1"/>
    <xf numFmtId="0" fontId="12" fillId="7" borderId="14" xfId="0" applyFont="1" applyFill="1" applyBorder="1" applyAlignment="1">
      <alignment horizontal="left" indent="1"/>
    </xf>
    <xf numFmtId="0" fontId="11" fillId="0" borderId="17" xfId="0" applyFont="1" applyBorder="1" applyAlignment="1">
      <alignment horizontal="right"/>
    </xf>
    <xf numFmtId="0" fontId="11" fillId="3" borderId="16" xfId="0" applyFont="1" applyFill="1" applyBorder="1"/>
    <xf numFmtId="168" fontId="11" fillId="3" borderId="17" xfId="0" applyNumberFormat="1" applyFont="1" applyFill="1" applyBorder="1" applyAlignment="1">
      <alignment horizontal="right"/>
    </xf>
    <xf numFmtId="0" fontId="12" fillId="7" borderId="14" xfId="0" applyFont="1" applyFill="1" applyBorder="1" applyAlignment="1">
      <alignment horizontal="left" vertical="center" indent="1"/>
    </xf>
    <xf numFmtId="2" fontId="11" fillId="0" borderId="16" xfId="0" applyNumberFormat="1" applyFont="1" applyBorder="1"/>
    <xf numFmtId="44" fontId="11" fillId="0" borderId="17" xfId="1" applyFont="1" applyBorder="1" applyAlignment="1">
      <alignment horizontal="right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1" fillId="3" borderId="10" xfId="1" applyNumberFormat="1" applyFont="1" applyFill="1" applyBorder="1" applyAlignment="1">
      <alignment horizontal="center"/>
    </xf>
    <xf numFmtId="44" fontId="12" fillId="7" borderId="12" xfId="0" applyNumberFormat="1" applyFont="1" applyFill="1" applyBorder="1" applyAlignment="1">
      <alignment horizontal="left" vertical="center" indent="1"/>
    </xf>
    <xf numFmtId="2" fontId="11" fillId="3" borderId="18" xfId="1" applyNumberFormat="1" applyFont="1" applyFill="1" applyBorder="1" applyAlignment="1">
      <alignment horizontal="center"/>
    </xf>
    <xf numFmtId="2" fontId="11" fillId="2" borderId="19" xfId="0" applyNumberFormat="1" applyFont="1" applyFill="1" applyBorder="1" applyAlignment="1">
      <alignment horizontal="center"/>
    </xf>
    <xf numFmtId="0" fontId="12" fillId="7" borderId="20" xfId="0" applyFont="1" applyFill="1" applyBorder="1" applyAlignment="1">
      <alignment horizontal="left" vertical="center" indent="1"/>
    </xf>
    <xf numFmtId="2" fontId="11" fillId="2" borderId="21" xfId="0" applyNumberFormat="1" applyFont="1" applyFill="1" applyBorder="1" applyAlignment="1">
      <alignment horizontal="center"/>
    </xf>
    <xf numFmtId="44" fontId="12" fillId="2" borderId="14" xfId="0" applyNumberFormat="1" applyFont="1" applyFill="1" applyBorder="1" applyAlignment="1">
      <alignment horizontal="left" vertical="center" indent="1"/>
    </xf>
    <xf numFmtId="0" fontId="12" fillId="2" borderId="14" xfId="0" applyFont="1" applyFill="1" applyBorder="1" applyAlignment="1">
      <alignment horizontal="left" vertical="center" indent="1"/>
    </xf>
    <xf numFmtId="44" fontId="8" fillId="8" borderId="0" xfId="0" applyNumberFormat="1" applyFont="1" applyFill="1"/>
    <xf numFmtId="0" fontId="15" fillId="0" borderId="0" xfId="0" applyFont="1"/>
    <xf numFmtId="8" fontId="15" fillId="0" borderId="0" xfId="0" applyNumberFormat="1" applyFont="1"/>
    <xf numFmtId="44" fontId="15" fillId="0" borderId="0" xfId="0" applyNumberFormat="1" applyFont="1" applyAlignment="1">
      <alignment horizontal="left"/>
    </xf>
    <xf numFmtId="8" fontId="15" fillId="0" borderId="0" xfId="0" applyNumberFormat="1" applyFont="1" applyAlignment="1">
      <alignment horizontal="right"/>
    </xf>
    <xf numFmtId="44" fontId="15" fillId="2" borderId="0" xfId="0" applyNumberFormat="1" applyFont="1" applyFill="1" applyAlignment="1">
      <alignment vertical="top"/>
    </xf>
    <xf numFmtId="44" fontId="15" fillId="0" borderId="0" xfId="0" applyNumberFormat="1" applyFont="1" applyAlignment="1">
      <alignment horizontal="right"/>
    </xf>
    <xf numFmtId="44" fontId="15" fillId="0" borderId="0" xfId="0" applyNumberFormat="1" applyFont="1" applyAlignment="1">
      <alignment horizontal="left" vertical="top"/>
    </xf>
    <xf numFmtId="44" fontId="15" fillId="0" borderId="0" xfId="1" applyFont="1" applyAlignment="1">
      <alignment horizontal="left"/>
    </xf>
    <xf numFmtId="44" fontId="15" fillId="3" borderId="0" xfId="1" applyFont="1" applyFill="1" applyAlignment="1">
      <alignment horizontal="left"/>
    </xf>
    <xf numFmtId="44" fontId="15" fillId="9" borderId="22" xfId="0" applyNumberFormat="1" applyFont="1" applyFill="1" applyBorder="1" applyAlignment="1">
      <alignment horizontal="right"/>
    </xf>
    <xf numFmtId="44" fontId="15" fillId="9" borderId="23" xfId="0" applyNumberFormat="1" applyFont="1" applyFill="1" applyBorder="1" applyAlignment="1">
      <alignment horizontal="right"/>
    </xf>
    <xf numFmtId="14" fontId="15" fillId="0" borderId="0" xfId="0" applyNumberFormat="1" applyFont="1" applyAlignment="1">
      <alignment horizontal="center" vertical="center"/>
    </xf>
    <xf numFmtId="44" fontId="15" fillId="3" borderId="0" xfId="0" applyNumberFormat="1" applyFont="1" applyFill="1" applyAlignment="1">
      <alignment horizontal="left"/>
    </xf>
    <xf numFmtId="8" fontId="15" fillId="3" borderId="0" xfId="0" applyNumberFormat="1" applyFont="1" applyFill="1"/>
    <xf numFmtId="0" fontId="15" fillId="3" borderId="0" xfId="0" applyFont="1" applyFill="1"/>
    <xf numFmtId="44" fontId="8" fillId="8" borderId="0" xfId="1" applyFont="1" applyFill="1"/>
    <xf numFmtId="0" fontId="7" fillId="11" borderId="24" xfId="0" applyFont="1" applyFill="1" applyBorder="1" applyAlignment="1">
      <alignment horizontal="center"/>
    </xf>
    <xf numFmtId="0" fontId="2" fillId="0" borderId="24" xfId="0" applyFont="1" applyBorder="1" applyAlignment="1">
      <alignment horizontal="center"/>
    </xf>
    <xf numFmtId="44" fontId="2" fillId="0" borderId="24" xfId="0" applyNumberFormat="1" applyFont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1" fontId="2" fillId="4" borderId="24" xfId="0" applyNumberFormat="1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44" fontId="2" fillId="3" borderId="24" xfId="1" applyFont="1" applyFill="1" applyBorder="1" applyAlignment="1">
      <alignment horizontal="center"/>
    </xf>
    <xf numFmtId="14" fontId="2" fillId="6" borderId="24" xfId="0" applyNumberFormat="1" applyFont="1" applyFill="1" applyBorder="1" applyAlignment="1">
      <alignment horizontal="center"/>
    </xf>
    <xf numFmtId="1" fontId="2" fillId="5" borderId="24" xfId="1" applyNumberFormat="1" applyFont="1" applyFill="1" applyBorder="1" applyAlignment="1">
      <alignment horizontal="center"/>
    </xf>
    <xf numFmtId="1" fontId="2" fillId="8" borderId="24" xfId="0" applyNumberFormat="1" applyFont="1" applyFill="1" applyBorder="1" applyAlignment="1">
      <alignment horizontal="center"/>
    </xf>
    <xf numFmtId="164" fontId="2" fillId="5" borderId="24" xfId="0" applyNumberFormat="1" applyFont="1" applyFill="1" applyBorder="1" applyAlignment="1">
      <alignment horizontal="center"/>
    </xf>
    <xf numFmtId="164" fontId="3" fillId="7" borderId="24" xfId="0" applyNumberFormat="1" applyFont="1" applyFill="1" applyBorder="1" applyAlignment="1">
      <alignment horizontal="center"/>
    </xf>
    <xf numFmtId="167" fontId="2" fillId="0" borderId="24" xfId="0" applyNumberFormat="1" applyFont="1" applyBorder="1" applyAlignment="1">
      <alignment horizontal="center"/>
    </xf>
    <xf numFmtId="1" fontId="2" fillId="7" borderId="24" xfId="0" applyNumberFormat="1" applyFont="1" applyFill="1" applyBorder="1" applyAlignment="1">
      <alignment horizontal="center"/>
    </xf>
    <xf numFmtId="44" fontId="2" fillId="0" borderId="24" xfId="1" applyFont="1" applyBorder="1" applyAlignment="1">
      <alignment horizontal="center"/>
    </xf>
    <xf numFmtId="44" fontId="5" fillId="9" borderId="24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/>
    </xf>
    <xf numFmtId="14" fontId="2" fillId="0" borderId="24" xfId="0" applyNumberFormat="1" applyFont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8" fontId="0" fillId="0" borderId="0" xfId="0" applyNumberFormat="1"/>
    <xf numFmtId="8" fontId="0" fillId="3" borderId="0" xfId="0" applyNumberFormat="1" applyFill="1"/>
    <xf numFmtId="0" fontId="0" fillId="3" borderId="0" xfId="0" applyFill="1"/>
    <xf numFmtId="8" fontId="8" fillId="8" borderId="0" xfId="0" applyNumberFormat="1" applyFont="1" applyFill="1"/>
    <xf numFmtId="0" fontId="4" fillId="11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6" fontId="2" fillId="0" borderId="1" xfId="1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44" fontId="2" fillId="0" borderId="1" xfId="1" applyFont="1" applyBorder="1" applyAlignment="1">
      <alignment horizontal="center" vertical="center"/>
    </xf>
    <xf numFmtId="44" fontId="5" fillId="9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" fontId="2" fillId="5" borderId="24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0" fillId="0" borderId="1" xfId="0" applyBorder="1"/>
    <xf numFmtId="2" fontId="2" fillId="2" borderId="1" xfId="0" applyNumberFormat="1" applyFont="1" applyFill="1" applyBorder="1"/>
    <xf numFmtId="14" fontId="2" fillId="0" borderId="0" xfId="0" applyNumberFormat="1" applyFont="1"/>
    <xf numFmtId="8" fontId="2" fillId="0" borderId="0" xfId="0" applyNumberFormat="1" applyFont="1"/>
    <xf numFmtId="14" fontId="16" fillId="0" borderId="0" xfId="0" applyNumberFormat="1" applyFont="1"/>
    <xf numFmtId="44" fontId="2" fillId="0" borderId="0" xfId="1" applyFont="1" applyAlignment="1">
      <alignment horizontal="center"/>
    </xf>
    <xf numFmtId="0" fontId="0" fillId="0" borderId="1" xfId="0" applyBorder="1" applyAlignment="1">
      <alignment horizontal="center"/>
    </xf>
    <xf numFmtId="44" fontId="2" fillId="5" borderId="1" xfId="1" applyFont="1" applyFill="1" applyBorder="1" applyAlignment="1" applyProtection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00"/>
      <color rgb="FF336600"/>
      <color rgb="FFFF5050"/>
      <color rgb="FFFF0000"/>
      <color rgb="FFFF6600"/>
      <color rgb="FFFF3300"/>
      <color rgb="FFCC3300"/>
      <color rgb="FF9933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tal/Dropbox/TMB/accounting/Excel%20Spreadsheet%20templates/ATI%20PortalPayroll%20Test%20Launch2sheets%20(version%20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roll"/>
      <sheetName val="BS"/>
      <sheetName val="POBD"/>
      <sheetName val="CTPS"/>
      <sheetName val="CJ"/>
      <sheetName val="Revisions"/>
      <sheetName val="Banking"/>
      <sheetName val="Parts GPM"/>
      <sheetName val="Tech Hour checker"/>
    </sheetNames>
    <sheetDataSet>
      <sheetData sheetId="0">
        <row r="4">
          <cell r="E4">
            <v>-237</v>
          </cell>
          <cell r="G4">
            <v>870</v>
          </cell>
        </row>
        <row r="5">
          <cell r="E5">
            <v>-288.00000000000011</v>
          </cell>
          <cell r="G5">
            <v>1155</v>
          </cell>
        </row>
        <row r="6">
          <cell r="G6">
            <v>850</v>
          </cell>
        </row>
        <row r="7">
          <cell r="C7">
            <v>340</v>
          </cell>
          <cell r="E7">
            <v>817.43425000000002</v>
          </cell>
        </row>
        <row r="8">
          <cell r="C8">
            <v>410</v>
          </cell>
          <cell r="E8">
            <v>982.92110000000002</v>
          </cell>
        </row>
        <row r="14">
          <cell r="B14">
            <v>-21.1</v>
          </cell>
          <cell r="C14">
            <v>-20.399999999999999</v>
          </cell>
          <cell r="D14">
            <v>24.5</v>
          </cell>
        </row>
      </sheetData>
      <sheetData sheetId="1">
        <row r="3">
          <cell r="S3" t="str">
            <v xml:space="preserve">Period From: 11/22/2021   To: 11/28/2021 </v>
          </cell>
        </row>
        <row r="6">
          <cell r="L6">
            <v>4737.49</v>
          </cell>
        </row>
        <row r="8">
          <cell r="L8">
            <v>1.5</v>
          </cell>
        </row>
        <row r="9">
          <cell r="N9">
            <v>16</v>
          </cell>
        </row>
        <row r="19">
          <cell r="O19">
            <v>-0.06</v>
          </cell>
        </row>
        <row r="34">
          <cell r="N34">
            <v>21.1</v>
          </cell>
        </row>
        <row r="35">
          <cell r="N35">
            <v>24.5</v>
          </cell>
        </row>
        <row r="36">
          <cell r="N36">
            <v>20.399999999999999</v>
          </cell>
        </row>
      </sheetData>
      <sheetData sheetId="2">
        <row r="13">
          <cell r="M13">
            <v>1</v>
          </cell>
          <cell r="O13">
            <v>1</v>
          </cell>
        </row>
        <row r="42">
          <cell r="D42">
            <v>9768.1299999999992</v>
          </cell>
          <cell r="E42">
            <v>6638.4</v>
          </cell>
          <cell r="F42">
            <v>-2489.48</v>
          </cell>
          <cell r="H42">
            <v>767.7299999999999</v>
          </cell>
          <cell r="J42">
            <v>513.66999999999996</v>
          </cell>
          <cell r="S42">
            <v>7532.7099999999991</v>
          </cell>
          <cell r="T42">
            <v>6638.4</v>
          </cell>
          <cell r="U42">
            <v>-2235.42</v>
          </cell>
          <cell r="W42">
            <v>254.05999999999997</v>
          </cell>
          <cell r="Y42">
            <v>513.66999999999996</v>
          </cell>
        </row>
      </sheetData>
      <sheetData sheetId="3"/>
      <sheetData sheetId="4"/>
      <sheetData sheetId="5">
        <row r="2">
          <cell r="AS2">
            <v>67887.64</v>
          </cell>
        </row>
      </sheetData>
      <sheetData sheetId="6">
        <row r="37">
          <cell r="D37">
            <v>3792.08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5474A-6E93-4B87-919E-3129EDEC95C8}">
  <sheetPr codeName="Sheet2">
    <tabColor rgb="FF00B050"/>
  </sheetPr>
  <dimension ref="A1:N44"/>
  <sheetViews>
    <sheetView zoomScale="210" zoomScaleNormal="210" workbookViewId="0">
      <pane ySplit="1" topLeftCell="A20" activePane="bottomLeft" state="frozen"/>
      <selection pane="bottomLeft" activeCell="M42" sqref="M42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22.42578125" bestFit="1" customWidth="1"/>
    <col min="4" max="4" width="24.42578125" bestFit="1" customWidth="1"/>
    <col min="5" max="12" width="13.140625" bestFit="1" customWidth="1"/>
    <col min="13" max="13" width="17.85546875" bestFit="1" customWidth="1"/>
  </cols>
  <sheetData>
    <row r="1" spans="1:14" x14ac:dyDescent="0.25">
      <c r="A1" s="62" t="s">
        <v>36</v>
      </c>
      <c r="B1" s="62" t="s">
        <v>37</v>
      </c>
      <c r="C1" s="62" t="s">
        <v>43</v>
      </c>
      <c r="D1" s="62" t="s">
        <v>44</v>
      </c>
      <c r="E1" s="62" t="s">
        <v>34</v>
      </c>
      <c r="F1" s="62" t="s">
        <v>22</v>
      </c>
      <c r="G1" s="62" t="s">
        <v>23</v>
      </c>
      <c r="H1" s="62" t="s">
        <v>21</v>
      </c>
      <c r="I1" s="62" t="s">
        <v>46</v>
      </c>
      <c r="J1" s="62" t="s">
        <v>47</v>
      </c>
      <c r="K1" s="62" t="s">
        <v>48</v>
      </c>
      <c r="L1" s="62" t="s">
        <v>49</v>
      </c>
      <c r="M1" s="63" t="s">
        <v>45</v>
      </c>
    </row>
    <row r="2" spans="1:14" ht="15.75" x14ac:dyDescent="0.25">
      <c r="A2" s="71">
        <v>45290</v>
      </c>
      <c r="B2" s="124">
        <f>'TM Imports'!CA18</f>
        <v>0</v>
      </c>
      <c r="C2" s="65">
        <f>SUM(Austin!B4-Austin!C4-Austin!D4-Austin!E4+Chip!B4-Chip!C4-Chip!D4-Chip!E4+Ryan!B4-Ryan!C4-Ryan!D4-Ryan!E4+Anthony!B4-Anthony!C4-Anthony!D4-Anthony!E4)/2</f>
        <v>0</v>
      </c>
      <c r="D2" s="65">
        <f>SUM(Austin!F4+Chip!F4+Ryan!F4+Anthony!F4)/2</f>
        <v>0</v>
      </c>
      <c r="E2" s="66">
        <f>Chip!Q4</f>
        <v>0</v>
      </c>
      <c r="F2" s="67">
        <f>Austin!Q4</f>
        <v>0</v>
      </c>
      <c r="G2" s="66">
        <f>Ryan!Q4</f>
        <v>0</v>
      </c>
      <c r="H2" s="66">
        <f>Anthony!Q4</f>
        <v>0</v>
      </c>
      <c r="I2" s="66">
        <f>Trey!M4</f>
        <v>0</v>
      </c>
      <c r="J2" s="66">
        <f>Rob!M4</f>
        <v>0</v>
      </c>
      <c r="K2" s="66">
        <f>Papa!J4</f>
        <v>0</v>
      </c>
      <c r="L2" s="68">
        <v>5350</v>
      </c>
      <c r="M2" s="70">
        <f t="shared" ref="M2:M42" si="0">SUM(E2+F2+G2+H2+I2+J2+K2+L2)</f>
        <v>5350</v>
      </c>
      <c r="N2" s="69"/>
    </row>
    <row r="3" spans="1:14" ht="15.75" x14ac:dyDescent="0.25">
      <c r="A3" s="71">
        <v>45276</v>
      </c>
      <c r="B3" s="108">
        <f>'TM Imports'!BY18</f>
        <v>0</v>
      </c>
      <c r="C3" s="65">
        <f>SUM(Austin!B5-Austin!C5-Austin!D5-Austin!E5+Chip!B5-Chip!C5-Chip!D5-Chip!E5+Ryan!B5-Ryan!C5-Ryan!D5-Ryan!E5+Anthony!B5-Anthony!C5-Anthony!D5-Anthony!E5)/2</f>
        <v>0</v>
      </c>
      <c r="D3" s="65">
        <f>SUM(Austin!F5+Chip!F5+Ryan!F5+Anthony!F5)/2</f>
        <v>0</v>
      </c>
      <c r="E3" s="66">
        <f>Chip!Q5</f>
        <v>0</v>
      </c>
      <c r="F3" s="67">
        <f>Austin!Q5</f>
        <v>0</v>
      </c>
      <c r="G3" s="66">
        <f>Ryan!Q5</f>
        <v>0</v>
      </c>
      <c r="H3" s="66">
        <f>Anthony!Q5</f>
        <v>0</v>
      </c>
      <c r="I3" s="66">
        <f>Trey!M5</f>
        <v>0</v>
      </c>
      <c r="J3" s="66">
        <f>Rob!M5</f>
        <v>0</v>
      </c>
      <c r="K3" s="66">
        <f>Papa!J5</f>
        <v>0</v>
      </c>
      <c r="L3" s="68">
        <v>5350</v>
      </c>
      <c r="M3" s="70">
        <f t="shared" si="0"/>
        <v>5350</v>
      </c>
      <c r="N3" s="69"/>
    </row>
    <row r="4" spans="1:14" ht="15.75" x14ac:dyDescent="0.25">
      <c r="A4" s="71">
        <v>45262</v>
      </c>
      <c r="B4" s="108">
        <f>'TM Imports'!BW18</f>
        <v>0</v>
      </c>
      <c r="C4" s="65">
        <f>SUM(Austin!B6-Austin!C6-Austin!D6-Austin!E6+Chip!B6-Chip!C6-Chip!D6-Chip!E6+Ryan!B6-Ryan!C6-Ryan!D6-Ryan!E6+Anthony!B6-Anthony!C6-Anthony!D6-Anthony!E6)/2</f>
        <v>0</v>
      </c>
      <c r="D4" s="65">
        <f>SUM(Austin!F6+Chip!F6+Ryan!F6+Anthony!F6)/2</f>
        <v>0</v>
      </c>
      <c r="E4" s="66">
        <f>Chip!Q6</f>
        <v>0</v>
      </c>
      <c r="F4" s="67">
        <f>Austin!Q6</f>
        <v>0</v>
      </c>
      <c r="G4" s="66">
        <f>Ryan!Q6</f>
        <v>0</v>
      </c>
      <c r="H4" s="66">
        <f>Anthony!Q6</f>
        <v>0</v>
      </c>
      <c r="I4" s="66">
        <f>Trey!M6</f>
        <v>0</v>
      </c>
      <c r="J4" s="66">
        <f>Rob!M6</f>
        <v>0</v>
      </c>
      <c r="K4" s="66">
        <f>Papa!J6</f>
        <v>0</v>
      </c>
      <c r="L4" s="68">
        <v>5350</v>
      </c>
      <c r="M4" s="70">
        <f t="shared" si="0"/>
        <v>5350</v>
      </c>
      <c r="N4" s="69"/>
    </row>
    <row r="5" spans="1:14" ht="15.75" x14ac:dyDescent="0.25">
      <c r="A5" s="64">
        <v>45248</v>
      </c>
      <c r="B5" s="124">
        <f>'TM Imports'!BU18</f>
        <v>0</v>
      </c>
      <c r="C5" s="65">
        <f>SUM(Austin!B7-Austin!C7-Austin!D7-Austin!E7+Chip!B7-Chip!C7-Chip!D7-Chip!E7+Ryan!B7-Ryan!C7-Ryan!D7-Ryan!E7+Anthony!B7-Anthony!C7-Anthony!D7-Anthony!E7)/2</f>
        <v>0</v>
      </c>
      <c r="D5" s="65">
        <f>SUM(Austin!F7+Chip!F7+Ryan!F7+Anthony!F7)/2</f>
        <v>0</v>
      </c>
      <c r="E5" s="66">
        <f>Chip!Q7</f>
        <v>0</v>
      </c>
      <c r="F5" s="67">
        <f>Austin!Q7</f>
        <v>0</v>
      </c>
      <c r="G5" s="66">
        <f>Ryan!Q7</f>
        <v>0</v>
      </c>
      <c r="H5" s="66">
        <f>Anthony!Q7</f>
        <v>0</v>
      </c>
      <c r="I5" s="66">
        <f>Trey!M7</f>
        <v>0</v>
      </c>
      <c r="J5" s="66">
        <f>Rob!M7</f>
        <v>0</v>
      </c>
      <c r="K5" s="66">
        <f>Papa!J7</f>
        <v>0</v>
      </c>
      <c r="L5" s="68">
        <v>5350</v>
      </c>
      <c r="M5" s="70">
        <f t="shared" si="0"/>
        <v>5350</v>
      </c>
      <c r="N5" s="69"/>
    </row>
    <row r="6" spans="1:14" ht="15.75" x14ac:dyDescent="0.25">
      <c r="A6" s="71">
        <v>45234</v>
      </c>
      <c r="B6" s="108">
        <f>'TM Imports'!BS18</f>
        <v>0</v>
      </c>
      <c r="C6" s="65">
        <f>SUM(Austin!B8-Austin!C8-Austin!D8-Austin!E8+Chip!B8-Chip!C8-Chip!D8-Chip!E8+Ryan!B8-Ryan!C8-Ryan!D8-Ryan!E8+Anthony!B8-Anthony!C8-Anthony!D8-Anthony!E8)/2</f>
        <v>0</v>
      </c>
      <c r="D6" s="65">
        <f>SUM(Austin!F8+Chip!F8+Ryan!F8+Anthony!F8)/2</f>
        <v>0</v>
      </c>
      <c r="E6" s="66">
        <f>Chip!Q8</f>
        <v>0</v>
      </c>
      <c r="F6" s="67">
        <f>Austin!Q8</f>
        <v>0</v>
      </c>
      <c r="G6" s="66">
        <f>Ryan!Q8</f>
        <v>0</v>
      </c>
      <c r="H6" s="66">
        <f>Anthony!Q8</f>
        <v>0</v>
      </c>
      <c r="I6" s="66">
        <f>Trey!M8</f>
        <v>0</v>
      </c>
      <c r="J6" s="66">
        <f>Rob!M8</f>
        <v>0</v>
      </c>
      <c r="K6" s="66">
        <f>Papa!J8</f>
        <v>0</v>
      </c>
      <c r="L6" s="68">
        <v>5350</v>
      </c>
      <c r="M6" s="70">
        <f t="shared" si="0"/>
        <v>5350</v>
      </c>
      <c r="N6" s="69"/>
    </row>
    <row r="7" spans="1:14" ht="15.75" x14ac:dyDescent="0.25">
      <c r="A7" s="71">
        <v>45220</v>
      </c>
      <c r="B7" s="108">
        <f>'TM Imports'!BQ18</f>
        <v>0</v>
      </c>
      <c r="C7" s="65">
        <f>SUM(Austin!B9-Austin!C9-Austin!D9-Austin!E9+Chip!B9-Chip!C9-Chip!D9-Chip!E9+Ryan!B9-Ryan!C9-Ryan!D9-Ryan!E9+Anthony!B9-Anthony!C9-Anthony!D9-Anthony!E9)/2</f>
        <v>0</v>
      </c>
      <c r="D7" s="65">
        <f>SUM(Austin!F9+Chip!F9+Ryan!F9+Anthony!F9)/2</f>
        <v>0</v>
      </c>
      <c r="E7" s="66">
        <f>Chip!Q9</f>
        <v>0</v>
      </c>
      <c r="F7" s="67">
        <f>Austin!Q9</f>
        <v>0</v>
      </c>
      <c r="G7" s="66">
        <f>Ryan!Q9</f>
        <v>0</v>
      </c>
      <c r="H7" s="66">
        <f>Anthony!Q9</f>
        <v>0</v>
      </c>
      <c r="I7" s="66">
        <f>Trey!M9</f>
        <v>0</v>
      </c>
      <c r="J7" s="66">
        <f>Rob!M9</f>
        <v>0</v>
      </c>
      <c r="K7" s="66">
        <f>Papa!J9</f>
        <v>0</v>
      </c>
      <c r="L7" s="68">
        <v>5350</v>
      </c>
      <c r="M7" s="70">
        <f t="shared" si="0"/>
        <v>5350</v>
      </c>
      <c r="N7" s="69"/>
    </row>
    <row r="8" spans="1:14" ht="15.75" x14ac:dyDescent="0.25">
      <c r="A8" s="64">
        <v>45206</v>
      </c>
      <c r="B8" s="124">
        <f>'TM Imports'!BO18</f>
        <v>0</v>
      </c>
      <c r="C8" s="65">
        <f>SUM(Austin!B10-Austin!C10-Austin!D10-Austin!E10+Chip!B10-Chip!C10-Chip!D10-Chip!E10+Ryan!B10-Ryan!C10-Ryan!D10-Ryan!E10+Anthony!B10-Anthony!C10-Anthony!D10-Anthony!E10)/2</f>
        <v>0</v>
      </c>
      <c r="D8" s="65">
        <f>SUM(Austin!F10+Chip!F10+Ryan!F10+Anthony!F10)/2</f>
        <v>0</v>
      </c>
      <c r="E8" s="66">
        <f>Chip!Q10</f>
        <v>0</v>
      </c>
      <c r="F8" s="67">
        <f>Austin!Q10</f>
        <v>0</v>
      </c>
      <c r="G8" s="66">
        <f>Ryan!Q10</f>
        <v>0</v>
      </c>
      <c r="H8" s="66">
        <f>Anthony!Q10</f>
        <v>0</v>
      </c>
      <c r="I8" s="66">
        <f>Trey!M10</f>
        <v>0</v>
      </c>
      <c r="J8" s="66">
        <f>Rob!M10</f>
        <v>0</v>
      </c>
      <c r="K8" s="66">
        <f>Papa!J10</f>
        <v>0</v>
      </c>
      <c r="L8" s="68">
        <v>5350</v>
      </c>
      <c r="M8" s="70">
        <f t="shared" si="0"/>
        <v>5350</v>
      </c>
      <c r="N8" s="69"/>
    </row>
    <row r="9" spans="1:14" ht="15.75" x14ac:dyDescent="0.25">
      <c r="A9" s="71">
        <v>45192</v>
      </c>
      <c r="B9" s="108">
        <f>'TM Imports'!BM18</f>
        <v>0</v>
      </c>
      <c r="C9" s="65">
        <f>SUM(Austin!B11-Austin!C11-Austin!D11-Austin!E11+Chip!B11-Chip!C11-Chip!D11-Chip!E11+Ryan!B11-Ryan!C11-Ryan!D11-Ryan!E11+Anthony!B11-Anthony!C11-Anthony!D11-Anthony!E11)/2</f>
        <v>0</v>
      </c>
      <c r="D9" s="65">
        <f>SUM(Austin!F11+Chip!F11+Ryan!F11+Anthony!F11)/2</f>
        <v>0</v>
      </c>
      <c r="E9" s="66">
        <f>Chip!Q11</f>
        <v>0</v>
      </c>
      <c r="F9" s="67">
        <f>Austin!Q11</f>
        <v>0</v>
      </c>
      <c r="G9" s="66">
        <f>Ryan!Q11</f>
        <v>0</v>
      </c>
      <c r="H9" s="66">
        <f>Anthony!Q11</f>
        <v>0</v>
      </c>
      <c r="I9" s="66">
        <f>Trey!M11</f>
        <v>0</v>
      </c>
      <c r="J9" s="66">
        <f>Rob!M11</f>
        <v>0</v>
      </c>
      <c r="K9" s="66">
        <f>Papa!J11</f>
        <v>0</v>
      </c>
      <c r="L9" s="68">
        <v>5350</v>
      </c>
      <c r="M9" s="70">
        <f t="shared" si="0"/>
        <v>5350</v>
      </c>
      <c r="N9" s="69"/>
    </row>
    <row r="10" spans="1:14" ht="15.75" x14ac:dyDescent="0.25">
      <c r="A10" s="71">
        <v>45178</v>
      </c>
      <c r="B10" s="108">
        <f>'TM Imports'!BK18</f>
        <v>0</v>
      </c>
      <c r="C10" s="65">
        <f>SUM(Austin!B12-Austin!C12-Austin!D12-Austin!E12+Chip!B12-Chip!C12-Chip!D12-Chip!E12+Ryan!B12-Ryan!C12-Ryan!D12-Ryan!E12+Anthony!B12-Anthony!C12-Anthony!D12-Anthony!E12)/2</f>
        <v>0</v>
      </c>
      <c r="D10" s="65">
        <f>SUM(Austin!F12+Chip!F12+Ryan!F12+Anthony!F12)/2</f>
        <v>0</v>
      </c>
      <c r="E10" s="66">
        <f>Chip!Q12</f>
        <v>0</v>
      </c>
      <c r="F10" s="67">
        <f>Austin!Q12</f>
        <v>0</v>
      </c>
      <c r="G10" s="66">
        <f>Ryan!Q12</f>
        <v>0</v>
      </c>
      <c r="H10" s="66">
        <f>Anthony!Q12</f>
        <v>0</v>
      </c>
      <c r="I10" s="66">
        <f>Trey!M12</f>
        <v>0</v>
      </c>
      <c r="J10" s="66">
        <f>Rob!M12</f>
        <v>0</v>
      </c>
      <c r="K10" s="66">
        <f>Papa!J12</f>
        <v>0</v>
      </c>
      <c r="L10" s="68">
        <v>5350</v>
      </c>
      <c r="M10" s="70">
        <f t="shared" si="0"/>
        <v>5350</v>
      </c>
      <c r="N10" s="69"/>
    </row>
    <row r="11" spans="1:14" ht="15.75" x14ac:dyDescent="0.25">
      <c r="A11" s="64">
        <v>45164</v>
      </c>
      <c r="B11" s="124">
        <f>'TM Imports'!BI18</f>
        <v>0</v>
      </c>
      <c r="C11" s="65">
        <f>SUM(Austin!B13-Austin!C13-Austin!D13-Austin!E13+Chip!B13-Chip!C13-Chip!D13-Chip!E13+Ryan!B13-Ryan!C13-Ryan!D13-Ryan!E13+Anthony!B13-Anthony!C13-Anthony!D13-Anthony!E13)/2</f>
        <v>0</v>
      </c>
      <c r="D11" s="65">
        <f>SUM(Austin!F13+Chip!F13+Ryan!F13+Anthony!F13)/2</f>
        <v>0</v>
      </c>
      <c r="E11" s="66">
        <f>Chip!Q13</f>
        <v>0</v>
      </c>
      <c r="F11" s="67">
        <f>Austin!Q13</f>
        <v>0</v>
      </c>
      <c r="G11" s="66">
        <f>Ryan!Q13</f>
        <v>0</v>
      </c>
      <c r="H11" s="66">
        <f>Anthony!Q13</f>
        <v>0</v>
      </c>
      <c r="I11" s="66">
        <f>Trey!M13</f>
        <v>0</v>
      </c>
      <c r="J11" s="66">
        <f>Rob!M13</f>
        <v>0</v>
      </c>
      <c r="K11" s="66">
        <f>Papa!J13</f>
        <v>0</v>
      </c>
      <c r="L11" s="68">
        <v>5350</v>
      </c>
      <c r="M11" s="70">
        <f t="shared" si="0"/>
        <v>5350</v>
      </c>
      <c r="N11" s="69"/>
    </row>
    <row r="12" spans="1:14" ht="15.75" x14ac:dyDescent="0.25">
      <c r="A12" s="71">
        <v>45150</v>
      </c>
      <c r="B12" s="108">
        <f>'TM Imports'!BG18</f>
        <v>0</v>
      </c>
      <c r="C12" s="65">
        <f>SUM(Austin!B14-Austin!C14-Austin!D14-Austin!E14+Chip!B14-Chip!C14-Chip!D14-Chip!E14+Ryan!B14-Ryan!C14-Ryan!D14-Ryan!E14+Anthony!B14-Anthony!C14-Anthony!D14-Anthony!E14)/2</f>
        <v>0</v>
      </c>
      <c r="D12" s="65">
        <f>SUM(Austin!F14+Chip!F14+Ryan!F14+Anthony!F14)/2</f>
        <v>0</v>
      </c>
      <c r="E12" s="66">
        <f>Chip!Q14</f>
        <v>0</v>
      </c>
      <c r="F12" s="67">
        <f>Austin!Q14</f>
        <v>0</v>
      </c>
      <c r="G12" s="66">
        <f>Ryan!Q14</f>
        <v>0</v>
      </c>
      <c r="H12" s="66">
        <f>Anthony!Q14</f>
        <v>0</v>
      </c>
      <c r="I12" s="66">
        <f>Trey!M14</f>
        <v>0</v>
      </c>
      <c r="J12" s="66">
        <f>Rob!M14</f>
        <v>0</v>
      </c>
      <c r="K12" s="66">
        <f>Papa!J14</f>
        <v>0</v>
      </c>
      <c r="L12" s="68">
        <v>5350</v>
      </c>
      <c r="M12" s="70">
        <f t="shared" si="0"/>
        <v>5350</v>
      </c>
      <c r="N12" s="69"/>
    </row>
    <row r="13" spans="1:14" ht="15.75" x14ac:dyDescent="0.25">
      <c r="A13" s="71">
        <v>45136</v>
      </c>
      <c r="B13" s="108">
        <f>'TM Imports'!BE18</f>
        <v>0</v>
      </c>
      <c r="C13" s="65">
        <f>SUM(Austin!B15-Austin!C15-Austin!D15-Austin!E15+Chip!B15-Chip!C15-Chip!D15-Chip!E15+Ryan!B15-Ryan!C15-Ryan!D15-Ryan!E15+Anthony!B15-Anthony!C15-Anthony!D15-Anthony!E15)/2</f>
        <v>0</v>
      </c>
      <c r="D13" s="65">
        <f>SUM(Austin!F15+Chip!F15+Ryan!F15+Anthony!F15)/2</f>
        <v>0</v>
      </c>
      <c r="E13" s="66">
        <f>Chip!Q15</f>
        <v>0</v>
      </c>
      <c r="F13" s="67">
        <f>Austin!Q15</f>
        <v>0</v>
      </c>
      <c r="G13" s="66">
        <f>Ryan!Q15</f>
        <v>0</v>
      </c>
      <c r="H13" s="66">
        <f>Anthony!Q15</f>
        <v>0</v>
      </c>
      <c r="I13" s="66">
        <f>Trey!M15</f>
        <v>0</v>
      </c>
      <c r="J13" s="66">
        <f>Rob!M15</f>
        <v>0</v>
      </c>
      <c r="K13" s="66">
        <f>Papa!J15</f>
        <v>0</v>
      </c>
      <c r="L13" s="68">
        <v>5350</v>
      </c>
      <c r="M13" s="70">
        <f t="shared" si="0"/>
        <v>5350</v>
      </c>
      <c r="N13" s="69"/>
    </row>
    <row r="14" spans="1:14" ht="15.75" x14ac:dyDescent="0.25">
      <c r="A14" s="64">
        <v>45122</v>
      </c>
      <c r="B14" s="108">
        <f xml:space="preserve"> 'TM Imports'!BC18</f>
        <v>0</v>
      </c>
      <c r="C14" s="65">
        <f>SUM(Austin!B16-Austin!C16-Austin!D16-Austin!E16+Chip!B16-Chip!C16-Chip!D16-Chip!E16+Ryan!B16-Ryan!C16-Ryan!D16-Ryan!E16+Anthony!B16-Anthony!C16-Anthony!D16-Anthony!E16)/2</f>
        <v>0</v>
      </c>
      <c r="D14" s="65">
        <f>SUM(Austin!F16+Chip!F16+Ryan!F16+Anthony!F16)/2</f>
        <v>0</v>
      </c>
      <c r="E14" s="66">
        <f>Chip!Q16</f>
        <v>0</v>
      </c>
      <c r="F14" s="67">
        <f>Austin!Q16</f>
        <v>0</v>
      </c>
      <c r="G14" s="66">
        <f>Ryan!Q16</f>
        <v>0</v>
      </c>
      <c r="H14" s="66">
        <f>Anthony!Q16</f>
        <v>0</v>
      </c>
      <c r="I14" s="66">
        <f>Trey!M16</f>
        <v>0</v>
      </c>
      <c r="J14" s="66">
        <f>Rob!M16</f>
        <v>0</v>
      </c>
      <c r="K14" s="66">
        <f>Papa!J16</f>
        <v>0</v>
      </c>
      <c r="L14" s="68">
        <v>5350</v>
      </c>
      <c r="M14" s="70">
        <f t="shared" si="0"/>
        <v>5350</v>
      </c>
      <c r="N14" s="69"/>
    </row>
    <row r="15" spans="1:14" ht="15.75" x14ac:dyDescent="0.25">
      <c r="A15" s="71">
        <v>45108</v>
      </c>
      <c r="B15" s="108">
        <f>'TM Imports'!BA18</f>
        <v>0</v>
      </c>
      <c r="C15" s="65">
        <f>SUM(Austin!B17-Austin!C17-Austin!D17-Austin!E17+Chip!B17-Chip!C17-Chip!D17-Chip!E17+Ryan!B17-Ryan!C17-Ryan!D17-Ryan!E17+Anthony!B17-Anthony!C17-Anthony!D17-Anthony!E17)/2</f>
        <v>0</v>
      </c>
      <c r="D15" s="65">
        <f>SUM(Austin!F17+Chip!F17+Ryan!F17+Anthony!F17)/2</f>
        <v>0</v>
      </c>
      <c r="E15" s="66">
        <f>Chip!Q17</f>
        <v>0</v>
      </c>
      <c r="F15" s="67">
        <f>Austin!Q17</f>
        <v>0</v>
      </c>
      <c r="G15" s="66">
        <f>Ryan!Q17</f>
        <v>0</v>
      </c>
      <c r="H15" s="66">
        <f>Anthony!Q17</f>
        <v>0</v>
      </c>
      <c r="I15" s="66">
        <f>Trey!M17</f>
        <v>0</v>
      </c>
      <c r="J15" s="66">
        <f>Rob!M17</f>
        <v>0</v>
      </c>
      <c r="K15" s="66">
        <f>Papa!J17</f>
        <v>0</v>
      </c>
      <c r="L15" s="68">
        <v>5350</v>
      </c>
      <c r="M15" s="70">
        <f t="shared" si="0"/>
        <v>5350</v>
      </c>
      <c r="N15" s="69"/>
    </row>
    <row r="16" spans="1:14" ht="15.75" x14ac:dyDescent="0.25">
      <c r="A16" s="71">
        <v>45094</v>
      </c>
      <c r="B16" s="108">
        <f>'TM Imports'!AY18</f>
        <v>0</v>
      </c>
      <c r="C16" s="65">
        <f>SUM(Austin!B18-Austin!C18-Austin!D18-Austin!E18+Chip!B18-Chip!C18-Chip!D18-Chip!E18+Ryan!B18-Ryan!C18-Ryan!D18-Ryan!E18+Anthony!B18-Anthony!C18-Anthony!D18-Anthony!E18)/2</f>
        <v>0</v>
      </c>
      <c r="D16" s="65">
        <f>SUM(Austin!F18+Chip!F18+Ryan!F18+Anthony!F18)/2</f>
        <v>0</v>
      </c>
      <c r="E16" s="66">
        <f>Chip!Q18</f>
        <v>0</v>
      </c>
      <c r="F16" s="67">
        <f>Austin!Q18</f>
        <v>0</v>
      </c>
      <c r="G16" s="66">
        <f>Ryan!Q18</f>
        <v>0</v>
      </c>
      <c r="H16" s="66">
        <f>Anthony!Q18</f>
        <v>0</v>
      </c>
      <c r="I16" s="66">
        <f>Trey!M18</f>
        <v>0</v>
      </c>
      <c r="J16" s="66">
        <f>Rob!M18</f>
        <v>0</v>
      </c>
      <c r="K16" s="66">
        <f>Papa!J18</f>
        <v>0</v>
      </c>
      <c r="L16" s="68">
        <v>5350</v>
      </c>
      <c r="M16" s="70">
        <f t="shared" si="0"/>
        <v>5350</v>
      </c>
      <c r="N16" s="69"/>
    </row>
    <row r="17" spans="1:14" ht="15.75" x14ac:dyDescent="0.25">
      <c r="A17" s="64">
        <v>45080</v>
      </c>
      <c r="B17" s="108">
        <f>'TM Imports'!AW18</f>
        <v>0</v>
      </c>
      <c r="C17" s="65">
        <f>SUM(Austin!B19-Austin!C19-Austin!D19-Austin!E19+Chip!B19-Chip!C19-Chip!D19-Chip!E19+Ryan!B19-Ryan!C19-Ryan!D19-Ryan!E19+Anthony!B19-Anthony!C19-Anthony!D19-Anthony!E19)/2</f>
        <v>0</v>
      </c>
      <c r="D17" s="65">
        <f>SUM(Austin!F19+Chip!F19+Ryan!F19+Anthony!F19)/2</f>
        <v>0</v>
      </c>
      <c r="E17" s="66">
        <f>Chip!Q19</f>
        <v>0</v>
      </c>
      <c r="F17" s="67">
        <f>Austin!Q19</f>
        <v>0</v>
      </c>
      <c r="G17" s="66">
        <f>Ryan!Q19</f>
        <v>0</v>
      </c>
      <c r="H17" s="66">
        <f>Anthony!Q19</f>
        <v>0</v>
      </c>
      <c r="I17" s="66">
        <f>Trey!M19</f>
        <v>0</v>
      </c>
      <c r="J17" s="66">
        <f>Rob!M19</f>
        <v>0</v>
      </c>
      <c r="K17" s="66">
        <f>Papa!J19</f>
        <v>0</v>
      </c>
      <c r="L17" s="68">
        <v>5350</v>
      </c>
      <c r="M17" s="70">
        <f t="shared" si="0"/>
        <v>5350</v>
      </c>
      <c r="N17" s="69"/>
    </row>
    <row r="18" spans="1:14" ht="15.75" x14ac:dyDescent="0.25">
      <c r="A18" s="71">
        <v>45066</v>
      </c>
      <c r="B18" s="108">
        <f>'TM Imports'!AU18</f>
        <v>0</v>
      </c>
      <c r="C18" s="65">
        <f>SUM(Austin!B20-Austin!C20-Austin!D20-Austin!E20+Chip!B20-Chip!C20-Chip!D20-Chip!E20+Ryan!B20-Ryan!C20-Ryan!D20-Ryan!E20+Anthony!B20-Anthony!C20-Anthony!D20-Anthony!E20)/2</f>
        <v>0</v>
      </c>
      <c r="D18" s="65">
        <f>SUM(Austin!F20+Chip!F20+Ryan!F20+Anthony!F20)/2</f>
        <v>0</v>
      </c>
      <c r="E18" s="66">
        <f>Chip!Q20</f>
        <v>0</v>
      </c>
      <c r="F18" s="67">
        <f>Austin!Q20</f>
        <v>0</v>
      </c>
      <c r="G18" s="66">
        <f>Ryan!Q20</f>
        <v>0</v>
      </c>
      <c r="H18" s="66">
        <f>Anthony!Q20</f>
        <v>0</v>
      </c>
      <c r="I18" s="66">
        <f>Trey!M20</f>
        <v>0</v>
      </c>
      <c r="J18" s="66">
        <f>Rob!M20</f>
        <v>0</v>
      </c>
      <c r="K18" s="66">
        <f>Papa!J20</f>
        <v>0</v>
      </c>
      <c r="L18" s="68">
        <v>5350</v>
      </c>
      <c r="M18" s="70">
        <f t="shared" si="0"/>
        <v>5350</v>
      </c>
      <c r="N18" s="69"/>
    </row>
    <row r="19" spans="1:14" ht="15.75" x14ac:dyDescent="0.25">
      <c r="A19" s="71">
        <v>45052</v>
      </c>
      <c r="B19" s="108">
        <f>'TM Imports'!AS18</f>
        <v>0</v>
      </c>
      <c r="C19" s="65">
        <f>SUM(Austin!B21-Austin!C21-Austin!D21-Austin!E21+Chip!B21-Chip!C21-Chip!D21-Chip!E21+Ryan!B21-Ryan!C21-Ryan!D21-Ryan!E21+Anthony!B21-Anthony!C21-Anthony!D21-Anthony!E21)/2</f>
        <v>0</v>
      </c>
      <c r="D19" s="65">
        <f>SUM(Austin!F21+Chip!F21+Ryan!F21+Anthony!F21)/2</f>
        <v>0</v>
      </c>
      <c r="E19" s="66">
        <f>Chip!Q21</f>
        <v>0</v>
      </c>
      <c r="F19" s="67">
        <f>Austin!Q21</f>
        <v>0</v>
      </c>
      <c r="G19" s="66">
        <f>Ryan!Q21</f>
        <v>0</v>
      </c>
      <c r="H19" s="66">
        <f>Anthony!Q21</f>
        <v>0</v>
      </c>
      <c r="I19" s="66">
        <f>Trey!M21</f>
        <v>0</v>
      </c>
      <c r="J19" s="66">
        <f>Rob!M21</f>
        <v>0</v>
      </c>
      <c r="K19" s="66">
        <f>Papa!J21</f>
        <v>0</v>
      </c>
      <c r="L19" s="68">
        <v>5350</v>
      </c>
      <c r="M19" s="70">
        <f t="shared" si="0"/>
        <v>5350</v>
      </c>
      <c r="N19" s="69"/>
    </row>
    <row r="20" spans="1:14" ht="15.75" x14ac:dyDescent="0.25">
      <c r="A20" s="64">
        <v>45038</v>
      </c>
      <c r="B20" s="108">
        <f>'TM Imports'!AQ18</f>
        <v>0</v>
      </c>
      <c r="C20" s="65">
        <f>SUM(Austin!B22-Austin!C22-Austin!D22-Austin!E22+Chip!B22-Chip!C22-Chip!D22-Chip!E22+Ryan!B22-Ryan!C22-Ryan!D22-Ryan!E22+Anthony!B22-Anthony!C22-Anthony!D22-Anthony!E22)/2</f>
        <v>0</v>
      </c>
      <c r="D20" s="65">
        <f>SUM(Austin!F22+Chip!F22+Ryan!F22+Anthony!F22)/2</f>
        <v>0</v>
      </c>
      <c r="E20" s="66">
        <f>Chip!Q22</f>
        <v>0</v>
      </c>
      <c r="F20" s="67">
        <f>Austin!Q22</f>
        <v>0</v>
      </c>
      <c r="G20" s="66">
        <f>Ryan!Q22</f>
        <v>0</v>
      </c>
      <c r="H20" s="66">
        <f>Anthony!Q22</f>
        <v>0</v>
      </c>
      <c r="I20" s="66">
        <f>Trey!M22</f>
        <v>0</v>
      </c>
      <c r="J20" s="66">
        <f>Rob!M22</f>
        <v>0</v>
      </c>
      <c r="K20" s="66">
        <f>Papa!J22</f>
        <v>0</v>
      </c>
      <c r="L20" s="68">
        <v>5350</v>
      </c>
      <c r="M20" s="70">
        <f t="shared" si="0"/>
        <v>5350</v>
      </c>
      <c r="N20" s="69"/>
    </row>
    <row r="21" spans="1:14" ht="15.75" x14ac:dyDescent="0.25">
      <c r="A21" s="71">
        <v>45024</v>
      </c>
      <c r="B21" s="108">
        <f>'TM Imports'!AO18</f>
        <v>0</v>
      </c>
      <c r="C21" s="65">
        <f>SUM(Austin!B23-Austin!C23-Austin!D23-Austin!E23+Chip!B23-Chip!C23-Chip!D23-Chip!E23+Ryan!B23-Ryan!C23-Ryan!D23-Ryan!E23+Anthony!B23-Anthony!C23-Anthony!D23-Anthony!E23)/2</f>
        <v>0</v>
      </c>
      <c r="D21" s="65">
        <f>SUM(Austin!F23+Chip!F23+Ryan!F23+Anthony!F23)/2</f>
        <v>0</v>
      </c>
      <c r="E21" s="66">
        <f>Chip!Q23</f>
        <v>0</v>
      </c>
      <c r="F21" s="67">
        <f>Austin!Q23</f>
        <v>0</v>
      </c>
      <c r="G21" s="66">
        <f>Ryan!Q23</f>
        <v>0</v>
      </c>
      <c r="H21" s="66">
        <f>Anthony!Q23</f>
        <v>0</v>
      </c>
      <c r="I21" s="66">
        <f>Trey!M23</f>
        <v>0</v>
      </c>
      <c r="J21" s="66">
        <f>Rob!M23</f>
        <v>0</v>
      </c>
      <c r="K21" s="66">
        <f>Papa!J23</f>
        <v>0</v>
      </c>
      <c r="L21" s="68">
        <v>5350</v>
      </c>
      <c r="M21" s="70">
        <f t="shared" si="0"/>
        <v>5350</v>
      </c>
      <c r="N21" s="69"/>
    </row>
    <row r="22" spans="1:14" ht="15.75" x14ac:dyDescent="0.25">
      <c r="A22" s="71">
        <v>45010</v>
      </c>
      <c r="B22" s="108">
        <f>'TM Imports'!AM18</f>
        <v>0</v>
      </c>
      <c r="C22" s="65">
        <f>SUM(Austin!B24-Austin!C24-Austin!D24-Austin!E24+Chip!B24-Chip!C24-Chip!D24-Chip!E24+Ryan!B24-Ryan!C24-Ryan!D24-Ryan!E24+Anthony!B24-Anthony!C24-Anthony!D24-Anthony!E24)/2</f>
        <v>0</v>
      </c>
      <c r="D22" s="65">
        <f>SUM(Austin!F24+Chip!F24+Ryan!F24+Anthony!F24)/2</f>
        <v>0</v>
      </c>
      <c r="E22" s="66">
        <f>Chip!Q24</f>
        <v>0</v>
      </c>
      <c r="F22" s="67">
        <f>Austin!Q24</f>
        <v>0</v>
      </c>
      <c r="G22" s="66">
        <f>Ryan!Q24</f>
        <v>0</v>
      </c>
      <c r="H22" s="66">
        <f>Anthony!Q24</f>
        <v>0</v>
      </c>
      <c r="I22" s="66">
        <f>Trey!M24</f>
        <v>0</v>
      </c>
      <c r="J22" s="66">
        <f>Rob!M24</f>
        <v>0</v>
      </c>
      <c r="K22" s="66">
        <f>Papa!J24</f>
        <v>0</v>
      </c>
      <c r="L22" s="68">
        <v>5350</v>
      </c>
      <c r="M22" s="70">
        <f t="shared" si="0"/>
        <v>5350</v>
      </c>
      <c r="N22" s="69"/>
    </row>
    <row r="23" spans="1:14" ht="15.75" x14ac:dyDescent="0.25">
      <c r="A23" s="64">
        <v>44996</v>
      </c>
      <c r="B23" s="108">
        <f>'TM Imports'!AK18</f>
        <v>0</v>
      </c>
      <c r="C23" s="65">
        <f>SUM(Austin!B25-Austin!C25-Austin!D25-Austin!E25+Chip!B25-Chip!C25-Chip!D25-Chip!E25+Ryan!B25-Ryan!C25-Ryan!D25-Ryan!E25+Anthony!B25-Anthony!C25-Anthony!D25-Anthony!E25)/2</f>
        <v>0</v>
      </c>
      <c r="D23" s="65">
        <f>SUM(Austin!F25+Chip!F25+Ryan!F25+Anthony!F25)/2</f>
        <v>0</v>
      </c>
      <c r="E23" s="66">
        <f>Chip!Q25</f>
        <v>0</v>
      </c>
      <c r="F23" s="67">
        <f>Austin!Q25</f>
        <v>0</v>
      </c>
      <c r="G23" s="66">
        <f>Ryan!Q25</f>
        <v>0</v>
      </c>
      <c r="H23" s="66">
        <f>Anthony!Q25</f>
        <v>0</v>
      </c>
      <c r="I23" s="66">
        <f>Trey!M25</f>
        <v>0</v>
      </c>
      <c r="J23" s="66">
        <f>Rob!M25</f>
        <v>0</v>
      </c>
      <c r="K23" s="66">
        <f>Papa!J25</f>
        <v>0</v>
      </c>
      <c r="L23" s="68">
        <v>5350</v>
      </c>
      <c r="M23" s="70">
        <f t="shared" si="0"/>
        <v>5350</v>
      </c>
      <c r="N23" s="69"/>
    </row>
    <row r="24" spans="1:14" ht="15.75" x14ac:dyDescent="0.25">
      <c r="A24" s="71">
        <v>44982</v>
      </c>
      <c r="B24" s="108">
        <f>'TM Imports'!AI18</f>
        <v>0</v>
      </c>
      <c r="C24" s="65">
        <f>SUM(Austin!B26-Austin!C26-Austin!D26-Austin!E26+Chip!B26-Chip!C26-Chip!D26-Chip!E26+Ryan!B26-Ryan!C26-Ryan!D26-Ryan!E26+Anthony!B26-Anthony!C26-Anthony!D26-Anthony!E26)/2</f>
        <v>0</v>
      </c>
      <c r="D24" s="65">
        <f>SUM(Austin!F26+Chip!F26+Ryan!F26+Anthony!F26)/2</f>
        <v>0</v>
      </c>
      <c r="E24" s="66">
        <f>Chip!Q26</f>
        <v>0</v>
      </c>
      <c r="F24" s="67">
        <f>Austin!Q26</f>
        <v>0</v>
      </c>
      <c r="G24" s="66">
        <f>Ryan!Q26</f>
        <v>0</v>
      </c>
      <c r="H24" s="66">
        <f>Anthony!Q26</f>
        <v>0</v>
      </c>
      <c r="I24" s="66">
        <f>Trey!M26</f>
        <v>0</v>
      </c>
      <c r="J24" s="66">
        <f>Rob!M26</f>
        <v>0</v>
      </c>
      <c r="K24" s="66">
        <f>Papa!J26</f>
        <v>0</v>
      </c>
      <c r="L24" s="68">
        <v>5350</v>
      </c>
      <c r="M24" s="70">
        <f t="shared" si="0"/>
        <v>5350</v>
      </c>
      <c r="N24" s="69"/>
    </row>
    <row r="25" spans="1:14" ht="15.75" x14ac:dyDescent="0.25">
      <c r="A25" s="71">
        <v>44968</v>
      </c>
      <c r="B25" s="108">
        <f>'TM Imports'!AG18</f>
        <v>0</v>
      </c>
      <c r="C25" s="65">
        <f>SUM(Austin!B27-Austin!C27-Austin!D27-Austin!E27+Chip!B27-Chip!C27-Chip!D27-Chip!E27+Ryan!B27-Ryan!C27-Ryan!D27-Ryan!E27+Anthony!B27-Anthony!C27-Anthony!D27-Anthony!E27)/2</f>
        <v>0</v>
      </c>
      <c r="D25" s="65">
        <f>SUM(Austin!F27+Chip!F27+Ryan!F27+Anthony!F27)/2</f>
        <v>0</v>
      </c>
      <c r="E25" s="66">
        <f>Chip!Q27</f>
        <v>0</v>
      </c>
      <c r="F25" s="67">
        <f>Austin!Q27</f>
        <v>0</v>
      </c>
      <c r="G25" s="66">
        <f>Ryan!Q27</f>
        <v>0</v>
      </c>
      <c r="H25" s="66">
        <f>Anthony!Q27</f>
        <v>0</v>
      </c>
      <c r="I25" s="66">
        <f>Trey!M27</f>
        <v>0</v>
      </c>
      <c r="J25" s="66">
        <f>Rob!M27</f>
        <v>0</v>
      </c>
      <c r="K25" s="66">
        <f>Papa!J27</f>
        <v>0</v>
      </c>
      <c r="L25" s="68">
        <v>5350</v>
      </c>
      <c r="M25" s="70">
        <f t="shared" si="0"/>
        <v>5350</v>
      </c>
      <c r="N25" s="69"/>
    </row>
    <row r="26" spans="1:14" ht="15.75" x14ac:dyDescent="0.25">
      <c r="A26" s="64">
        <v>44954</v>
      </c>
      <c r="B26" s="108">
        <f>'TM Imports'!AE18</f>
        <v>0</v>
      </c>
      <c r="C26" s="65">
        <f>SUM(Austin!B28-Austin!C28-Austin!D28-Austin!E28+Chip!B28-Chip!C28-Chip!D28-Chip!E28+Ryan!B28-Ryan!C28-Ryan!D28-Ryan!E28+Anthony!B28-Anthony!C28-Anthony!D28-Anthony!E28)/2</f>
        <v>0</v>
      </c>
      <c r="D26" s="65">
        <f>SUM(Austin!F28+Chip!F28+Ryan!F28+Anthony!F28)/2</f>
        <v>0</v>
      </c>
      <c r="E26" s="66">
        <f>Chip!Q28</f>
        <v>0</v>
      </c>
      <c r="F26" s="67">
        <f>Austin!Q28</f>
        <v>0</v>
      </c>
      <c r="G26" s="66">
        <f>Ryan!Q28</f>
        <v>0</v>
      </c>
      <c r="H26" s="66">
        <f>Anthony!Q28</f>
        <v>0</v>
      </c>
      <c r="I26" s="66">
        <f>Trey!M28</f>
        <v>0</v>
      </c>
      <c r="J26" s="66">
        <f>Rob!M28</f>
        <v>0</v>
      </c>
      <c r="K26" s="66">
        <f>Papa!J28</f>
        <v>0</v>
      </c>
      <c r="L26" s="68">
        <v>5350</v>
      </c>
      <c r="M26" s="70">
        <f t="shared" si="0"/>
        <v>5350</v>
      </c>
      <c r="N26" s="69"/>
    </row>
    <row r="27" spans="1:14" ht="15.75" x14ac:dyDescent="0.25">
      <c r="A27" s="71">
        <v>44940</v>
      </c>
      <c r="B27" s="108">
        <f>'TM Imports'!AC18</f>
        <v>0</v>
      </c>
      <c r="C27" s="65">
        <f>SUM(Austin!B29-Austin!C29-Austin!D29-Austin!E29+Chip!B29-Chip!C29-Chip!D29-Chip!E29+Ryan!B29-Ryan!C29-Ryan!D29-Ryan!E29+Anthony!B29-Anthony!C29-Anthony!D29-Anthony!E29)/2</f>
        <v>20</v>
      </c>
      <c r="D27" s="65">
        <f>SUM(Austin!F29+Chip!F29+Ryan!F29+Anthony!F29)/2</f>
        <v>0</v>
      </c>
      <c r="E27" s="66">
        <f>Chip!Q29</f>
        <v>329.6</v>
      </c>
      <c r="F27" s="67">
        <f>Austin!Q29</f>
        <v>248</v>
      </c>
      <c r="G27" s="66">
        <f>Ryan!Q29</f>
        <v>1665</v>
      </c>
      <c r="H27" s="66">
        <f>Anthony!Q29</f>
        <v>216</v>
      </c>
      <c r="I27" s="66">
        <f>Trey!M29</f>
        <v>1106.2816816699999</v>
      </c>
      <c r="J27" s="66">
        <f>Rob!M29</f>
        <v>755.85780539999996</v>
      </c>
      <c r="K27" s="66">
        <f>Papa!J29</f>
        <v>0</v>
      </c>
      <c r="L27" s="68">
        <v>5350</v>
      </c>
      <c r="M27" s="70">
        <f t="shared" si="0"/>
        <v>9670.7394870700009</v>
      </c>
      <c r="N27" s="69"/>
    </row>
    <row r="28" spans="1:14" ht="15.75" x14ac:dyDescent="0.25">
      <c r="A28" s="64">
        <v>44926</v>
      </c>
      <c r="B28" s="108">
        <f>'TM Imports'!AA18</f>
        <v>67104.509999999995</v>
      </c>
      <c r="C28" s="65">
        <f>SUM(Austin!B30-Austin!C30-Austin!D30-Austin!E30+Chip!B30-Chip!C30-Chip!D30-Chip!E30+Ryan!B30-Ryan!C30-Ryan!D30-Ryan!E30+Anthony!B30-Anthony!C30-Anthony!D30-Anthony!E30)/2</f>
        <v>60</v>
      </c>
      <c r="D28" s="65">
        <f>SUM(Austin!F30+Chip!F30+Ryan!F30+Anthony!F30)/2</f>
        <v>121</v>
      </c>
      <c r="E28" s="66">
        <f>Chip!Q30</f>
        <v>3940.9280240000003</v>
      </c>
      <c r="F28" s="67">
        <f>Austin!Q30</f>
        <v>3657.6</v>
      </c>
      <c r="G28" s="66">
        <f>Ryan!Q30</f>
        <v>2561.25</v>
      </c>
      <c r="H28" s="66">
        <f>Anthony!Q30</f>
        <v>1490.4</v>
      </c>
      <c r="I28" s="66">
        <f>Trey!M30</f>
        <v>3690.8904005999998</v>
      </c>
      <c r="J28" s="66">
        <f>Rob!M30</f>
        <v>2509.0373519999998</v>
      </c>
      <c r="K28" s="66">
        <f>Papa!J30</f>
        <v>1200</v>
      </c>
      <c r="L28" s="68">
        <v>5350</v>
      </c>
      <c r="M28" s="70">
        <f t="shared" si="0"/>
        <v>24400.105776599998</v>
      </c>
      <c r="N28" s="69"/>
    </row>
    <row r="29" spans="1:14" ht="15.75" x14ac:dyDescent="0.25">
      <c r="A29" s="64">
        <v>44912</v>
      </c>
      <c r="B29" s="108">
        <f>'TM Imports'!Y18</f>
        <v>63322.01</v>
      </c>
      <c r="C29" s="65">
        <f>SUM(Austin!B31-Austin!C31-Austin!D31-Austin!E31+Chip!B31-Chip!C31-Chip!D31-Chip!E31+Ryan!B31-Ryan!C31-Ryan!D31-Ryan!E31+Anthony!B31-Anthony!C31-Anthony!D31-Anthony!E31)/2</f>
        <v>152</v>
      </c>
      <c r="D29" s="65">
        <f>SUM(Austin!F31+Chip!F31+Ryan!F31+Anthony!F31)/2</f>
        <v>165.5</v>
      </c>
      <c r="E29" s="66">
        <f>Chip!Q31</f>
        <v>3125.5008000000003</v>
      </c>
      <c r="F29" s="67">
        <f>Austin!Q31</f>
        <v>3420.35</v>
      </c>
      <c r="G29" s="66">
        <f>Ryan!Q31</f>
        <v>3673.8</v>
      </c>
      <c r="H29" s="66">
        <f>Anthony!Q31</f>
        <v>1903</v>
      </c>
      <c r="I29" s="66">
        <f>Trey!M31</f>
        <v>3602.8464300000001</v>
      </c>
      <c r="J29" s="66">
        <f>Rob!M31</f>
        <v>2499.6603</v>
      </c>
      <c r="K29" s="66">
        <f>Papa!J31</f>
        <v>1200</v>
      </c>
      <c r="L29" s="68">
        <v>5350</v>
      </c>
      <c r="M29" s="70">
        <f t="shared" si="0"/>
        <v>24775.15753</v>
      </c>
      <c r="N29" s="69"/>
    </row>
    <row r="30" spans="1:14" ht="15.75" x14ac:dyDescent="0.25">
      <c r="A30" s="71">
        <v>44898</v>
      </c>
      <c r="B30" s="108">
        <f>'TM Imports'!W18</f>
        <v>40048.44</v>
      </c>
      <c r="C30" s="65">
        <f>SUM(Austin!B32-Austin!C32-Austin!D32-Austin!E32+Chip!B32-Chip!C32-Chip!D32-Chip!E32+Ryan!B32-Ryan!C32-Ryan!D32-Ryan!E32+Anthony!B32-Anthony!C32-Anthony!D32-Anthony!E32)/2</f>
        <v>140</v>
      </c>
      <c r="D30" s="65">
        <f>SUM(Austin!F32+Chip!F32+Ryan!F32+Anthony!F32)/2</f>
        <v>123</v>
      </c>
      <c r="E30" s="66">
        <f>Chip!Q32</f>
        <v>4707.7800000000007</v>
      </c>
      <c r="F30" s="67">
        <f>Austin!Q32</f>
        <v>3105.2999999999997</v>
      </c>
      <c r="G30" s="66">
        <f>Ryan!Q32</f>
        <v>925</v>
      </c>
      <c r="H30" s="66">
        <f>Anthony!Q32</f>
        <v>1350</v>
      </c>
      <c r="I30" s="66">
        <f>Trey!M32</f>
        <v>2602.0829199999998</v>
      </c>
      <c r="J30" s="66">
        <f>Rob!M31</f>
        <v>2499.6603</v>
      </c>
      <c r="K30" s="66">
        <f>Papa!J32</f>
        <v>0</v>
      </c>
      <c r="L30" s="68">
        <v>5350</v>
      </c>
      <c r="M30" s="70">
        <f t="shared" si="0"/>
        <v>20539.823219999998</v>
      </c>
      <c r="N30" s="69"/>
    </row>
    <row r="31" spans="1:14" ht="15.75" x14ac:dyDescent="0.25">
      <c r="A31" s="71">
        <v>44884</v>
      </c>
      <c r="B31" s="108">
        <f>'TM Imports'!U18</f>
        <v>50379.460000000006</v>
      </c>
      <c r="C31" s="65">
        <f>SUM(Austin!B33-Austin!C33-Austin!D33-Austin!E33+Chip!B33-Chip!C33-Chip!D33-Chip!E33+Ryan!B33-Ryan!C33-Ryan!D33-Ryan!E33+Anthony!B33-Anthony!C33-Anthony!D33-Anthony!E33)/2</f>
        <v>120</v>
      </c>
      <c r="D31" s="65">
        <f>SUM(Austin!F33+Chip!F33+Ryan!F33+Anthony!F33)/2</f>
        <v>112.65</v>
      </c>
      <c r="E31" s="66">
        <f>Chip!Q33</f>
        <v>3611.1400000000003</v>
      </c>
      <c r="F31" s="67">
        <f>Austin!Q33</f>
        <v>2645.5</v>
      </c>
      <c r="G31" s="66">
        <f>Ryan!Q33</f>
        <v>0</v>
      </c>
      <c r="H31" s="66">
        <f>Anthony!Q33</f>
        <v>1710.5</v>
      </c>
      <c r="I31" s="66">
        <f>Trey!M33</f>
        <v>3046.3167800000001</v>
      </c>
      <c r="J31" s="66">
        <f>Rob!M32</f>
        <v>1801.4531999999999</v>
      </c>
      <c r="K31" s="66">
        <f>Papa!J33</f>
        <v>0</v>
      </c>
      <c r="L31" s="68">
        <v>5350</v>
      </c>
      <c r="M31" s="70">
        <f t="shared" si="0"/>
        <v>18164.90998</v>
      </c>
      <c r="N31" s="69"/>
    </row>
    <row r="32" spans="1:14" ht="15.75" x14ac:dyDescent="0.25">
      <c r="A32" s="64">
        <v>44870</v>
      </c>
      <c r="B32" s="108">
        <f>'TM Imports'!S18</f>
        <v>43940.5</v>
      </c>
      <c r="C32" s="65">
        <f>SUM(Austin!B34-Austin!C34-Austin!D34-Austin!E34+Chip!B34-Chip!C34-Chip!D34-Chip!E34+Ryan!B34-Ryan!C34-Ryan!D34-Ryan!E34+Anthony!B34-Anthony!C34-Anthony!D34-Anthony!E34)/2</f>
        <v>120</v>
      </c>
      <c r="D32" s="65">
        <f>SUM(Austin!F34+Chip!F34+Ryan!F34+Anthony!F34)/2</f>
        <v>128.55000000000001</v>
      </c>
      <c r="E32" s="66">
        <f>Chip!Q34</f>
        <v>4712.4000000000005</v>
      </c>
      <c r="F32" s="67">
        <f>Austin!Q34</f>
        <v>3052.5</v>
      </c>
      <c r="G32" s="66">
        <f>Ryan!Q34</f>
        <v>0</v>
      </c>
      <c r="H32" s="66">
        <f>Anthony!Q34</f>
        <v>1721.5</v>
      </c>
      <c r="I32" s="66">
        <f>Trey!M34</f>
        <v>2769.4414999999999</v>
      </c>
      <c r="J32" s="66">
        <f>Rob!M33</f>
        <v>2111.3838000000001</v>
      </c>
      <c r="K32" s="66">
        <f>Papa!J34</f>
        <v>0</v>
      </c>
      <c r="L32" s="68">
        <v>5350</v>
      </c>
      <c r="M32" s="70">
        <f t="shared" si="0"/>
        <v>19717.225300000002</v>
      </c>
      <c r="N32" s="69"/>
    </row>
    <row r="33" spans="1:14" ht="15.75" x14ac:dyDescent="0.25">
      <c r="A33" s="71">
        <v>44856</v>
      </c>
      <c r="B33" s="108">
        <f>'TM Imports'!Q18</f>
        <v>67351.929999999993</v>
      </c>
      <c r="C33" s="65">
        <f>SUM(Austin!B35-Austin!C35-Austin!D35-Austin!E35+Chip!B35-Chip!C35-Chip!D35-Chip!E35+Ryan!B35-Ryan!C35-Ryan!D35-Ryan!E35+Anthony!B35-Anthony!C35-Anthony!D35-Anthony!E35)/2</f>
        <v>120</v>
      </c>
      <c r="D33" s="65">
        <f>SUM(Austin!F35+Chip!F35+Ryan!F35+Anthony!F35)/2</f>
        <v>115.55</v>
      </c>
      <c r="E33" s="66">
        <f>Chip!Q35</f>
        <v>4339.2000000000007</v>
      </c>
      <c r="F33" s="67">
        <f>Austin!Q35</f>
        <v>2746.25</v>
      </c>
      <c r="G33" s="66">
        <f>Ryan!Q35</f>
        <v>0</v>
      </c>
      <c r="H33" s="66">
        <f>Anthony!Q35</f>
        <v>1366.2</v>
      </c>
      <c r="I33" s="66">
        <f>Trey!M35</f>
        <v>3776.1329899999996</v>
      </c>
      <c r="J33" s="66">
        <f>Rob!M34</f>
        <v>1918.2149999999999</v>
      </c>
      <c r="K33" s="66">
        <f>Papa!J35</f>
        <v>0</v>
      </c>
      <c r="L33" s="68">
        <v>5350</v>
      </c>
      <c r="M33" s="70">
        <f t="shared" si="0"/>
        <v>19495.997990000003</v>
      </c>
      <c r="N33" s="69"/>
    </row>
    <row r="34" spans="1:14" ht="15.75" x14ac:dyDescent="0.25">
      <c r="A34" s="71">
        <v>44842</v>
      </c>
      <c r="B34" s="108">
        <f>'TM Imports'!O18</f>
        <v>43576.66</v>
      </c>
      <c r="C34" s="65">
        <f>SUM(Austin!B36-Austin!C36-Austin!D36-Austin!E36+Chip!B36-Chip!C36-Chip!D36-Chip!E36+Ryan!B36-Ryan!C36-Ryan!D36-Ryan!E36+Anthony!B36-Anthony!C36-Anthony!D36-Anthony!E36)/2</f>
        <v>120</v>
      </c>
      <c r="D34" s="65">
        <f>SUM(Austin!F36+Chip!F36+Ryan!F36+Anthony!F36)/2</f>
        <v>92.05</v>
      </c>
      <c r="E34" s="66">
        <f>Chip!Q36</f>
        <v>2629.06</v>
      </c>
      <c r="F34" s="67">
        <f>Austin!Q36</f>
        <v>1918.35</v>
      </c>
      <c r="G34" s="66">
        <f>Ryan!Q36</f>
        <v>0</v>
      </c>
      <c r="H34" s="66">
        <f>Anthony!Q36</f>
        <v>1674.75</v>
      </c>
      <c r="I34" s="66">
        <f>Trey!M36</f>
        <v>2753.7963800000002</v>
      </c>
      <c r="J34" s="66">
        <f>Rob!M35</f>
        <v>2620.5578999999998</v>
      </c>
      <c r="K34" s="66">
        <f>Papa!J36</f>
        <v>0</v>
      </c>
      <c r="L34" s="68">
        <v>5350</v>
      </c>
      <c r="M34" s="70">
        <f t="shared" si="0"/>
        <v>16946.514279999999</v>
      </c>
      <c r="N34" s="69"/>
    </row>
    <row r="35" spans="1:14" ht="15.75" x14ac:dyDescent="0.25">
      <c r="A35" s="64">
        <v>44828</v>
      </c>
      <c r="B35" s="108">
        <f>'TM Imports'!M18</f>
        <v>56645.009999999995</v>
      </c>
      <c r="C35" s="65">
        <f>SUM(Austin!B37-Austin!C37-Austin!D37-Austin!E37+Chip!B37-Chip!C37-Chip!D37-Chip!E37+Ryan!B37-Ryan!C37-Ryan!D37-Ryan!E37+Anthony!B37-Anthony!C37-Anthony!D37-Anthony!E37)/2</f>
        <v>120</v>
      </c>
      <c r="D35" s="65">
        <f>SUM(Austin!F37+Chip!F37+Ryan!F37+Anthony!F37)/2</f>
        <v>111.77500000000001</v>
      </c>
      <c r="E35" s="66">
        <f>Chip!Q37</f>
        <v>3765.84</v>
      </c>
      <c r="F35" s="67">
        <f>Austin!Q37</f>
        <v>2374.4</v>
      </c>
      <c r="G35" s="66">
        <f>Ryan!Q37</f>
        <v>0</v>
      </c>
      <c r="H35" s="66">
        <f>Anthony!Q37</f>
        <v>1764.1250000000002</v>
      </c>
      <c r="I35" s="66">
        <f>Trey!M37</f>
        <v>3315.7354299999997</v>
      </c>
      <c r="J35" s="66">
        <f>Rob!M36</f>
        <v>1907.2998</v>
      </c>
      <c r="K35" s="66">
        <f>Papa!J37</f>
        <v>0</v>
      </c>
      <c r="L35" s="68">
        <v>5350</v>
      </c>
      <c r="M35" s="70">
        <f t="shared" si="0"/>
        <v>18477.400229999999</v>
      </c>
      <c r="N35" s="69"/>
    </row>
    <row r="36" spans="1:14" ht="15.75" x14ac:dyDescent="0.25">
      <c r="A36" s="71">
        <v>44814</v>
      </c>
      <c r="B36" s="108">
        <f>'TM Imports'!K18</f>
        <v>33497.160000000003</v>
      </c>
      <c r="C36" s="65">
        <f>SUM(Austin!B38-Austin!C38-Austin!D38-Austin!E38+Chip!B38-Chip!C38-Chip!D38-Chip!E38+Ryan!B38-Ryan!C38-Ryan!D38-Ryan!E38+Anthony!B38-Anthony!C38-Anthony!D38-Anthony!E38)/2</f>
        <v>80</v>
      </c>
      <c r="D36" s="65">
        <f>SUM(Austin!F38+Chip!F38+Ryan!F38+Anthony!F38)/2</f>
        <v>107.65</v>
      </c>
      <c r="E36" s="66">
        <f>Chip!Q38</f>
        <v>2856.9400000000005</v>
      </c>
      <c r="F36" s="67">
        <f>Austin!Q38</f>
        <v>2661.75</v>
      </c>
      <c r="G36" s="66">
        <f>Ryan!Q38</f>
        <v>0</v>
      </c>
      <c r="H36" s="66">
        <f>Anthony!Q38</f>
        <v>1806.75</v>
      </c>
      <c r="I36" s="66">
        <f>Trey!M38</f>
        <v>2320.37788</v>
      </c>
      <c r="J36" s="66">
        <f>Rob!M37</f>
        <v>2299.3502999999996</v>
      </c>
      <c r="K36" s="66">
        <f>Papa!J38</f>
        <v>0</v>
      </c>
      <c r="L36" s="68">
        <v>5350</v>
      </c>
      <c r="M36" s="70">
        <f t="shared" si="0"/>
        <v>17295.168180000001</v>
      </c>
      <c r="N36" s="69"/>
    </row>
    <row r="37" spans="1:14" ht="15.75" x14ac:dyDescent="0.25">
      <c r="A37" s="71">
        <v>44800</v>
      </c>
      <c r="B37" s="108">
        <f>'TM Imports'!I18</f>
        <v>67081.239999999991</v>
      </c>
      <c r="C37" s="65">
        <f>SUM(Austin!B39-Austin!C39-Austin!D39-Austin!E39+Chip!B39-Chip!C39-Chip!D39-Chip!E39+Ryan!B39-Ryan!C39-Ryan!D39-Ryan!E39+Anthony!B39-Anthony!C39-Anthony!D39-Anthony!E39)/2</f>
        <v>40</v>
      </c>
      <c r="D37" s="65">
        <f>SUM(Austin!F39+Chip!F39+Ryan!F39+Anthony!F39)/2</f>
        <v>117.825</v>
      </c>
      <c r="E37" s="66">
        <f>Chip!Q39</f>
        <v>3628.82</v>
      </c>
      <c r="F37" s="67">
        <f>Austin!Q39</f>
        <v>2678</v>
      </c>
      <c r="G37" s="66">
        <f>Ryan!Q39</f>
        <v>0</v>
      </c>
      <c r="H37" s="66">
        <f>Anthony!Q39</f>
        <v>1992.2000000000003</v>
      </c>
      <c r="I37" s="66">
        <f>Trey!M39</f>
        <v>3764.4933199999996</v>
      </c>
      <c r="J37" s="66">
        <f>Rob!M38</f>
        <v>1604.9148</v>
      </c>
      <c r="K37" s="66">
        <f>Papa!J39</f>
        <v>0</v>
      </c>
      <c r="L37" s="68">
        <v>5350</v>
      </c>
      <c r="M37" s="70">
        <f t="shared" si="0"/>
        <v>19018.42812</v>
      </c>
      <c r="N37" s="69"/>
    </row>
    <row r="38" spans="1:14" ht="15.75" x14ac:dyDescent="0.25">
      <c r="A38" s="64">
        <v>44786</v>
      </c>
      <c r="B38" s="147">
        <f>'TM Imports'!G18</f>
        <v>31706.11</v>
      </c>
      <c r="C38" s="65">
        <f>SUM(Austin!B40-Austin!C40-Austin!D40-Austin!E40+Chip!B40-Chip!C40-Chip!D40-Chip!E40+Ryan!B40-Ryan!C40-Ryan!D40-Ryan!E40+Anthony!B40-Anthony!C40-Anthony!D40-Anthony!E40)/2</f>
        <v>0</v>
      </c>
      <c r="D38" s="65">
        <f>SUM(Austin!F40+Chip!F40+Ryan!F40+Anthony!F40)/2</f>
        <v>125.675</v>
      </c>
      <c r="E38" s="66">
        <f>Chip!Q40</f>
        <v>3827.72</v>
      </c>
      <c r="F38" s="67">
        <f>Austin!Q40</f>
        <v>2560</v>
      </c>
      <c r="G38" s="66">
        <f>Ryan!Q40</f>
        <v>0</v>
      </c>
      <c r="H38" s="66">
        <f>Anthony!Q40</f>
        <v>2415.375</v>
      </c>
      <c r="I38" s="66">
        <f>Trey!M40</f>
        <v>2243.3627299999998</v>
      </c>
      <c r="J38" s="66">
        <f>Rob!M39</f>
        <v>2612.4371999999994</v>
      </c>
      <c r="K38" s="66">
        <f>Papa!J40</f>
        <v>0</v>
      </c>
      <c r="L38" s="68">
        <v>5350</v>
      </c>
      <c r="M38" s="70">
        <f t="shared" si="0"/>
        <v>19008.894929999999</v>
      </c>
      <c r="N38" s="69"/>
    </row>
    <row r="39" spans="1:14" ht="15.75" x14ac:dyDescent="0.25">
      <c r="A39" s="71">
        <v>44772</v>
      </c>
      <c r="B39" s="108">
        <f>'TM Imports'!E18</f>
        <v>56168.639999999999</v>
      </c>
      <c r="C39" s="65">
        <f>SUM(Austin!B41-Austin!C41-Austin!D41-Austin!E41+Chip!B41-Chip!C41-Chip!D41-Chip!E41+Ryan!B41-Ryan!C41-Ryan!D41-Ryan!E41+Anthony!B41-Anthony!C41-Anthony!D41-Anthony!E41)/2</f>
        <v>0</v>
      </c>
      <c r="D39" s="65">
        <f>SUM(Austin!F41+Chip!F41+Ryan!F41+Anthony!F41)/2</f>
        <v>122.25</v>
      </c>
      <c r="E39" s="66">
        <f>Chip!Q41</f>
        <v>4108.68</v>
      </c>
      <c r="F39" s="67">
        <f>Austin!Q41</f>
        <v>2918.5</v>
      </c>
      <c r="G39" s="66">
        <f>Ryan!Q41</f>
        <v>0</v>
      </c>
      <c r="H39" s="66">
        <f>Anthony!Q41</f>
        <v>1754.5</v>
      </c>
      <c r="I39" s="66">
        <f>Trey!M41</f>
        <v>3295.2515199999998</v>
      </c>
      <c r="J39" s="66">
        <f>Rob!M40</f>
        <v>1551.1833000000001</v>
      </c>
      <c r="K39" s="66">
        <f>Papa!J41</f>
        <v>0</v>
      </c>
      <c r="L39" s="68">
        <v>5350</v>
      </c>
      <c r="M39" s="70">
        <f t="shared" si="0"/>
        <v>18978.114820000003</v>
      </c>
      <c r="N39" s="69"/>
    </row>
    <row r="40" spans="1:14" ht="15.75" x14ac:dyDescent="0.25">
      <c r="A40" s="71">
        <v>44758</v>
      </c>
      <c r="B40" s="108">
        <f>'TM Imports'!C18</f>
        <v>49113.919999999998</v>
      </c>
      <c r="C40" s="65">
        <f>SUM(Austin!B42-Austin!C42-Austin!D42-Austin!E42+Chip!B42-Chip!C42-Chip!D42-Chip!E42+Ryan!B42-Ryan!C42-Ryan!D42-Ryan!E42+Anthony!B42-Anthony!C42-Anthony!D42-Anthony!E42)/2</f>
        <v>0</v>
      </c>
      <c r="D40" s="65">
        <f>SUM(Austin!F42+Chip!F42+Ryan!F42+Anthony!F42)/2</f>
        <v>115.7</v>
      </c>
      <c r="E40" s="66">
        <f>Chip!Q42</f>
        <v>3425.76</v>
      </c>
      <c r="F40" s="67">
        <f>Austin!Q42</f>
        <v>2801.5</v>
      </c>
      <c r="G40" s="66">
        <f>Ryan!Q42</f>
        <v>0</v>
      </c>
      <c r="H40" s="66">
        <f>Anthony!Q42</f>
        <v>1812.2500000000002</v>
      </c>
      <c r="I40" s="66">
        <f>Trey!M42</f>
        <v>2991.8985599999996</v>
      </c>
      <c r="J40" s="66">
        <f>Rob!M41</f>
        <v>2285.0592000000001</v>
      </c>
      <c r="K40" s="66">
        <f>Papa!J42</f>
        <v>0</v>
      </c>
      <c r="L40" s="68">
        <v>5350</v>
      </c>
      <c r="M40" s="70">
        <f t="shared" si="0"/>
        <v>18666.46776</v>
      </c>
      <c r="N40" s="69"/>
    </row>
    <row r="41" spans="1:14" ht="15.75" x14ac:dyDescent="0.25">
      <c r="A41" s="64">
        <v>44744</v>
      </c>
      <c r="B41" s="108">
        <f>'TM Imports'!K25</f>
        <v>0</v>
      </c>
      <c r="C41" s="65">
        <f>SUM(Austin!B43-Austin!C43-Austin!D43-Austin!E43+Chip!B43-Chip!C43-Chip!D43-Chip!E43+Ryan!B43-Ryan!C43-Ryan!D43-Ryan!E43+Anthony!B43-Anthony!C43-Anthony!D43-Anthony!E43)/2</f>
        <v>0</v>
      </c>
      <c r="D41" s="65">
        <f>SUM(Austin!F43+Chip!F43+Ryan!F43+Anthony!F43)/2</f>
        <v>0</v>
      </c>
      <c r="E41" s="66">
        <f>Chip!Q43</f>
        <v>0</v>
      </c>
      <c r="F41" s="67">
        <f>Austin!Q43</f>
        <v>0</v>
      </c>
      <c r="G41" s="66">
        <f>Ryan!Q43</f>
        <v>0</v>
      </c>
      <c r="H41" s="66">
        <f>Anthony!Q43</f>
        <v>0</v>
      </c>
      <c r="I41" s="66">
        <f>Trey!M43</f>
        <v>880</v>
      </c>
      <c r="J41" s="66">
        <f>Rob!M42</f>
        <v>2073.4175999999998</v>
      </c>
      <c r="K41" s="66">
        <f>Papa!J43</f>
        <v>0</v>
      </c>
      <c r="L41" s="68">
        <v>5350</v>
      </c>
      <c r="M41" s="70">
        <f t="shared" si="0"/>
        <v>8303.4176000000007</v>
      </c>
      <c r="N41" s="69"/>
    </row>
    <row r="42" spans="1:14" ht="15.75" x14ac:dyDescent="0.25">
      <c r="A42" s="71">
        <v>44730</v>
      </c>
      <c r="B42" s="108">
        <f>'TM Imports'!K26</f>
        <v>0</v>
      </c>
      <c r="C42" s="65">
        <f>SUM(Austin!B44-Austin!C44-Austin!D44-Austin!E44+Chip!B44-Chip!C44-Chip!D44-Chip!E44+Ryan!B44-Ryan!C44-Ryan!D44-Ryan!E44+Anthony!B44-Anthony!C44-Anthony!D44-Anthony!E44)/2</f>
        <v>0</v>
      </c>
      <c r="D42" s="65">
        <f>SUM(Austin!F44+Chip!F44+Ryan!F44+Anthony!F44)/2</f>
        <v>0</v>
      </c>
      <c r="E42" s="66">
        <f>Chip!Q44</f>
        <v>0</v>
      </c>
      <c r="F42" s="67">
        <f>Austin!Q44</f>
        <v>0</v>
      </c>
      <c r="G42" s="66">
        <f>Ryan!Q44</f>
        <v>0</v>
      </c>
      <c r="H42" s="66">
        <f>Anthony!Q44</f>
        <v>0</v>
      </c>
      <c r="I42" s="66" t="e">
        <f>Trey!M44</f>
        <v>#DIV/0!</v>
      </c>
      <c r="J42" s="66">
        <f>Rob!M43</f>
        <v>600</v>
      </c>
      <c r="K42" s="66">
        <f>Papa!J44</f>
        <v>0</v>
      </c>
      <c r="L42" s="68">
        <v>5350</v>
      </c>
      <c r="M42" s="70" t="e">
        <f t="shared" si="0"/>
        <v>#DIV/0!</v>
      </c>
      <c r="N42" s="69"/>
    </row>
    <row r="44" spans="1:14" x14ac:dyDescent="0.25">
      <c r="B44" t="s">
        <v>99</v>
      </c>
    </row>
  </sheetData>
  <pageMargins left="0.7" right="0.7" top="0.75" bottom="0.75" header="0.3" footer="0.3"/>
  <ignoredErrors>
    <ignoredError sqref="I42 M42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49323-0637-42EF-9FA3-CB534CA174ED}">
  <dimension ref="A1:J21"/>
  <sheetViews>
    <sheetView workbookViewId="0">
      <selection activeCell="J2" sqref="J2"/>
    </sheetView>
  </sheetViews>
  <sheetFormatPr defaultColWidth="35.85546875" defaultRowHeight="27" x14ac:dyDescent="0.35"/>
  <cols>
    <col min="1" max="16384" width="35.85546875" style="45"/>
  </cols>
  <sheetData>
    <row r="1" spans="1:10" x14ac:dyDescent="0.35">
      <c r="A1" s="45" t="s">
        <v>109</v>
      </c>
      <c r="B1" s="45" t="s">
        <v>110</v>
      </c>
      <c r="C1" s="45" t="s">
        <v>137</v>
      </c>
      <c r="D1" s="45" t="s">
        <v>111</v>
      </c>
      <c r="E1" s="45" t="s">
        <v>112</v>
      </c>
      <c r="F1" s="45" t="s">
        <v>113</v>
      </c>
      <c r="G1" s="45" t="s">
        <v>114</v>
      </c>
      <c r="H1" s="45" t="s">
        <v>115</v>
      </c>
      <c r="I1" s="45" t="s">
        <v>138</v>
      </c>
      <c r="J1" s="176">
        <f ca="1">TODAY()</f>
        <v>44931</v>
      </c>
    </row>
    <row r="2" spans="1:10" x14ac:dyDescent="0.35">
      <c r="A2" s="45" t="s">
        <v>54</v>
      </c>
      <c r="B2" s="45" t="s">
        <v>116</v>
      </c>
      <c r="C2" s="174">
        <v>41834</v>
      </c>
      <c r="D2" s="174">
        <v>30641</v>
      </c>
      <c r="E2" s="45" t="s">
        <v>46</v>
      </c>
      <c r="F2" s="45" t="s">
        <v>117</v>
      </c>
      <c r="G2" s="175">
        <v>11</v>
      </c>
      <c r="H2" s="45">
        <v>4.2999999999999997E-2</v>
      </c>
      <c r="J2" s="45">
        <f ca="1">DATEDIF(C2,$J$1, "y")</f>
        <v>8</v>
      </c>
    </row>
    <row r="3" spans="1:10" x14ac:dyDescent="0.35">
      <c r="A3" s="45" t="s">
        <v>35</v>
      </c>
      <c r="B3" s="45" t="s">
        <v>116</v>
      </c>
      <c r="C3" s="174">
        <v>44715</v>
      </c>
      <c r="D3" s="174">
        <v>36513</v>
      </c>
      <c r="E3" s="45" t="s">
        <v>47</v>
      </c>
      <c r="F3" s="45" t="s">
        <v>118</v>
      </c>
      <c r="G3" s="175">
        <v>7.5</v>
      </c>
      <c r="H3" s="45">
        <v>0.03</v>
      </c>
      <c r="J3" s="45">
        <f t="shared" ref="J3:J21" ca="1" si="0">DATEDIF(C3,$J$1, "y")</f>
        <v>0</v>
      </c>
    </row>
    <row r="4" spans="1:10" x14ac:dyDescent="0.35">
      <c r="A4" s="45" t="s">
        <v>119</v>
      </c>
      <c r="B4" s="45" t="s">
        <v>120</v>
      </c>
      <c r="C4" s="174">
        <v>44893</v>
      </c>
      <c r="D4" s="174">
        <v>32099</v>
      </c>
      <c r="E4" s="45" t="s">
        <v>23</v>
      </c>
      <c r="F4" s="45" t="s">
        <v>121</v>
      </c>
      <c r="G4" s="175">
        <v>23.13</v>
      </c>
      <c r="H4" s="45" t="s">
        <v>122</v>
      </c>
      <c r="J4" s="45">
        <f t="shared" ca="1" si="0"/>
        <v>0</v>
      </c>
    </row>
    <row r="5" spans="1:10" x14ac:dyDescent="0.35">
      <c r="A5" s="45" t="s">
        <v>123</v>
      </c>
      <c r="B5" s="45" t="s">
        <v>120</v>
      </c>
      <c r="C5" s="174">
        <v>42338</v>
      </c>
      <c r="D5" s="174">
        <v>34751</v>
      </c>
      <c r="E5" s="45" t="s">
        <v>22</v>
      </c>
      <c r="F5" s="45" t="s">
        <v>124</v>
      </c>
      <c r="G5" s="175">
        <v>19.38</v>
      </c>
      <c r="H5" s="45" t="s">
        <v>125</v>
      </c>
      <c r="J5" s="45">
        <f t="shared" ca="1" si="0"/>
        <v>7</v>
      </c>
    </row>
    <row r="6" spans="1:10" x14ac:dyDescent="0.35">
      <c r="A6" s="45" t="s">
        <v>126</v>
      </c>
      <c r="B6" s="45" t="s">
        <v>120</v>
      </c>
      <c r="C6" s="174">
        <v>44383</v>
      </c>
      <c r="D6" s="174">
        <v>35111</v>
      </c>
      <c r="E6" s="45" t="s">
        <v>21</v>
      </c>
      <c r="F6" s="45" t="s">
        <v>127</v>
      </c>
      <c r="G6" s="175">
        <v>16.875</v>
      </c>
      <c r="H6" s="45" t="s">
        <v>128</v>
      </c>
      <c r="J6" s="45">
        <f t="shared" ca="1" si="0"/>
        <v>1</v>
      </c>
    </row>
    <row r="7" spans="1:10" x14ac:dyDescent="0.35">
      <c r="A7" s="45" t="s">
        <v>129</v>
      </c>
      <c r="B7" s="45" t="s">
        <v>120</v>
      </c>
      <c r="C7" s="174">
        <v>42436</v>
      </c>
      <c r="D7" s="174">
        <v>24532</v>
      </c>
      <c r="E7" s="45" t="s">
        <v>34</v>
      </c>
      <c r="F7" s="45" t="s">
        <v>130</v>
      </c>
      <c r="G7" s="175">
        <v>25.75</v>
      </c>
      <c r="H7" s="45" t="s">
        <v>131</v>
      </c>
      <c r="J7" s="45">
        <f t="shared" ca="1" si="0"/>
        <v>6</v>
      </c>
    </row>
    <row r="8" spans="1:10" x14ac:dyDescent="0.35">
      <c r="A8" s="45" t="s">
        <v>42</v>
      </c>
      <c r="B8" s="45" t="s">
        <v>132</v>
      </c>
      <c r="C8" s="174">
        <v>40070</v>
      </c>
      <c r="D8" s="174">
        <v>17822</v>
      </c>
      <c r="E8" s="45" t="s">
        <v>48</v>
      </c>
      <c r="F8" s="45" t="s">
        <v>133</v>
      </c>
      <c r="G8" s="175">
        <v>15</v>
      </c>
      <c r="J8" s="45">
        <f t="shared" ca="1" si="0"/>
        <v>13</v>
      </c>
    </row>
    <row r="9" spans="1:10" x14ac:dyDescent="0.35">
      <c r="A9" s="45" t="s">
        <v>134</v>
      </c>
      <c r="B9" s="45" t="s">
        <v>132</v>
      </c>
      <c r="C9" s="174">
        <v>43052</v>
      </c>
      <c r="D9" s="174">
        <v>27970</v>
      </c>
      <c r="E9" s="45" t="s">
        <v>135</v>
      </c>
      <c r="F9" s="45" t="s">
        <v>136</v>
      </c>
      <c r="J9" s="45">
        <f t="shared" ca="1" si="0"/>
        <v>5</v>
      </c>
    </row>
    <row r="10" spans="1:10" x14ac:dyDescent="0.35">
      <c r="J10" s="45">
        <f t="shared" ca="1" si="0"/>
        <v>123</v>
      </c>
    </row>
    <row r="11" spans="1:10" x14ac:dyDescent="0.35">
      <c r="J11" s="45">
        <f t="shared" ca="1" si="0"/>
        <v>123</v>
      </c>
    </row>
    <row r="12" spans="1:10" x14ac:dyDescent="0.35">
      <c r="J12" s="45">
        <f t="shared" ca="1" si="0"/>
        <v>123</v>
      </c>
    </row>
    <row r="13" spans="1:10" x14ac:dyDescent="0.35">
      <c r="J13" s="45">
        <f t="shared" ca="1" si="0"/>
        <v>123</v>
      </c>
    </row>
    <row r="14" spans="1:10" x14ac:dyDescent="0.35">
      <c r="J14" s="45">
        <f t="shared" ca="1" si="0"/>
        <v>123</v>
      </c>
    </row>
    <row r="15" spans="1:10" x14ac:dyDescent="0.35">
      <c r="J15" s="45">
        <f t="shared" ca="1" si="0"/>
        <v>123</v>
      </c>
    </row>
    <row r="16" spans="1:10" x14ac:dyDescent="0.35">
      <c r="J16" s="45">
        <f t="shared" ca="1" si="0"/>
        <v>123</v>
      </c>
    </row>
    <row r="17" spans="10:10" x14ac:dyDescent="0.35">
      <c r="J17" s="45">
        <f t="shared" ca="1" si="0"/>
        <v>123</v>
      </c>
    </row>
    <row r="18" spans="10:10" x14ac:dyDescent="0.35">
      <c r="J18" s="45">
        <f t="shared" ca="1" si="0"/>
        <v>123</v>
      </c>
    </row>
    <row r="19" spans="10:10" x14ac:dyDescent="0.35">
      <c r="J19" s="45">
        <f t="shared" ca="1" si="0"/>
        <v>123</v>
      </c>
    </row>
    <row r="20" spans="10:10" x14ac:dyDescent="0.35">
      <c r="J20" s="45">
        <f t="shared" ca="1" si="0"/>
        <v>123</v>
      </c>
    </row>
    <row r="21" spans="10:10" x14ac:dyDescent="0.35">
      <c r="J21" s="45">
        <f t="shared" ca="1" si="0"/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C56-2244-4C14-9B74-1A0CFF892D39}">
  <sheetPr codeName="Sheet3">
    <tabColor rgb="FF00B0F0"/>
  </sheetPr>
  <dimension ref="A1:E27"/>
  <sheetViews>
    <sheetView zoomScale="120" zoomScaleNormal="120" workbookViewId="0">
      <selection activeCell="B23" activeCellId="3" sqref="B11 B13 B22 B23"/>
    </sheetView>
  </sheetViews>
  <sheetFormatPr defaultRowHeight="15" x14ac:dyDescent="0.25"/>
  <cols>
    <col min="1" max="1" width="23.85546875" bestFit="1" customWidth="1"/>
    <col min="2" max="2" width="50.7109375" bestFit="1" customWidth="1"/>
    <col min="3" max="3" width="78.85546875" bestFit="1" customWidth="1"/>
    <col min="4" max="4" width="49.28515625" bestFit="1" customWidth="1"/>
    <col min="5" max="5" width="12.42578125" bestFit="1" customWidth="1"/>
  </cols>
  <sheetData>
    <row r="1" spans="1:5" ht="45.75" thickBot="1" x14ac:dyDescent="0.3">
      <c r="A1" s="72" t="s">
        <v>56</v>
      </c>
      <c r="B1" s="73"/>
      <c r="C1" s="74"/>
      <c r="D1" s="75"/>
      <c r="E1" s="75"/>
    </row>
    <row r="2" spans="1:5" ht="29.25" thickBot="1" x14ac:dyDescent="0.5">
      <c r="A2" s="76">
        <f>[1]BS!G3</f>
        <v>0</v>
      </c>
      <c r="B2" s="77" t="s">
        <v>57</v>
      </c>
      <c r="C2" s="78" t="str">
        <f>[1]BS!S3</f>
        <v xml:space="preserve">Period From: 11/22/2021   To: 11/28/2021 </v>
      </c>
      <c r="D2" s="79" t="s">
        <v>58</v>
      </c>
      <c r="E2" s="80">
        <f>A2</f>
        <v>0</v>
      </c>
    </row>
    <row r="3" spans="1:5" ht="28.5" x14ac:dyDescent="0.45">
      <c r="A3" s="81">
        <f>+A4+A5+A9+A6+[1]POBD!J42</f>
        <v>15198.449999999999</v>
      </c>
      <c r="B3" s="82" t="s">
        <v>59</v>
      </c>
      <c r="C3" s="83">
        <f>+C4+C5+C9+C6+J69+[1]POBD!Y42</f>
        <v>12703.419999999998</v>
      </c>
      <c r="D3" s="84"/>
      <c r="E3" s="85"/>
    </row>
    <row r="4" spans="1:5" ht="28.5" x14ac:dyDescent="0.45">
      <c r="A4" s="86">
        <f>[1]POBD!D42</f>
        <v>9768.1299999999992</v>
      </c>
      <c r="B4" s="87" t="s">
        <v>60</v>
      </c>
      <c r="C4" s="88">
        <f>[1]POBD!S42</f>
        <v>7532.7099999999991</v>
      </c>
      <c r="D4" s="84" t="s">
        <v>61</v>
      </c>
      <c r="E4" s="89">
        <f>(A4-A14)/A4</f>
        <v>0.84306105672221809</v>
      </c>
    </row>
    <row r="5" spans="1:5" ht="28.5" x14ac:dyDescent="0.45">
      <c r="A5" s="86">
        <f>[1]POBD!E42</f>
        <v>6638.4</v>
      </c>
      <c r="B5" s="87" t="s">
        <v>62</v>
      </c>
      <c r="C5" s="88">
        <f>[1]POBD!T42</f>
        <v>6638.4</v>
      </c>
      <c r="D5" s="84" t="s">
        <v>63</v>
      </c>
      <c r="E5" s="89">
        <f>(A5-A11)/A5</f>
        <v>0.28491805254278135</v>
      </c>
    </row>
    <row r="6" spans="1:5" ht="28.5" x14ac:dyDescent="0.45">
      <c r="A6" s="86">
        <f>[1]POBD!H42</f>
        <v>767.7299999999999</v>
      </c>
      <c r="B6" s="87" t="s">
        <v>64</v>
      </c>
      <c r="C6" s="88">
        <f>[1]POBD!W42</f>
        <v>254.05999999999997</v>
      </c>
      <c r="D6" s="84"/>
      <c r="E6" s="85"/>
    </row>
    <row r="7" spans="1:5" ht="28.5" x14ac:dyDescent="0.45">
      <c r="A7" s="86">
        <f>[1]BS!J8</f>
        <v>0</v>
      </c>
      <c r="B7" s="87" t="s">
        <v>65</v>
      </c>
      <c r="C7" s="88">
        <f>[1]BS!L8</f>
        <v>1.5</v>
      </c>
      <c r="D7" s="84"/>
      <c r="E7" s="85"/>
    </row>
    <row r="8" spans="1:5" ht="28.5" x14ac:dyDescent="0.45">
      <c r="A8" s="88">
        <f>A3+[1]Revisions!AS2</f>
        <v>83086.09</v>
      </c>
      <c r="B8" s="87" t="s">
        <v>66</v>
      </c>
      <c r="C8">
        <v>100607</v>
      </c>
      <c r="D8" s="84"/>
      <c r="E8" s="85"/>
    </row>
    <row r="9" spans="1:5" ht="28.5" x14ac:dyDescent="0.45">
      <c r="A9" s="86">
        <f>[1]POBD!F42</f>
        <v>-2489.48</v>
      </c>
      <c r="B9" s="87" t="s">
        <v>67</v>
      </c>
      <c r="C9" s="88">
        <f>[1]POBD!U42</f>
        <v>-2235.42</v>
      </c>
      <c r="D9" s="84"/>
      <c r="E9" s="85"/>
    </row>
    <row r="10" spans="1:5" ht="28.5" x14ac:dyDescent="0.45">
      <c r="A10" s="90" t="s">
        <v>68</v>
      </c>
      <c r="B10" s="91" t="s">
        <v>69</v>
      </c>
      <c r="C10" s="92" t="s">
        <v>70</v>
      </c>
      <c r="D10" s="84"/>
      <c r="E10" s="85"/>
    </row>
    <row r="11" spans="1:5" ht="28.5" x14ac:dyDescent="0.45">
      <c r="A11" s="86">
        <v>4747</v>
      </c>
      <c r="B11" s="106" t="s">
        <v>71</v>
      </c>
      <c r="C11" s="88">
        <f>[1]Payroll!E4+[1]Payroll!E5+[1]Payroll!G4+[1]Payroll!G5+[1]Payroll!G6</f>
        <v>2350</v>
      </c>
      <c r="D11" s="84" t="s">
        <v>72</v>
      </c>
      <c r="E11" s="85"/>
    </row>
    <row r="12" spans="1:5" ht="28.5" x14ac:dyDescent="0.45">
      <c r="A12" s="90"/>
      <c r="B12" s="87" t="s">
        <v>73</v>
      </c>
      <c r="C12" s="92"/>
      <c r="D12" s="84"/>
      <c r="E12" s="85"/>
    </row>
    <row r="13" spans="1:5" ht="28.5" x14ac:dyDescent="0.45">
      <c r="A13" s="86">
        <f>[1]Payroll!C7+[1]Payroll!C8</f>
        <v>750</v>
      </c>
      <c r="B13" s="106" t="s">
        <v>74</v>
      </c>
      <c r="C13" s="88">
        <f>[1]Payroll!E7+[1]Payroll!E8</f>
        <v>1800.35535</v>
      </c>
      <c r="D13" s="84" t="s">
        <v>75</v>
      </c>
      <c r="E13" s="85"/>
    </row>
    <row r="14" spans="1:5" ht="28.5" x14ac:dyDescent="0.45">
      <c r="A14" s="86">
        <v>1533</v>
      </c>
      <c r="B14" s="87" t="s">
        <v>76</v>
      </c>
      <c r="C14" s="88">
        <f>[1]BS!L6</f>
        <v>4737.49</v>
      </c>
      <c r="D14" s="84" t="s">
        <v>77</v>
      </c>
      <c r="E14" s="85"/>
    </row>
    <row r="15" spans="1:5" ht="28.5" x14ac:dyDescent="0.45">
      <c r="A15" s="93"/>
      <c r="B15" s="91" t="s">
        <v>78</v>
      </c>
      <c r="C15" s="94"/>
      <c r="D15" s="84" t="s">
        <v>79</v>
      </c>
      <c r="E15" s="85"/>
    </row>
    <row r="16" spans="1:5" ht="28.5" x14ac:dyDescent="0.45">
      <c r="A16" s="90" t="s">
        <v>70</v>
      </c>
      <c r="B16" s="91" t="s">
        <v>80</v>
      </c>
      <c r="C16" s="92" t="s">
        <v>70</v>
      </c>
      <c r="D16" s="84"/>
      <c r="E16" s="85"/>
    </row>
    <row r="17" spans="1:5" ht="28.5" x14ac:dyDescent="0.45">
      <c r="A17" s="90" t="s">
        <v>70</v>
      </c>
      <c r="B17" s="91" t="s">
        <v>81</v>
      </c>
      <c r="C17" s="92" t="s">
        <v>68</v>
      </c>
      <c r="D17" s="84"/>
      <c r="E17" s="85"/>
    </row>
    <row r="18" spans="1:5" ht="28.5" x14ac:dyDescent="0.45">
      <c r="A18" s="93">
        <v>15.51</v>
      </c>
      <c r="B18" s="95" t="s">
        <v>82</v>
      </c>
      <c r="C18" s="94">
        <f>[1]Banking!D37</f>
        <v>3792.08</v>
      </c>
      <c r="D18" s="84" t="s">
        <v>83</v>
      </c>
      <c r="E18" s="85"/>
    </row>
    <row r="19" spans="1:5" ht="28.5" x14ac:dyDescent="0.45">
      <c r="A19" s="86">
        <f>A7-[1]BS!C19</f>
        <v>0</v>
      </c>
      <c r="B19" s="87" t="s">
        <v>84</v>
      </c>
      <c r="C19" s="88">
        <f>C7-[1]BS!O19</f>
        <v>1.56</v>
      </c>
      <c r="D19" s="84"/>
      <c r="E19" s="85"/>
    </row>
    <row r="20" spans="1:5" ht="28.5" x14ac:dyDescent="0.45">
      <c r="A20" s="90"/>
      <c r="B20" s="91" t="s">
        <v>85</v>
      </c>
      <c r="C20" s="92"/>
      <c r="D20" s="84"/>
      <c r="E20" s="85"/>
    </row>
    <row r="21" spans="1:5" ht="28.5" x14ac:dyDescent="0.45">
      <c r="A21" s="96">
        <v>116</v>
      </c>
      <c r="B21" s="91" t="s">
        <v>86</v>
      </c>
      <c r="C21" s="97">
        <v>116</v>
      </c>
      <c r="D21" s="84"/>
      <c r="E21" s="85"/>
    </row>
    <row r="22" spans="1:5" ht="28.5" x14ac:dyDescent="0.45">
      <c r="A22" s="86">
        <f>[1]Payroll!B14+[1]Payroll!C14+[1]Payroll!D14</f>
        <v>-17</v>
      </c>
      <c r="B22" s="106" t="s">
        <v>87</v>
      </c>
      <c r="C22" s="88">
        <f>[1]BS!N34+[1]BS!N35+[1]BS!N36</f>
        <v>66</v>
      </c>
      <c r="D22" s="84"/>
      <c r="E22" s="85"/>
    </row>
    <row r="23" spans="1:5" ht="28.5" x14ac:dyDescent="0.45">
      <c r="A23" s="98">
        <v>72</v>
      </c>
      <c r="B23" s="107" t="s">
        <v>88</v>
      </c>
      <c r="C23" s="99">
        <v>120</v>
      </c>
      <c r="D23" s="84"/>
      <c r="E23" s="85"/>
    </row>
    <row r="24" spans="1:5" ht="28.5" x14ac:dyDescent="0.45">
      <c r="A24" s="100">
        <f>[1]BS!B9-[1]POBD!M13</f>
        <v>-1</v>
      </c>
      <c r="B24" s="101" t="s">
        <v>89</v>
      </c>
      <c r="C24" s="102">
        <f>[1]BS!N9-[1]POBD!O13</f>
        <v>15</v>
      </c>
      <c r="D24" s="84"/>
      <c r="E24" s="85"/>
    </row>
    <row r="25" spans="1:5" ht="28.5" x14ac:dyDescent="0.45">
      <c r="A25" s="98">
        <v>6</v>
      </c>
      <c r="B25" s="95" t="s">
        <v>90</v>
      </c>
      <c r="C25" s="99">
        <v>8</v>
      </c>
      <c r="D25" s="84"/>
      <c r="E25" s="85"/>
    </row>
    <row r="26" spans="1:5" ht="29.25" thickBot="1" x14ac:dyDescent="0.5">
      <c r="A26" s="103">
        <v>18</v>
      </c>
      <c r="B26" s="104" t="s">
        <v>91</v>
      </c>
      <c r="C26" s="105">
        <v>10</v>
      </c>
      <c r="D26" s="84"/>
      <c r="E26" s="85"/>
    </row>
    <row r="27" spans="1:5" ht="28.5" x14ac:dyDescent="0.45">
      <c r="E27" s="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DFEC-3AFA-423F-A368-EDA06FAF5994}">
  <sheetPr codeName="Sheet4">
    <tabColor rgb="FFFFFF00"/>
  </sheetPr>
  <dimension ref="A1:CA19"/>
  <sheetViews>
    <sheetView tabSelected="1" zoomScale="120" zoomScaleNormal="120" workbookViewId="0">
      <pane xSplit="1" topLeftCell="Z1" activePane="topRight" state="frozen"/>
      <selection pane="topRight" activeCell="Z13" sqref="Z13:AC13"/>
    </sheetView>
  </sheetViews>
  <sheetFormatPr defaultColWidth="40.140625" defaultRowHeight="32.25" customHeight="1" x14ac:dyDescent="0.3"/>
  <cols>
    <col min="1" max="16384" width="40.140625" style="111"/>
  </cols>
  <sheetData>
    <row r="1" spans="1:79" s="114" customFormat="1" ht="32.25" customHeight="1" x14ac:dyDescent="0.3">
      <c r="A1" s="120"/>
      <c r="B1" s="120">
        <v>44751</v>
      </c>
      <c r="C1" s="120">
        <v>44758</v>
      </c>
      <c r="D1" s="120">
        <v>44765</v>
      </c>
      <c r="E1" s="120">
        <v>44772</v>
      </c>
      <c r="F1" s="120">
        <v>44779</v>
      </c>
      <c r="G1" s="120">
        <v>44786</v>
      </c>
      <c r="H1" s="120">
        <v>44793</v>
      </c>
      <c r="I1" s="120">
        <v>44800</v>
      </c>
      <c r="J1" s="120">
        <v>44807</v>
      </c>
      <c r="K1" s="120">
        <v>44814</v>
      </c>
      <c r="L1" s="120">
        <v>44821</v>
      </c>
      <c r="M1" s="120">
        <v>44828</v>
      </c>
      <c r="N1" s="120">
        <v>44835</v>
      </c>
      <c r="O1" s="120">
        <v>44842</v>
      </c>
      <c r="P1" s="120">
        <v>44849</v>
      </c>
      <c r="Q1" s="120">
        <v>44856</v>
      </c>
      <c r="R1" s="120">
        <v>44863</v>
      </c>
      <c r="S1" s="120">
        <v>44870</v>
      </c>
      <c r="T1" s="120">
        <v>44877</v>
      </c>
      <c r="U1" s="120">
        <v>44884</v>
      </c>
      <c r="V1" s="120">
        <v>44891</v>
      </c>
      <c r="W1" s="120">
        <v>44898</v>
      </c>
      <c r="X1" s="120">
        <v>44905</v>
      </c>
      <c r="Y1" s="120">
        <v>44912</v>
      </c>
      <c r="Z1" s="120">
        <v>44919</v>
      </c>
      <c r="AA1" s="120">
        <v>44926</v>
      </c>
      <c r="AB1" s="120">
        <v>44933</v>
      </c>
      <c r="AC1" s="120">
        <v>44940</v>
      </c>
      <c r="AD1" s="120">
        <v>44947</v>
      </c>
      <c r="AE1" s="120">
        <v>44954</v>
      </c>
      <c r="AF1" s="120">
        <v>44961</v>
      </c>
      <c r="AG1" s="120">
        <v>44968</v>
      </c>
      <c r="AH1" s="120">
        <v>44975</v>
      </c>
      <c r="AI1" s="120">
        <v>44982</v>
      </c>
      <c r="AJ1" s="120">
        <v>44989</v>
      </c>
      <c r="AK1" s="120">
        <v>44996</v>
      </c>
      <c r="AL1" s="120">
        <v>45003</v>
      </c>
      <c r="AM1" s="120">
        <v>45010</v>
      </c>
      <c r="AN1" s="120">
        <v>45017</v>
      </c>
      <c r="AO1" s="120">
        <v>45024</v>
      </c>
      <c r="AP1" s="120">
        <v>45031</v>
      </c>
      <c r="AQ1" s="120">
        <v>45038</v>
      </c>
      <c r="AR1" s="120">
        <v>45045</v>
      </c>
      <c r="AS1" s="120">
        <v>45052</v>
      </c>
      <c r="AT1" s="120">
        <v>45059</v>
      </c>
      <c r="AU1" s="120">
        <v>45066</v>
      </c>
      <c r="AV1" s="120">
        <v>45073</v>
      </c>
      <c r="AW1" s="120">
        <v>45080</v>
      </c>
      <c r="AX1" s="120">
        <v>45087</v>
      </c>
      <c r="AY1" s="120">
        <v>45094</v>
      </c>
      <c r="AZ1" s="120">
        <v>45101</v>
      </c>
      <c r="BA1" s="120">
        <v>45108</v>
      </c>
      <c r="BB1" s="120">
        <v>45115</v>
      </c>
      <c r="BC1" s="120">
        <v>45122</v>
      </c>
      <c r="BD1" s="120">
        <v>45129</v>
      </c>
      <c r="BE1" s="120">
        <v>45136</v>
      </c>
      <c r="BF1" s="120">
        <v>45143</v>
      </c>
      <c r="BG1" s="120">
        <v>45150</v>
      </c>
      <c r="BH1" s="120">
        <v>45157</v>
      </c>
      <c r="BI1" s="120">
        <v>45164</v>
      </c>
      <c r="BJ1" s="120">
        <v>45171</v>
      </c>
      <c r="BK1" s="120">
        <v>45178</v>
      </c>
      <c r="BL1" s="120">
        <v>45185</v>
      </c>
      <c r="BM1" s="120">
        <v>45192</v>
      </c>
      <c r="BN1" s="120">
        <v>45199</v>
      </c>
      <c r="BO1" s="120">
        <v>45206</v>
      </c>
      <c r="BP1" s="120">
        <v>45213</v>
      </c>
      <c r="BQ1" s="120">
        <v>45220</v>
      </c>
      <c r="BR1" s="120">
        <v>45227</v>
      </c>
      <c r="BS1" s="120">
        <v>45234</v>
      </c>
      <c r="BT1" s="120">
        <v>45241</v>
      </c>
      <c r="BU1" s="120">
        <v>45248</v>
      </c>
      <c r="BV1" s="120">
        <v>45255</v>
      </c>
      <c r="BW1" s="120">
        <v>45262</v>
      </c>
      <c r="BX1" s="120">
        <v>45269</v>
      </c>
      <c r="BY1" s="120">
        <v>45276</v>
      </c>
      <c r="BZ1" s="120">
        <v>45283</v>
      </c>
      <c r="CA1" s="120">
        <v>45290</v>
      </c>
    </row>
    <row r="2" spans="1:79" ht="32.25" customHeight="1" x14ac:dyDescent="0.3">
      <c r="A2" s="115" t="s">
        <v>92</v>
      </c>
      <c r="B2" s="111">
        <v>17673.89</v>
      </c>
      <c r="C2" s="121">
        <v>31440.03</v>
      </c>
      <c r="D2" s="111">
        <v>14159.02</v>
      </c>
      <c r="E2" s="121">
        <v>42009.62</v>
      </c>
      <c r="F2" s="144">
        <v>14647.74</v>
      </c>
      <c r="G2" s="145">
        <v>17058.37</v>
      </c>
      <c r="H2" s="144">
        <v>40996.959999999999</v>
      </c>
      <c r="I2" s="144">
        <v>26084.28</v>
      </c>
      <c r="J2" s="110">
        <v>14902.16</v>
      </c>
      <c r="K2" s="122">
        <v>18595</v>
      </c>
      <c r="L2" s="110">
        <v>27670.98</v>
      </c>
      <c r="M2" s="122">
        <v>28974.03</v>
      </c>
      <c r="N2" s="110">
        <v>27588.240000000002</v>
      </c>
      <c r="O2" s="122">
        <v>15988.42</v>
      </c>
      <c r="P2" s="110">
        <v>29002.75</v>
      </c>
      <c r="Q2" s="122">
        <v>38349.18</v>
      </c>
      <c r="R2" s="110">
        <v>20363.79</v>
      </c>
      <c r="S2" s="122">
        <v>23576.71</v>
      </c>
      <c r="T2" s="116">
        <v>27878.880000000001</v>
      </c>
      <c r="U2" s="117">
        <v>22500.58</v>
      </c>
      <c r="V2" s="116">
        <v>11484.67</v>
      </c>
      <c r="W2" s="117">
        <v>28563.77</v>
      </c>
      <c r="X2" s="116">
        <v>28434.639999999999</v>
      </c>
      <c r="Y2" s="117">
        <v>34887.370000000003</v>
      </c>
      <c r="Z2" s="116">
        <v>36830.67</v>
      </c>
      <c r="AA2" s="117">
        <v>30273.84</v>
      </c>
      <c r="AB2" s="116"/>
      <c r="AC2" s="117"/>
      <c r="AD2" s="116"/>
      <c r="AE2" s="117"/>
      <c r="AF2" s="116"/>
      <c r="AG2" s="117"/>
      <c r="AH2" s="116"/>
      <c r="AI2" s="117"/>
      <c r="AJ2" s="116"/>
      <c r="AK2" s="117"/>
      <c r="AL2" s="116"/>
      <c r="AM2" s="117"/>
      <c r="AN2" s="116"/>
      <c r="AO2" s="117"/>
      <c r="AP2" s="116"/>
      <c r="AQ2" s="117"/>
      <c r="AR2" s="116"/>
      <c r="AS2" s="117"/>
      <c r="AT2" s="116"/>
      <c r="AU2" s="117"/>
      <c r="AV2" s="116"/>
      <c r="AW2" s="117"/>
      <c r="AX2" s="116"/>
      <c r="AY2" s="117"/>
      <c r="AZ2" s="116"/>
      <c r="BA2" s="117"/>
      <c r="BB2" s="116"/>
      <c r="BC2" s="117"/>
      <c r="BD2" s="116"/>
      <c r="BE2" s="117"/>
      <c r="BF2" s="116"/>
      <c r="BG2" s="117"/>
      <c r="BH2" s="116"/>
      <c r="BI2" s="117"/>
      <c r="BJ2" s="116"/>
      <c r="BK2" s="117"/>
      <c r="BL2" s="116"/>
      <c r="BM2" s="117"/>
      <c r="BN2" s="116"/>
      <c r="BO2" s="117"/>
      <c r="BP2" s="116"/>
      <c r="BQ2" s="117"/>
      <c r="BR2" s="116"/>
      <c r="BS2" s="117"/>
      <c r="BT2" s="116"/>
      <c r="BU2" s="117"/>
      <c r="BV2" s="116"/>
      <c r="BW2" s="117"/>
      <c r="BX2" s="116"/>
      <c r="BY2" s="117"/>
      <c r="BZ2" s="116"/>
      <c r="CA2" s="117"/>
    </row>
    <row r="3" spans="1:79" ht="32.25" customHeight="1" x14ac:dyDescent="0.3">
      <c r="A3" s="115" t="s">
        <v>93</v>
      </c>
      <c r="C3" s="121"/>
      <c r="E3" s="121"/>
      <c r="F3" s="144">
        <v>7900.24</v>
      </c>
      <c r="G3" s="145">
        <v>8544.8700000000008</v>
      </c>
      <c r="H3" s="144">
        <v>19657.810000000001</v>
      </c>
      <c r="I3" s="144">
        <v>14218.85</v>
      </c>
      <c r="J3" s="110">
        <v>8229.2999999999993</v>
      </c>
      <c r="K3" s="122">
        <v>10211.85</v>
      </c>
      <c r="L3" s="110">
        <v>13592.05</v>
      </c>
      <c r="M3" s="122">
        <v>15199.43</v>
      </c>
      <c r="N3" s="110">
        <v>16412.39</v>
      </c>
      <c r="O3" s="122">
        <v>8652.51</v>
      </c>
      <c r="P3" s="110">
        <v>15346.95</v>
      </c>
      <c r="Q3" s="122">
        <v>18125.78</v>
      </c>
      <c r="R3" s="110">
        <v>12618.85</v>
      </c>
      <c r="S3" s="122">
        <v>13810.75</v>
      </c>
      <c r="T3" s="116">
        <v>14295.2</v>
      </c>
      <c r="U3" s="117">
        <v>13778.65</v>
      </c>
      <c r="V3" s="116">
        <v>6819.5</v>
      </c>
      <c r="W3" s="117">
        <v>17610.84</v>
      </c>
      <c r="X3" s="116">
        <v>18449.95</v>
      </c>
      <c r="Y3" s="117">
        <v>21565.32</v>
      </c>
      <c r="Z3" s="116">
        <v>15830.25</v>
      </c>
      <c r="AA3" s="117">
        <v>14838.15</v>
      </c>
      <c r="AB3" s="116"/>
      <c r="AC3" s="117"/>
      <c r="AD3" s="116"/>
      <c r="AE3" s="117"/>
      <c r="AF3" s="116"/>
      <c r="AG3" s="117"/>
      <c r="AH3" s="116"/>
      <c r="AI3" s="117"/>
      <c r="AJ3" s="116"/>
      <c r="AK3" s="117"/>
      <c r="AL3" s="116"/>
      <c r="AM3" s="117"/>
      <c r="AN3" s="116"/>
      <c r="AO3" s="117"/>
      <c r="AP3" s="116"/>
      <c r="AQ3" s="117"/>
      <c r="AR3" s="116"/>
      <c r="AS3" s="117"/>
      <c r="AT3" s="116"/>
      <c r="AU3" s="117"/>
      <c r="AV3" s="116"/>
      <c r="AW3" s="117"/>
      <c r="AX3" s="116"/>
      <c r="AY3" s="117"/>
      <c r="AZ3" s="116"/>
      <c r="BA3" s="117"/>
      <c r="BB3" s="116"/>
      <c r="BC3" s="117"/>
      <c r="BD3" s="116"/>
      <c r="BE3" s="117"/>
      <c r="BF3" s="116"/>
      <c r="BG3" s="117"/>
      <c r="BH3" s="116"/>
      <c r="BI3" s="117"/>
      <c r="BJ3" s="116"/>
      <c r="BK3" s="117"/>
      <c r="BL3" s="116"/>
      <c r="BM3" s="117"/>
      <c r="BN3" s="116"/>
      <c r="BO3" s="117"/>
      <c r="BP3" s="116"/>
      <c r="BQ3" s="117"/>
      <c r="BR3" s="116"/>
      <c r="BS3" s="117"/>
      <c r="BT3" s="116"/>
      <c r="BU3" s="117"/>
      <c r="BV3" s="116"/>
      <c r="BW3" s="117"/>
      <c r="BX3" s="116"/>
      <c r="BY3" s="117"/>
      <c r="BZ3" s="116"/>
      <c r="CA3" s="117"/>
    </row>
    <row r="4" spans="1:79" ht="32.25" customHeight="1" x14ac:dyDescent="0.3">
      <c r="A4" s="115" t="s">
        <v>60</v>
      </c>
      <c r="C4" s="121"/>
      <c r="E4" s="121"/>
      <c r="F4" s="144">
        <v>6033.76</v>
      </c>
      <c r="G4" s="145">
        <v>6530.68</v>
      </c>
      <c r="H4" s="144">
        <v>20390.919999999998</v>
      </c>
      <c r="I4" s="144">
        <v>11345.07</v>
      </c>
      <c r="J4" s="110">
        <v>6909.47</v>
      </c>
      <c r="K4" s="122">
        <v>8059.31</v>
      </c>
      <c r="L4" s="110">
        <v>13939.14</v>
      </c>
      <c r="M4" s="122">
        <v>13330.86</v>
      </c>
      <c r="N4" s="110">
        <v>10667.51</v>
      </c>
      <c r="O4" s="122">
        <v>7599.81</v>
      </c>
      <c r="P4" s="110">
        <v>13989.63</v>
      </c>
      <c r="Q4" s="122">
        <v>19189.96</v>
      </c>
      <c r="R4" s="110">
        <v>8290.3799999999992</v>
      </c>
      <c r="S4" s="122">
        <v>10092.43</v>
      </c>
      <c r="T4" s="116">
        <v>14148.19</v>
      </c>
      <c r="U4" s="117">
        <v>9553.52</v>
      </c>
      <c r="V4" s="116">
        <v>5065.22</v>
      </c>
      <c r="W4" s="117">
        <v>11524.69</v>
      </c>
      <c r="X4" s="116">
        <v>12830.12</v>
      </c>
      <c r="Y4" s="117">
        <v>13534.23</v>
      </c>
      <c r="Z4" s="116">
        <v>21681.58</v>
      </c>
      <c r="AA4" s="117">
        <v>14993.97</v>
      </c>
      <c r="AB4" s="116"/>
      <c r="AC4" s="117"/>
      <c r="AD4" s="116"/>
      <c r="AE4" s="117"/>
      <c r="AF4" s="116"/>
      <c r="AG4" s="117"/>
      <c r="AH4" s="116"/>
      <c r="AI4" s="117"/>
      <c r="AJ4" s="116"/>
      <c r="AK4" s="117"/>
      <c r="AL4" s="116"/>
      <c r="AM4" s="117"/>
      <c r="AN4" s="116"/>
      <c r="AO4" s="117"/>
      <c r="AP4" s="116"/>
      <c r="AQ4" s="117"/>
      <c r="AR4" s="116"/>
      <c r="AS4" s="117"/>
      <c r="AT4" s="116"/>
      <c r="AU4" s="117"/>
      <c r="AV4" s="116"/>
      <c r="AW4" s="117"/>
      <c r="AX4" s="116"/>
      <c r="AY4" s="117"/>
      <c r="AZ4" s="116"/>
      <c r="BA4" s="117"/>
      <c r="BB4" s="116"/>
      <c r="BC4" s="117"/>
      <c r="BD4" s="116"/>
      <c r="BE4" s="117"/>
      <c r="BF4" s="116"/>
      <c r="BG4" s="117"/>
      <c r="BH4" s="116"/>
      <c r="BI4" s="117"/>
      <c r="BJ4" s="116"/>
      <c r="BK4" s="117"/>
      <c r="BL4" s="116"/>
      <c r="BM4" s="117"/>
      <c r="BN4" s="116"/>
      <c r="BO4" s="117"/>
      <c r="BP4" s="116"/>
      <c r="BQ4" s="117"/>
      <c r="BR4" s="116"/>
      <c r="BS4" s="117"/>
      <c r="BT4" s="116"/>
      <c r="BU4" s="117"/>
      <c r="BV4" s="116"/>
      <c r="BW4" s="117"/>
      <c r="BX4" s="116"/>
      <c r="BY4" s="117"/>
      <c r="BZ4" s="116"/>
      <c r="CA4" s="117"/>
    </row>
    <row r="5" spans="1:79" ht="32.25" customHeight="1" x14ac:dyDescent="0.3">
      <c r="A5" s="115" t="s">
        <v>94</v>
      </c>
      <c r="C5" s="121"/>
      <c r="E5" s="121"/>
      <c r="F5" s="144">
        <v>494.74</v>
      </c>
      <c r="G5" s="145">
        <v>738.94</v>
      </c>
      <c r="H5" s="144">
        <v>948.23</v>
      </c>
      <c r="I5" s="144">
        <v>1054.6099999999999</v>
      </c>
      <c r="J5" s="110">
        <v>601.11</v>
      </c>
      <c r="K5" s="122">
        <v>563.87</v>
      </c>
      <c r="L5" s="110">
        <v>683.44</v>
      </c>
      <c r="M5" s="122">
        <v>1108.56</v>
      </c>
      <c r="N5" s="110">
        <v>831.76</v>
      </c>
      <c r="O5" s="122">
        <v>489.33</v>
      </c>
      <c r="P5" s="110">
        <v>826.19</v>
      </c>
      <c r="Q5" s="122">
        <v>894.5</v>
      </c>
      <c r="R5" s="110">
        <v>783.9</v>
      </c>
      <c r="S5" s="122">
        <v>770.44</v>
      </c>
      <c r="T5" s="116">
        <v>891.56</v>
      </c>
      <c r="U5" s="117">
        <v>669.8</v>
      </c>
      <c r="V5" s="116">
        <v>534.55999999999995</v>
      </c>
      <c r="W5" s="117">
        <v>1071.72</v>
      </c>
      <c r="X5" s="116">
        <v>1070.07</v>
      </c>
      <c r="Y5" s="117">
        <v>1158.51</v>
      </c>
      <c r="Z5" s="116">
        <v>733.52</v>
      </c>
      <c r="AA5" s="117">
        <v>1481.49</v>
      </c>
      <c r="AB5" s="116"/>
      <c r="AC5" s="117"/>
      <c r="AD5" s="116"/>
      <c r="AE5" s="117"/>
      <c r="AF5" s="116"/>
      <c r="AG5" s="117"/>
      <c r="AH5" s="116"/>
      <c r="AI5" s="117"/>
      <c r="AJ5" s="116"/>
      <c r="AK5" s="117"/>
      <c r="AL5" s="116"/>
      <c r="AM5" s="117"/>
      <c r="AN5" s="116"/>
      <c r="AO5" s="117"/>
      <c r="AP5" s="116"/>
      <c r="AQ5" s="117"/>
      <c r="AR5" s="116"/>
      <c r="AS5" s="117"/>
      <c r="AT5" s="116"/>
      <c r="AU5" s="117"/>
      <c r="AV5" s="116"/>
      <c r="AW5" s="117"/>
      <c r="AX5" s="116"/>
      <c r="AY5" s="117"/>
      <c r="AZ5" s="116"/>
      <c r="BA5" s="117"/>
      <c r="BB5" s="116"/>
      <c r="BC5" s="117"/>
      <c r="BD5" s="116"/>
      <c r="BE5" s="117"/>
      <c r="BF5" s="116"/>
      <c r="BG5" s="117"/>
      <c r="BH5" s="116"/>
      <c r="BI5" s="117"/>
      <c r="BJ5" s="116"/>
      <c r="BK5" s="117"/>
      <c r="BL5" s="116"/>
      <c r="BM5" s="117"/>
      <c r="BN5" s="116"/>
      <c r="BO5" s="117"/>
      <c r="BP5" s="116"/>
      <c r="BQ5" s="117"/>
      <c r="BR5" s="116"/>
      <c r="BS5" s="117"/>
      <c r="BT5" s="116"/>
      <c r="BU5" s="117"/>
      <c r="BV5" s="116"/>
      <c r="BW5" s="117"/>
      <c r="BX5" s="116"/>
      <c r="BY5" s="117"/>
      <c r="BZ5" s="116"/>
      <c r="CA5" s="117"/>
    </row>
    <row r="6" spans="1:79" ht="32.25" customHeight="1" x14ac:dyDescent="0.3">
      <c r="A6" s="115" t="s">
        <v>65</v>
      </c>
      <c r="C6" s="121"/>
      <c r="E6" s="121"/>
      <c r="F6" s="144">
        <v>0</v>
      </c>
      <c r="G6" s="145">
        <v>0</v>
      </c>
      <c r="H6" s="144">
        <v>0</v>
      </c>
      <c r="I6" s="144">
        <v>0</v>
      </c>
      <c r="J6" s="110">
        <v>0</v>
      </c>
      <c r="K6" s="122">
        <v>0</v>
      </c>
      <c r="L6" s="110">
        <v>0</v>
      </c>
      <c r="M6" s="122">
        <v>0</v>
      </c>
      <c r="N6" s="110">
        <v>0</v>
      </c>
      <c r="O6" s="122">
        <v>0</v>
      </c>
      <c r="P6" s="110">
        <v>0</v>
      </c>
      <c r="Q6" s="122">
        <v>0</v>
      </c>
      <c r="R6" s="110">
        <v>0</v>
      </c>
      <c r="S6" s="122">
        <v>0</v>
      </c>
      <c r="T6" s="116">
        <v>0</v>
      </c>
      <c r="U6" s="117">
        <v>0</v>
      </c>
      <c r="V6" s="116">
        <v>0</v>
      </c>
      <c r="W6" s="117">
        <v>0</v>
      </c>
      <c r="X6" s="116">
        <v>0</v>
      </c>
      <c r="Y6" s="117">
        <v>0</v>
      </c>
      <c r="Z6" s="116">
        <v>0</v>
      </c>
      <c r="AA6" s="117">
        <v>0</v>
      </c>
      <c r="AB6" s="116"/>
      <c r="AC6" s="117"/>
      <c r="AD6" s="116"/>
      <c r="AE6" s="117"/>
      <c r="AF6" s="116"/>
      <c r="AG6" s="117"/>
      <c r="AH6" s="116"/>
      <c r="AI6" s="117"/>
      <c r="AJ6" s="116"/>
      <c r="AK6" s="117"/>
      <c r="AL6" s="116"/>
      <c r="AM6" s="117"/>
      <c r="AN6" s="116"/>
      <c r="AO6" s="117"/>
      <c r="AP6" s="116"/>
      <c r="AQ6" s="117"/>
      <c r="AR6" s="116"/>
      <c r="AS6" s="117"/>
      <c r="AT6" s="116"/>
      <c r="AU6" s="117"/>
      <c r="AV6" s="116"/>
      <c r="AW6" s="117"/>
      <c r="AX6" s="116"/>
      <c r="AY6" s="117"/>
      <c r="AZ6" s="116"/>
      <c r="BA6" s="117"/>
      <c r="BB6" s="116"/>
      <c r="BC6" s="117"/>
      <c r="BD6" s="116"/>
      <c r="BE6" s="117"/>
      <c r="BF6" s="116"/>
      <c r="BG6" s="117"/>
      <c r="BH6" s="116"/>
      <c r="BI6" s="117"/>
      <c r="BJ6" s="116"/>
      <c r="BK6" s="117"/>
      <c r="BL6" s="116"/>
      <c r="BM6" s="117"/>
      <c r="BN6" s="116"/>
      <c r="BO6" s="117"/>
      <c r="BP6" s="116"/>
      <c r="BQ6" s="117"/>
      <c r="BR6" s="116"/>
      <c r="BS6" s="117"/>
      <c r="BT6" s="116"/>
      <c r="BU6" s="117"/>
      <c r="BV6" s="116"/>
      <c r="BW6" s="117"/>
      <c r="BX6" s="116"/>
      <c r="BY6" s="117"/>
      <c r="BZ6" s="116"/>
      <c r="CA6" s="117"/>
    </row>
    <row r="7" spans="1:79" ht="32.25" customHeight="1" x14ac:dyDescent="0.3">
      <c r="A7" s="115" t="s">
        <v>95</v>
      </c>
      <c r="C7" s="121"/>
      <c r="E7" s="121"/>
      <c r="F7" s="144">
        <v>15604</v>
      </c>
      <c r="G7" s="145">
        <v>44402.12</v>
      </c>
      <c r="H7" s="144">
        <v>79351.399999999994</v>
      </c>
      <c r="I7" s="144">
        <v>46445.31</v>
      </c>
      <c r="J7" s="110">
        <v>31286.720000000001</v>
      </c>
      <c r="K7" s="122">
        <v>22705.759999999998</v>
      </c>
      <c r="L7" s="110">
        <v>49613.41</v>
      </c>
      <c r="M7" s="122">
        <v>57316.27</v>
      </c>
      <c r="N7" s="110">
        <v>67160.27</v>
      </c>
      <c r="O7" s="122">
        <v>33463.269999999997</v>
      </c>
      <c r="P7" s="110">
        <v>70192.81</v>
      </c>
      <c r="Q7" s="122">
        <v>58858.27</v>
      </c>
      <c r="R7" s="110">
        <v>54499.49</v>
      </c>
      <c r="S7" s="122">
        <v>44503.33</v>
      </c>
      <c r="T7" s="116">
        <v>50263.48</v>
      </c>
      <c r="U7" s="117">
        <v>38605.51</v>
      </c>
      <c r="V7" s="116">
        <v>24007.35</v>
      </c>
      <c r="W7" s="117">
        <v>47473.97</v>
      </c>
      <c r="X7" s="116">
        <v>56455.65</v>
      </c>
      <c r="Y7" s="117">
        <v>53110.21</v>
      </c>
      <c r="Z7" s="116">
        <v>78362.55</v>
      </c>
      <c r="AA7" s="117">
        <v>53240.54</v>
      </c>
      <c r="AB7" s="116"/>
      <c r="AC7" s="117"/>
      <c r="AD7" s="116"/>
      <c r="AE7" s="117"/>
      <c r="AF7" s="116"/>
      <c r="AG7" s="117"/>
      <c r="AH7" s="116"/>
      <c r="AI7" s="117"/>
      <c r="AJ7" s="116"/>
      <c r="AK7" s="117"/>
      <c r="AL7" s="116"/>
      <c r="AM7" s="117"/>
      <c r="AN7" s="116"/>
      <c r="AO7" s="117"/>
      <c r="AP7" s="116"/>
      <c r="AQ7" s="117"/>
      <c r="AR7" s="116"/>
      <c r="AS7" s="117"/>
      <c r="AT7" s="116"/>
      <c r="AU7" s="117"/>
      <c r="AV7" s="116"/>
      <c r="AW7" s="117"/>
      <c r="AX7" s="116"/>
      <c r="AY7" s="117"/>
      <c r="AZ7" s="116"/>
      <c r="BA7" s="117"/>
      <c r="BB7" s="116"/>
      <c r="BC7" s="117"/>
      <c r="BD7" s="116"/>
      <c r="BE7" s="117"/>
      <c r="BF7" s="116"/>
      <c r="BG7" s="117"/>
      <c r="BH7" s="116"/>
      <c r="BI7" s="117"/>
      <c r="BJ7" s="116"/>
      <c r="BK7" s="117"/>
      <c r="BL7" s="116"/>
      <c r="BM7" s="117"/>
      <c r="BN7" s="116"/>
      <c r="BO7" s="117"/>
      <c r="BP7" s="116"/>
      <c r="BQ7" s="117"/>
      <c r="BR7" s="116"/>
      <c r="BS7" s="117"/>
      <c r="BT7" s="116"/>
      <c r="BU7" s="117"/>
      <c r="BV7" s="116"/>
      <c r="BW7" s="117"/>
      <c r="BX7" s="116"/>
      <c r="BY7" s="117"/>
      <c r="BZ7" s="116"/>
      <c r="CA7" s="117"/>
    </row>
    <row r="8" spans="1:79" ht="32.25" customHeight="1" x14ac:dyDescent="0.3">
      <c r="A8" s="115" t="s">
        <v>96</v>
      </c>
      <c r="C8" s="121"/>
      <c r="E8" s="121"/>
      <c r="F8" s="144">
        <v>10</v>
      </c>
      <c r="G8" s="145">
        <v>0</v>
      </c>
      <c r="H8" s="144">
        <v>0</v>
      </c>
      <c r="I8" s="144">
        <v>424.55</v>
      </c>
      <c r="J8" s="110">
        <v>511.39</v>
      </c>
      <c r="K8" s="122">
        <v>478.01</v>
      </c>
      <c r="L8" s="110">
        <v>300.73</v>
      </c>
      <c r="M8" s="122">
        <v>636.75</v>
      </c>
      <c r="N8" s="110">
        <v>560.44000000000005</v>
      </c>
      <c r="O8" s="122">
        <v>519.49</v>
      </c>
      <c r="P8" s="110">
        <v>920.76</v>
      </c>
      <c r="Q8" s="122">
        <v>787.34</v>
      </c>
      <c r="R8" s="110">
        <v>805.21</v>
      </c>
      <c r="S8" s="122">
        <v>738.39</v>
      </c>
      <c r="T8" s="116">
        <v>791.14</v>
      </c>
      <c r="U8" s="117">
        <v>880.7</v>
      </c>
      <c r="V8" s="116">
        <v>734.45</v>
      </c>
      <c r="W8" s="117">
        <v>858.05</v>
      </c>
      <c r="X8" s="116">
        <v>2066.52</v>
      </c>
      <c r="Y8" s="117">
        <v>1056.01</v>
      </c>
      <c r="Z8" s="116">
        <v>751.22</v>
      </c>
      <c r="AA8" s="117">
        <v>735.24</v>
      </c>
      <c r="AB8" s="116"/>
      <c r="AC8" s="117"/>
      <c r="AD8" s="116"/>
      <c r="AE8" s="117"/>
      <c r="AF8" s="116"/>
      <c r="AG8" s="117"/>
      <c r="AH8" s="116"/>
      <c r="AI8" s="117"/>
      <c r="AJ8" s="116"/>
      <c r="AK8" s="117"/>
      <c r="AL8" s="116"/>
      <c r="AM8" s="117"/>
      <c r="AN8" s="116"/>
      <c r="AO8" s="117"/>
      <c r="AP8" s="116"/>
      <c r="AQ8" s="117"/>
      <c r="AR8" s="116"/>
      <c r="AS8" s="117"/>
      <c r="AT8" s="116"/>
      <c r="AU8" s="117"/>
      <c r="AV8" s="116"/>
      <c r="AW8" s="117"/>
      <c r="AX8" s="116"/>
      <c r="AY8" s="117"/>
      <c r="AZ8" s="116"/>
      <c r="BA8" s="117"/>
      <c r="BB8" s="116"/>
      <c r="BC8" s="117"/>
      <c r="BD8" s="116"/>
      <c r="BE8" s="117"/>
      <c r="BF8" s="116"/>
      <c r="BG8" s="117"/>
      <c r="BH8" s="116"/>
      <c r="BI8" s="117"/>
      <c r="BJ8" s="116"/>
      <c r="BK8" s="117"/>
      <c r="BL8" s="116"/>
      <c r="BM8" s="117"/>
      <c r="BN8" s="116"/>
      <c r="BO8" s="117"/>
      <c r="BP8" s="116"/>
      <c r="BQ8" s="117"/>
      <c r="BR8" s="116"/>
      <c r="BS8" s="117"/>
      <c r="BT8" s="116"/>
      <c r="BU8" s="117"/>
      <c r="BV8" s="116"/>
      <c r="BW8" s="117"/>
      <c r="BX8" s="116"/>
      <c r="BY8" s="117"/>
      <c r="BZ8" s="116"/>
      <c r="CA8" s="117"/>
    </row>
    <row r="9" spans="1:79" ht="32.25" customHeight="1" x14ac:dyDescent="0.3">
      <c r="A9" s="115" t="s">
        <v>97</v>
      </c>
      <c r="C9" s="121"/>
      <c r="E9" s="121"/>
      <c r="F9" s="144">
        <v>0</v>
      </c>
      <c r="G9" s="145">
        <v>0</v>
      </c>
      <c r="H9" s="144">
        <v>0</v>
      </c>
      <c r="I9" s="144">
        <v>355.78</v>
      </c>
      <c r="J9" s="110">
        <v>326.33</v>
      </c>
      <c r="K9" s="122">
        <v>173.53</v>
      </c>
      <c r="L9" s="110">
        <v>242.92</v>
      </c>
      <c r="M9" s="122">
        <v>520.23</v>
      </c>
      <c r="N9" s="110">
        <v>175.76</v>
      </c>
      <c r="O9" s="122">
        <v>433.03</v>
      </c>
      <c r="P9" s="110">
        <v>467.76</v>
      </c>
      <c r="Q9" s="122">
        <v>489.65</v>
      </c>
      <c r="R9" s="110">
        <v>524.13</v>
      </c>
      <c r="S9" s="122">
        <v>498.21</v>
      </c>
      <c r="T9" s="116">
        <v>664.93</v>
      </c>
      <c r="U9" s="117">
        <v>620.69000000000005</v>
      </c>
      <c r="V9" s="116">
        <v>530.98</v>
      </c>
      <c r="W9" s="117">
        <v>785.43</v>
      </c>
      <c r="X9" s="116">
        <v>1973.19</v>
      </c>
      <c r="Y9" s="117">
        <v>772.17</v>
      </c>
      <c r="Z9" s="116">
        <v>663.46</v>
      </c>
      <c r="AA9" s="117">
        <v>437.32</v>
      </c>
      <c r="AB9" s="116"/>
      <c r="AC9" s="117"/>
      <c r="AD9" s="116"/>
      <c r="AE9" s="117"/>
      <c r="AF9" s="116"/>
      <c r="AG9" s="117"/>
      <c r="AH9" s="116"/>
      <c r="AI9" s="117"/>
      <c r="AJ9" s="116"/>
      <c r="AK9" s="117"/>
      <c r="AL9" s="116"/>
      <c r="AM9" s="117"/>
      <c r="AN9" s="116"/>
      <c r="AO9" s="117"/>
      <c r="AP9" s="116"/>
      <c r="AQ9" s="117"/>
      <c r="AR9" s="116"/>
      <c r="AS9" s="117"/>
      <c r="AT9" s="116"/>
      <c r="AU9" s="117"/>
      <c r="AV9" s="116"/>
      <c r="AW9" s="117"/>
      <c r="AX9" s="116"/>
      <c r="AY9" s="117"/>
      <c r="AZ9" s="116"/>
      <c r="BA9" s="117"/>
      <c r="BB9" s="116"/>
      <c r="BC9" s="117"/>
      <c r="BD9" s="116"/>
      <c r="BE9" s="117"/>
      <c r="BF9" s="116"/>
      <c r="BG9" s="117"/>
      <c r="BH9" s="116"/>
      <c r="BI9" s="117"/>
      <c r="BJ9" s="116"/>
      <c r="BK9" s="117"/>
      <c r="BL9" s="116"/>
      <c r="BM9" s="117"/>
      <c r="BN9" s="116"/>
      <c r="BO9" s="117"/>
      <c r="BP9" s="116"/>
      <c r="BQ9" s="117"/>
      <c r="BR9" s="116"/>
      <c r="BS9" s="117"/>
      <c r="BT9" s="116"/>
      <c r="BU9" s="117"/>
      <c r="BV9" s="116"/>
      <c r="BW9" s="117"/>
      <c r="BX9" s="116"/>
      <c r="BY9" s="117"/>
      <c r="BZ9" s="116"/>
      <c r="CA9" s="117"/>
    </row>
    <row r="10" spans="1:79" ht="32.25" customHeight="1" x14ac:dyDescent="0.3">
      <c r="A10" s="115" t="s">
        <v>76</v>
      </c>
      <c r="C10" s="121"/>
      <c r="E10" s="121"/>
      <c r="F10" s="144">
        <v>3664.66</v>
      </c>
      <c r="G10" s="145">
        <v>4377.87</v>
      </c>
      <c r="H10" s="144">
        <v>14350.12</v>
      </c>
      <c r="I10" s="144">
        <v>6905.91</v>
      </c>
      <c r="J10" s="110">
        <v>3811.95</v>
      </c>
      <c r="K10" s="122">
        <v>4802.55</v>
      </c>
      <c r="L10" s="110">
        <v>8261.26</v>
      </c>
      <c r="M10" s="122">
        <v>7676.37</v>
      </c>
      <c r="N10" s="110">
        <v>6531.11</v>
      </c>
      <c r="O10" s="122">
        <v>4291.6000000000004</v>
      </c>
      <c r="P10" s="110">
        <v>8870.36</v>
      </c>
      <c r="Q10" s="122">
        <v>11657.65</v>
      </c>
      <c r="R10" s="110">
        <v>4365.42</v>
      </c>
      <c r="S10" s="122">
        <v>5839.29</v>
      </c>
      <c r="T10" s="116">
        <v>7649.21</v>
      </c>
      <c r="U10" s="117">
        <v>5024.3599999999997</v>
      </c>
      <c r="V10" s="116">
        <v>2318.5</v>
      </c>
      <c r="W10" s="117">
        <v>6089.37</v>
      </c>
      <c r="X10" s="116">
        <v>6832.25</v>
      </c>
      <c r="Y10" s="117">
        <v>6936.71</v>
      </c>
      <c r="Z10" s="116">
        <v>13398.8</v>
      </c>
      <c r="AA10" s="117">
        <v>9223.1</v>
      </c>
      <c r="AB10" s="116"/>
      <c r="AC10" s="117"/>
      <c r="AD10" s="116"/>
      <c r="AE10" s="117"/>
      <c r="AF10" s="116"/>
      <c r="AG10" s="117"/>
      <c r="AH10" s="116"/>
      <c r="AI10" s="117"/>
      <c r="AJ10" s="116"/>
      <c r="AK10" s="117"/>
      <c r="AL10" s="116"/>
      <c r="AM10" s="117"/>
      <c r="AN10" s="116"/>
      <c r="AO10" s="117"/>
      <c r="AP10" s="116"/>
      <c r="AQ10" s="117"/>
      <c r="AR10" s="116"/>
      <c r="AS10" s="117"/>
      <c r="AT10" s="116"/>
      <c r="AU10" s="117"/>
      <c r="AV10" s="116"/>
      <c r="AW10" s="117"/>
      <c r="AX10" s="116"/>
      <c r="AY10" s="117"/>
      <c r="AZ10" s="116"/>
      <c r="BA10" s="117"/>
      <c r="BB10" s="116"/>
      <c r="BC10" s="117"/>
      <c r="BD10" s="116"/>
      <c r="BE10" s="117"/>
      <c r="BF10" s="116"/>
      <c r="BG10" s="117"/>
      <c r="BH10" s="116"/>
      <c r="BI10" s="117"/>
      <c r="BJ10" s="116"/>
      <c r="BK10" s="117"/>
      <c r="BL10" s="116"/>
      <c r="BM10" s="117"/>
      <c r="BN10" s="116"/>
      <c r="BO10" s="117"/>
      <c r="BP10" s="116"/>
      <c r="BQ10" s="117"/>
      <c r="BR10" s="116"/>
      <c r="BS10" s="117"/>
      <c r="BT10" s="116"/>
      <c r="BU10" s="117"/>
      <c r="BV10" s="116"/>
      <c r="BW10" s="117"/>
      <c r="BX10" s="116"/>
      <c r="BY10" s="117"/>
      <c r="BZ10" s="116"/>
      <c r="CA10" s="117"/>
    </row>
    <row r="11" spans="1:79" ht="32.25" customHeight="1" x14ac:dyDescent="0.3">
      <c r="A11" s="115" t="s">
        <v>84</v>
      </c>
      <c r="C11" s="121"/>
      <c r="E11" s="121"/>
      <c r="F11" s="144">
        <v>0</v>
      </c>
      <c r="G11" s="145">
        <v>0</v>
      </c>
      <c r="H11" s="144">
        <v>0</v>
      </c>
      <c r="I11" s="144">
        <v>0</v>
      </c>
      <c r="J11" s="110">
        <v>0</v>
      </c>
      <c r="K11" s="122">
        <v>0</v>
      </c>
      <c r="L11" s="110">
        <v>0</v>
      </c>
      <c r="M11" s="122">
        <v>0</v>
      </c>
      <c r="N11" s="110">
        <v>0</v>
      </c>
      <c r="O11" s="122">
        <v>0</v>
      </c>
      <c r="P11" s="110">
        <v>0</v>
      </c>
      <c r="Q11" s="122">
        <v>0</v>
      </c>
      <c r="R11" s="110">
        <v>0</v>
      </c>
      <c r="S11" s="122">
        <v>0</v>
      </c>
      <c r="T11" s="116">
        <v>0</v>
      </c>
      <c r="U11" s="117">
        <v>0</v>
      </c>
      <c r="V11" s="116">
        <v>0</v>
      </c>
      <c r="W11" s="117">
        <v>0</v>
      </c>
      <c r="X11" s="116">
        <v>0</v>
      </c>
      <c r="Y11" s="117">
        <v>0</v>
      </c>
      <c r="Z11" s="116">
        <v>0</v>
      </c>
      <c r="AA11" s="117">
        <v>0</v>
      </c>
      <c r="AB11" s="116"/>
      <c r="AC11" s="117"/>
      <c r="AD11" s="116"/>
      <c r="AE11" s="117"/>
      <c r="AF11" s="116"/>
      <c r="AG11" s="117"/>
      <c r="AH11" s="116"/>
      <c r="AI11" s="117"/>
      <c r="AJ11" s="116"/>
      <c r="AK11" s="117"/>
      <c r="AL11" s="116"/>
      <c r="AM11" s="117"/>
      <c r="AN11" s="116"/>
      <c r="AO11" s="117"/>
      <c r="AP11" s="116"/>
      <c r="AQ11" s="117"/>
      <c r="AR11" s="116"/>
      <c r="AS11" s="117"/>
      <c r="AT11" s="116"/>
      <c r="AU11" s="117"/>
      <c r="AV11" s="116"/>
      <c r="AW11" s="117"/>
      <c r="AX11" s="116"/>
      <c r="AY11" s="117"/>
      <c r="AZ11" s="116"/>
      <c r="BA11" s="117"/>
      <c r="BB11" s="116"/>
      <c r="BC11" s="117"/>
      <c r="BD11" s="116"/>
      <c r="BE11" s="117"/>
      <c r="BF11" s="116"/>
      <c r="BG11" s="117"/>
      <c r="BH11" s="116"/>
      <c r="BI11" s="117"/>
      <c r="BJ11" s="116"/>
      <c r="BK11" s="117"/>
      <c r="BL11" s="116"/>
      <c r="BM11" s="117"/>
      <c r="BN11" s="116"/>
      <c r="BO11" s="117"/>
      <c r="BP11" s="116"/>
      <c r="BQ11" s="117"/>
      <c r="BR11" s="116"/>
      <c r="BS11" s="117"/>
      <c r="BT11" s="116"/>
      <c r="BU11" s="117"/>
      <c r="BV11" s="116"/>
      <c r="BW11" s="117"/>
      <c r="BX11" s="116"/>
      <c r="BY11" s="117"/>
      <c r="BZ11" s="116"/>
      <c r="CA11" s="117"/>
    </row>
    <row r="12" spans="1:79" ht="32.25" customHeight="1" x14ac:dyDescent="0.3">
      <c r="A12" s="115" t="s">
        <v>98</v>
      </c>
      <c r="C12" s="121"/>
      <c r="E12" s="121"/>
      <c r="F12">
        <v>19</v>
      </c>
      <c r="G12" s="146">
        <v>27</v>
      </c>
      <c r="H12">
        <v>35</v>
      </c>
      <c r="I12">
        <v>31</v>
      </c>
      <c r="J12" s="109">
        <v>27</v>
      </c>
      <c r="K12" s="123">
        <v>19</v>
      </c>
      <c r="L12" s="109">
        <v>23</v>
      </c>
      <c r="M12" s="123">
        <v>31</v>
      </c>
      <c r="N12" s="109">
        <v>23</v>
      </c>
      <c r="O12" s="123">
        <v>18</v>
      </c>
      <c r="P12" s="109">
        <v>25</v>
      </c>
      <c r="Q12" s="123">
        <v>23</v>
      </c>
      <c r="R12" s="109">
        <v>28</v>
      </c>
      <c r="S12" s="123">
        <v>23</v>
      </c>
      <c r="T12" s="116">
        <v>28</v>
      </c>
      <c r="U12" s="117">
        <v>25</v>
      </c>
      <c r="V12" s="116">
        <v>22</v>
      </c>
      <c r="W12" s="117">
        <v>31</v>
      </c>
      <c r="X12" s="116">
        <v>37</v>
      </c>
      <c r="Y12" s="117">
        <v>33</v>
      </c>
      <c r="Z12" s="116">
        <v>21</v>
      </c>
      <c r="AA12" s="117">
        <v>19</v>
      </c>
      <c r="AB12" s="116"/>
      <c r="AC12" s="117"/>
      <c r="AD12" s="116"/>
      <c r="AE12" s="117"/>
      <c r="AF12" s="116"/>
      <c r="AG12" s="117"/>
      <c r="AH12" s="116"/>
      <c r="AI12" s="117"/>
      <c r="AJ12" s="116"/>
      <c r="AK12" s="117"/>
      <c r="AL12" s="116"/>
      <c r="AM12" s="117"/>
      <c r="AN12" s="116"/>
      <c r="AO12" s="117"/>
      <c r="AP12" s="116"/>
      <c r="AQ12" s="117"/>
      <c r="AR12" s="116"/>
      <c r="AS12" s="117"/>
      <c r="AT12" s="116"/>
      <c r="AU12" s="117"/>
      <c r="AV12" s="116"/>
      <c r="AW12" s="117"/>
      <c r="AX12" s="116"/>
      <c r="AY12" s="117"/>
      <c r="AZ12" s="116"/>
      <c r="BA12" s="117"/>
      <c r="BB12" s="116"/>
      <c r="BC12" s="117"/>
      <c r="BD12" s="116"/>
      <c r="BE12" s="117"/>
      <c r="BF12" s="116"/>
      <c r="BG12" s="117"/>
      <c r="BH12" s="116"/>
      <c r="BI12" s="117"/>
      <c r="BJ12" s="116"/>
      <c r="BK12" s="117"/>
      <c r="BL12" s="116"/>
      <c r="BM12" s="117"/>
      <c r="BN12" s="116"/>
      <c r="BO12" s="117"/>
      <c r="BP12" s="116"/>
      <c r="BQ12" s="117"/>
      <c r="BR12" s="116"/>
      <c r="BS12" s="117"/>
      <c r="BT12" s="116"/>
      <c r="BU12" s="117"/>
      <c r="BV12" s="116"/>
      <c r="BW12" s="117"/>
      <c r="BX12" s="116"/>
      <c r="BY12" s="117"/>
      <c r="BZ12" s="116"/>
      <c r="CA12" s="117"/>
    </row>
    <row r="13" spans="1:79" ht="32.25" customHeight="1" x14ac:dyDescent="0.3">
      <c r="A13" s="113" t="s">
        <v>71</v>
      </c>
      <c r="Z13" s="111">
        <f>SUM(Ryan!Q30+Austin!Q30+Anthony!Q30+Chip!Q30)</f>
        <v>11650.178024000001</v>
      </c>
      <c r="AA13" s="111">
        <f>SUM(Ryan!R30+Austin!R30+Anthony!R30+Chip!R30)</f>
        <v>24.008139999999997</v>
      </c>
      <c r="AB13" s="111">
        <f>SUM(Ryan!S30+Austin!S30+Anthony!S30+Chip!S30)</f>
        <v>2.9510174999999998</v>
      </c>
      <c r="AC13" s="111">
        <f>SUM(Ryan!T30+Austin!T30+Anthony!T30+Chip!T30)</f>
        <v>0</v>
      </c>
    </row>
    <row r="14" spans="1:79" ht="32.25" customHeight="1" x14ac:dyDescent="0.3">
      <c r="A14" s="113" t="s">
        <v>74</v>
      </c>
      <c r="U14" s="111">
        <f>SUM(U7*0.07)+590</f>
        <v>3292.3857000000003</v>
      </c>
      <c r="V14" s="111">
        <f>SUM(V7*0.07)+590</f>
        <v>2270.5145000000002</v>
      </c>
      <c r="W14" s="111">
        <f t="shared" ref="W14:AD14" si="0">SUM(W7*0.07)+590</f>
        <v>3913.1779000000006</v>
      </c>
      <c r="X14" s="111">
        <f t="shared" si="0"/>
        <v>4541.8955000000005</v>
      </c>
      <c r="Y14" s="111">
        <f t="shared" si="0"/>
        <v>4307.7147000000004</v>
      </c>
      <c r="Z14" s="111">
        <f t="shared" si="0"/>
        <v>6075.3785000000007</v>
      </c>
      <c r="AA14" s="111">
        <f t="shared" si="0"/>
        <v>4316.8378000000002</v>
      </c>
      <c r="AB14" s="111">
        <f t="shared" si="0"/>
        <v>590</v>
      </c>
      <c r="AC14" s="111">
        <f t="shared" si="0"/>
        <v>590</v>
      </c>
      <c r="AD14" s="111">
        <f t="shared" si="0"/>
        <v>590</v>
      </c>
    </row>
    <row r="15" spans="1:79" ht="32.25" customHeight="1" x14ac:dyDescent="0.3">
      <c r="A15" s="113" t="s">
        <v>87</v>
      </c>
    </row>
    <row r="16" spans="1:79" ht="32.25" customHeight="1" x14ac:dyDescent="0.3">
      <c r="A16" s="113" t="s">
        <v>88</v>
      </c>
    </row>
    <row r="17" spans="1:79" ht="32.25" customHeight="1" x14ac:dyDescent="0.3">
      <c r="A17" s="111" t="s">
        <v>102</v>
      </c>
      <c r="U17" s="111" t="e">
        <f>SUM(U2+"Dcld sales")</f>
        <v>#VALUE!</v>
      </c>
      <c r="Z17" s="111">
        <f>SUM(Z18+Z2)</f>
        <v>106285.31</v>
      </c>
      <c r="AA17" s="111">
        <f t="shared" ref="AA17:AB17" si="1">SUM(AA18+AA2)</f>
        <v>97378.349999999991</v>
      </c>
      <c r="AB17" s="111">
        <f t="shared" ref="AB17" si="2">SUM(AB18+AB2)</f>
        <v>0</v>
      </c>
      <c r="AC17" s="111">
        <f t="shared" ref="AC17" si="3">SUM(AC18+AC2)</f>
        <v>0</v>
      </c>
      <c r="AD17" s="111">
        <f t="shared" ref="AD17" si="4">SUM(AD18+AD2)</f>
        <v>0</v>
      </c>
      <c r="AE17" s="111">
        <f t="shared" ref="AE17" si="5">SUM(AE18+AE2)</f>
        <v>0</v>
      </c>
      <c r="AF17" s="111">
        <f t="shared" ref="AF17" si="6">SUM(AF18+AF2)</f>
        <v>0</v>
      </c>
      <c r="AG17" s="111">
        <f t="shared" ref="AG17" si="7">SUM(AG18+AG2)</f>
        <v>0</v>
      </c>
      <c r="AH17" s="111">
        <f t="shared" ref="AH17" si="8">SUM(AH18+AH2)</f>
        <v>0</v>
      </c>
      <c r="AI17" s="111">
        <f t="shared" ref="AI17" si="9">SUM(AI18+AI2)</f>
        <v>0</v>
      </c>
      <c r="AJ17" s="111">
        <f t="shared" ref="AJ17" si="10">SUM(AJ18+AJ2)</f>
        <v>0</v>
      </c>
      <c r="AK17" s="111">
        <f t="shared" ref="AK17" si="11">SUM(AK18+AK2)</f>
        <v>0</v>
      </c>
      <c r="AL17" s="111">
        <f t="shared" ref="AL17" si="12">SUM(AL18+AL2)</f>
        <v>0</v>
      </c>
      <c r="AM17" s="111">
        <f t="shared" ref="AM17" si="13">SUM(AM18+AM2)</f>
        <v>0</v>
      </c>
      <c r="AN17" s="111">
        <f t="shared" ref="AN17" si="14">SUM(AN18+AN2)</f>
        <v>0</v>
      </c>
      <c r="AO17" s="111">
        <f t="shared" ref="AO17" si="15">SUM(AO18+AO2)</f>
        <v>0</v>
      </c>
      <c r="AP17" s="111">
        <f t="shared" ref="AP17" si="16">SUM(AP18+AP2)</f>
        <v>0</v>
      </c>
      <c r="AQ17" s="111">
        <f t="shared" ref="AQ17" si="17">SUM(AQ18+AQ2)</f>
        <v>0</v>
      </c>
      <c r="AR17" s="111">
        <f t="shared" ref="AR17" si="18">SUM(AR18+AR2)</f>
        <v>0</v>
      </c>
      <c r="AS17" s="111">
        <f t="shared" ref="AS17" si="19">SUM(AS18+AS2)</f>
        <v>0</v>
      </c>
      <c r="AT17" s="111">
        <f t="shared" ref="AT17" si="20">SUM(AT18+AT2)</f>
        <v>0</v>
      </c>
      <c r="AU17" s="111">
        <f t="shared" ref="AU17" si="21">SUM(AU18+AU2)</f>
        <v>0</v>
      </c>
      <c r="AV17" s="111">
        <f t="shared" ref="AV17" si="22">SUM(AV18+AV2)</f>
        <v>0</v>
      </c>
      <c r="AW17" s="111">
        <f t="shared" ref="AW17" si="23">SUM(AW18+AW2)</f>
        <v>0</v>
      </c>
      <c r="AX17" s="111">
        <f t="shared" ref="AX17" si="24">SUM(AX18+AX2)</f>
        <v>0</v>
      </c>
      <c r="AY17" s="111">
        <f t="shared" ref="AY17" si="25">SUM(AY18+AY2)</f>
        <v>0</v>
      </c>
      <c r="AZ17" s="111">
        <f t="shared" ref="AZ17" si="26">SUM(AZ18+AZ2)</f>
        <v>0</v>
      </c>
      <c r="BA17" s="111">
        <f t="shared" ref="BA17" si="27">SUM(BA18+BA2)</f>
        <v>0</v>
      </c>
      <c r="BB17" s="111">
        <f t="shared" ref="BB17" si="28">SUM(BB18+BB2)</f>
        <v>0</v>
      </c>
      <c r="BC17" s="111">
        <f t="shared" ref="BC17" si="29">SUM(BC18+BC2)</f>
        <v>0</v>
      </c>
      <c r="BD17" s="111">
        <f t="shared" ref="BD17" si="30">SUM(BD18+BD2)</f>
        <v>0</v>
      </c>
      <c r="BE17" s="111">
        <f t="shared" ref="BE17" si="31">SUM(BE18+BE2)</f>
        <v>0</v>
      </c>
      <c r="BF17" s="111">
        <f t="shared" ref="BF17" si="32">SUM(BF18+BF2)</f>
        <v>0</v>
      </c>
      <c r="BG17" s="111">
        <f t="shared" ref="BG17" si="33">SUM(BG18+BG2)</f>
        <v>0</v>
      </c>
      <c r="BH17" s="111">
        <f t="shared" ref="BH17" si="34">SUM(BH18+BH2)</f>
        <v>0</v>
      </c>
      <c r="BI17" s="111">
        <f t="shared" ref="BI17" si="35">SUM(BI18+BI2)</f>
        <v>0</v>
      </c>
      <c r="BJ17" s="111">
        <f t="shared" ref="BJ17" si="36">SUM(BJ18+BJ2)</f>
        <v>0</v>
      </c>
      <c r="BK17" s="111">
        <f t="shared" ref="BK17" si="37">SUM(BK18+BK2)</f>
        <v>0</v>
      </c>
      <c r="BL17" s="111">
        <f t="shared" ref="BL17" si="38">SUM(BL18+BL2)</f>
        <v>0</v>
      </c>
      <c r="BM17" s="111">
        <f t="shared" ref="BM17" si="39">SUM(BM18+BM2)</f>
        <v>0</v>
      </c>
      <c r="BN17" s="111">
        <f t="shared" ref="BN17" si="40">SUM(BN18+BN2)</f>
        <v>0</v>
      </c>
      <c r="BO17" s="111">
        <f t="shared" ref="BO17" si="41">SUM(BO18+BO2)</f>
        <v>0</v>
      </c>
      <c r="BP17" s="111">
        <f t="shared" ref="BP17" si="42">SUM(BP18+BP2)</f>
        <v>0</v>
      </c>
      <c r="BQ17" s="111">
        <f t="shared" ref="BQ17" si="43">SUM(BQ18+BQ2)</f>
        <v>0</v>
      </c>
      <c r="BR17" s="111">
        <f t="shared" ref="BR17" si="44">SUM(BR18+BR2)</f>
        <v>0</v>
      </c>
      <c r="BS17" s="111">
        <f t="shared" ref="BS17" si="45">SUM(BS18+BS2)</f>
        <v>0</v>
      </c>
      <c r="BT17" s="111">
        <f t="shared" ref="BT17" si="46">SUM(BT18+BT2)</f>
        <v>0</v>
      </c>
      <c r="BU17" s="111">
        <f t="shared" ref="BU17" si="47">SUM(BU18+BU2)</f>
        <v>0</v>
      </c>
      <c r="BV17" s="111">
        <f t="shared" ref="BV17" si="48">SUM(BV18+BV2)</f>
        <v>0</v>
      </c>
      <c r="BW17" s="111">
        <f t="shared" ref="BW17" si="49">SUM(BW18+BW2)</f>
        <v>0</v>
      </c>
      <c r="BX17" s="111">
        <f t="shared" ref="BX17" si="50">SUM(BX18+BX2)</f>
        <v>0</v>
      </c>
      <c r="BY17" s="111">
        <f t="shared" ref="BY17" si="51">SUM(BY18+BY2)</f>
        <v>0</v>
      </c>
      <c r="BZ17" s="111">
        <f t="shared" ref="BZ17" si="52">SUM(BZ18+BZ2)</f>
        <v>0</v>
      </c>
      <c r="CA17" s="111">
        <f t="shared" ref="CA17" si="53">SUM(CA18+CA2)</f>
        <v>0</v>
      </c>
    </row>
    <row r="18" spans="1:79" s="114" customFormat="1" ht="32.25" customHeight="1" x14ac:dyDescent="0.3">
      <c r="A18" s="118" t="s">
        <v>101</v>
      </c>
      <c r="C18" s="114">
        <f>SUM(C2+B2)</f>
        <v>49113.919999999998</v>
      </c>
      <c r="E18" s="114">
        <f>SUM(E2+D2)</f>
        <v>56168.639999999999</v>
      </c>
      <c r="G18" s="112">
        <f>SUM(G2+F2)</f>
        <v>31706.11</v>
      </c>
      <c r="I18" s="114">
        <f>SUM(I2+H2)</f>
        <v>67081.239999999991</v>
      </c>
      <c r="K18" s="112">
        <f>SUM(K2+J2)</f>
        <v>33497.160000000003</v>
      </c>
      <c r="M18" s="112">
        <f>SUM(M2+L2)</f>
        <v>56645.009999999995</v>
      </c>
      <c r="O18" s="112">
        <f>SUM(O2+N2)</f>
        <v>43576.66</v>
      </c>
      <c r="Q18" s="112">
        <f>SUM(Q2+P2)</f>
        <v>67351.929999999993</v>
      </c>
      <c r="S18" s="114">
        <f>SUM(R2+S2)</f>
        <v>43940.5</v>
      </c>
      <c r="U18" s="119">
        <f>SUM(T2+U2)</f>
        <v>50379.460000000006</v>
      </c>
      <c r="W18" s="114">
        <f>SUM(V2+W2)</f>
        <v>40048.44</v>
      </c>
      <c r="Y18" s="114">
        <f>SUM(X2+Y2)</f>
        <v>63322.01</v>
      </c>
      <c r="Z18" s="111">
        <v>69454.64</v>
      </c>
      <c r="AA18" s="114">
        <f>SUM(Z2+AA2)</f>
        <v>67104.509999999995</v>
      </c>
      <c r="AC18" s="114">
        <f>SUM(AB2+AC2)</f>
        <v>0</v>
      </c>
      <c r="AE18" s="114">
        <f>SUM(AD2+AE2)</f>
        <v>0</v>
      </c>
      <c r="AG18" s="114">
        <f>SUM(AF2+AG2)</f>
        <v>0</v>
      </c>
      <c r="AI18" s="114">
        <f>SUM(AH2+AI2)</f>
        <v>0</v>
      </c>
      <c r="AK18" s="114">
        <f>SUM(AJ2+AK2)</f>
        <v>0</v>
      </c>
      <c r="AM18" s="114">
        <f>SUM(AL2+AM2)</f>
        <v>0</v>
      </c>
      <c r="AO18" s="114">
        <f>SUM(AN2+AO2)</f>
        <v>0</v>
      </c>
      <c r="AQ18" s="114">
        <f>SUM(AP2+AQ2)</f>
        <v>0</v>
      </c>
      <c r="AS18" s="114">
        <f>SUM(AR2+AS2)</f>
        <v>0</v>
      </c>
      <c r="AU18" s="114">
        <f>SUM(AT2+AU2)</f>
        <v>0</v>
      </c>
      <c r="AW18" s="114">
        <f>SUM(AV2+AW2)</f>
        <v>0</v>
      </c>
      <c r="AY18" s="114">
        <f>SUM(AX2+AY2)</f>
        <v>0</v>
      </c>
      <c r="BA18" s="114">
        <f>SUM(AZ2+BA2)</f>
        <v>0</v>
      </c>
      <c r="BC18" s="114">
        <f>SUM(BB2+BC2)</f>
        <v>0</v>
      </c>
      <c r="BE18" s="114">
        <f>SUM(BD2+BE2)</f>
        <v>0</v>
      </c>
      <c r="BG18" s="114">
        <f>SUM(BF2+BG2)</f>
        <v>0</v>
      </c>
      <c r="BI18" s="114">
        <f>SUM(BH2+BI2)</f>
        <v>0</v>
      </c>
      <c r="BK18" s="114">
        <f>SUM(BJ2+BK2)</f>
        <v>0</v>
      </c>
      <c r="BM18" s="114">
        <f>SUM(BL2+BM2)</f>
        <v>0</v>
      </c>
      <c r="BO18" s="114">
        <f>SUM(BN2+BO2)</f>
        <v>0</v>
      </c>
      <c r="BQ18" s="114">
        <f>SUM(BP2+BQ2)</f>
        <v>0</v>
      </c>
      <c r="BS18" s="114">
        <f>SUM(BR2+BS2)</f>
        <v>0</v>
      </c>
      <c r="BU18" s="114">
        <f>SUM(BT2+BU2)</f>
        <v>0</v>
      </c>
      <c r="BW18" s="114">
        <f>SUM(BV2+BW2)</f>
        <v>0</v>
      </c>
      <c r="BY18" s="114">
        <f>SUM(BX2+BY2)</f>
        <v>0</v>
      </c>
      <c r="CA18" s="114">
        <f>SUM(BZ2+CA2)</f>
        <v>0</v>
      </c>
    </row>
    <row r="19" spans="1:79" ht="32.25" customHeight="1" x14ac:dyDescent="0.3">
      <c r="A19" s="111" t="s">
        <v>100</v>
      </c>
      <c r="T19" s="111">
        <f t="shared" ref="T19:AE19" si="54">SUM(T8+T9)</f>
        <v>1456.07</v>
      </c>
      <c r="U19" s="111">
        <f t="shared" si="54"/>
        <v>1501.39</v>
      </c>
      <c r="V19" s="111">
        <f t="shared" si="54"/>
        <v>1265.43</v>
      </c>
      <c r="W19" s="111">
        <f t="shared" si="54"/>
        <v>1643.48</v>
      </c>
      <c r="X19" s="111">
        <f t="shared" si="54"/>
        <v>4039.71</v>
      </c>
      <c r="Y19" s="111">
        <f t="shared" si="54"/>
        <v>1828.1799999999998</v>
      </c>
      <c r="Z19" s="111">
        <f t="shared" si="54"/>
        <v>1414.68</v>
      </c>
      <c r="AA19" s="111">
        <f t="shared" si="54"/>
        <v>1172.56</v>
      </c>
      <c r="AB19" s="111">
        <f t="shared" si="54"/>
        <v>0</v>
      </c>
      <c r="AC19" s="111">
        <f t="shared" si="54"/>
        <v>0</v>
      </c>
      <c r="AD19" s="111">
        <f t="shared" si="54"/>
        <v>0</v>
      </c>
      <c r="AE19" s="111">
        <f t="shared" si="54"/>
        <v>0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05AC-F2AF-491E-8ABA-0BDF389009D6}">
  <sheetPr codeName="Sheet5">
    <tabColor rgb="FF336600"/>
  </sheetPr>
  <dimension ref="A1:O44"/>
  <sheetViews>
    <sheetView topLeftCell="A12" zoomScale="90" zoomScaleNormal="90" workbookViewId="0">
      <selection activeCell="D30" activeCellId="1" sqref="C31 D30"/>
    </sheetView>
  </sheetViews>
  <sheetFormatPr defaultColWidth="30.28515625" defaultRowHeight="27" x14ac:dyDescent="0.35"/>
  <cols>
    <col min="1" max="1" width="30.7109375" style="50" bestFit="1" customWidth="1"/>
    <col min="2" max="2" width="31.28515625" style="50" bestFit="1" customWidth="1"/>
    <col min="3" max="3" width="23.5703125" style="50" bestFit="1" customWidth="1"/>
    <col min="4" max="4" width="34.28515625" style="50" bestFit="1" customWidth="1"/>
    <col min="5" max="5" width="31.42578125" style="50" bestFit="1" customWidth="1"/>
    <col min="6" max="6" width="31.28515625" style="50" bestFit="1" customWidth="1"/>
    <col min="7" max="7" width="29" style="50" bestFit="1" customWidth="1"/>
    <col min="8" max="8" width="26.28515625" style="50" customWidth="1"/>
    <col min="9" max="9" width="25.42578125" style="50" customWidth="1"/>
    <col min="10" max="10" width="32.42578125" style="50" bestFit="1" customWidth="1"/>
    <col min="11" max="11" width="33.42578125" style="50" bestFit="1" customWidth="1"/>
    <col min="12" max="12" width="36.5703125" style="50" bestFit="1" customWidth="1"/>
    <col min="13" max="13" width="30.7109375" style="50" bestFit="1" customWidth="1"/>
    <col min="14" max="14" width="36.42578125" style="50" customWidth="1"/>
    <col min="15" max="15" width="30.28515625" style="50"/>
    <col min="16" max="16" width="30.7109375" style="50" bestFit="1" customWidth="1"/>
    <col min="17" max="17" width="31.28515625" style="50" bestFit="1" customWidth="1"/>
    <col min="18" max="18" width="23.5703125" style="50" bestFit="1" customWidth="1"/>
    <col min="19" max="19" width="34.28515625" style="50" bestFit="1" customWidth="1"/>
    <col min="20" max="20" width="31.42578125" style="50" bestFit="1" customWidth="1"/>
    <col min="21" max="21" width="36" style="50" bestFit="1" customWidth="1"/>
    <col min="22" max="22" width="29" style="50" bestFit="1" customWidth="1"/>
    <col min="23" max="23" width="19.5703125" style="50" bestFit="1" customWidth="1"/>
    <col min="24" max="24" width="18.5703125" style="50" bestFit="1" customWidth="1"/>
    <col min="25" max="25" width="32.42578125" style="50" bestFit="1" customWidth="1"/>
    <col min="26" max="26" width="33.42578125" style="50" bestFit="1" customWidth="1"/>
    <col min="27" max="27" width="36.5703125" style="50" bestFit="1" customWidth="1"/>
    <col min="28" max="28" width="23.28515625" style="50" bestFit="1" customWidth="1"/>
    <col min="29" max="29" width="28.7109375" style="50" bestFit="1" customWidth="1"/>
    <col min="30" max="16384" width="30.28515625" style="50"/>
  </cols>
  <sheetData>
    <row r="1" spans="1:15" x14ac:dyDescent="0.35">
      <c r="A1" s="50" t="s">
        <v>54</v>
      </c>
      <c r="B1" s="3" t="s">
        <v>4</v>
      </c>
      <c r="C1" s="5">
        <f>SUM(C4:C29)</f>
        <v>0</v>
      </c>
      <c r="D1" s="1" t="s">
        <v>27</v>
      </c>
      <c r="E1" s="5">
        <f>SUM(80-C1)</f>
        <v>80</v>
      </c>
      <c r="F1" s="1" t="s">
        <v>24</v>
      </c>
      <c r="G1" s="2">
        <f>SUM(G4:G29)</f>
        <v>0</v>
      </c>
      <c r="J1" s="51" t="s">
        <v>38</v>
      </c>
      <c r="K1" s="52" t="s">
        <v>39</v>
      </c>
      <c r="L1" s="50" t="s">
        <v>54</v>
      </c>
      <c r="M1" s="50" t="s">
        <v>108</v>
      </c>
      <c r="N1" s="50" t="s">
        <v>140</v>
      </c>
    </row>
    <row r="2" spans="1:15" ht="27.75" thickBot="1" x14ac:dyDescent="0.4">
      <c r="B2" s="3" t="s">
        <v>9</v>
      </c>
      <c r="C2" s="5">
        <f>SUM(D4:D29)</f>
        <v>0</v>
      </c>
      <c r="D2" s="1" t="s">
        <v>28</v>
      </c>
      <c r="E2" s="5">
        <f>SUM(40-D4)</f>
        <v>40</v>
      </c>
      <c r="F2" s="1" t="s">
        <v>25</v>
      </c>
      <c r="G2" s="2">
        <f>SUM(H4:H29)</f>
        <v>0</v>
      </c>
      <c r="J2" s="53">
        <v>11</v>
      </c>
      <c r="K2" s="54">
        <v>4.2999999999999997E-2</v>
      </c>
      <c r="M2" s="177">
        <f ca="1">SUM(K4:K29)*(K2*0.01)+(25*'Employee database'!J2)+ 50</f>
        <v>250</v>
      </c>
      <c r="N2" s="61">
        <f>AVERAGE(L5:L14)/80*E1+(E1*$J$2)</f>
        <v>880</v>
      </c>
      <c r="O2" s="61"/>
    </row>
    <row r="3" spans="1:15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5" x14ac:dyDescent="0.35">
      <c r="A4" s="20">
        <v>45290</v>
      </c>
      <c r="B4" s="56"/>
      <c r="C4" s="57"/>
      <c r="D4" s="57"/>
      <c r="E4" s="57"/>
      <c r="F4" s="13">
        <f t="shared" ref="F4:F44" si="0">IF(B4+C4+D4+E4&gt;80,"False",SUM(B4+C4+D4+E4))</f>
        <v>0</v>
      </c>
      <c r="G4" s="58">
        <f>AVERAGE(L5:L14)/80*C4+(C4*$J$2)</f>
        <v>0</v>
      </c>
      <c r="H4" s="58">
        <f>AVERAGE(L5:L14)/80*D4+(D4*$J$2)</f>
        <v>0</v>
      </c>
      <c r="I4" s="59">
        <f>AVERAGE(L5:L14)/80*E4+(E4*$J$2)</f>
        <v>0</v>
      </c>
      <c r="J4" s="14">
        <f>SUM(B4*$J$2)</f>
        <v>0</v>
      </c>
      <c r="K4" s="60">
        <f>'Payroll Master'!B2</f>
        <v>0</v>
      </c>
      <c r="L4" s="14">
        <f>SUM(K4*$K$2)*B4/80</f>
        <v>0</v>
      </c>
      <c r="M4" s="15">
        <f>SUM(G4+H4+I4+J4+L4)</f>
        <v>0</v>
      </c>
      <c r="N4" s="61"/>
    </row>
    <row r="5" spans="1:15" x14ac:dyDescent="0.35">
      <c r="A5" s="22">
        <v>45276</v>
      </c>
      <c r="B5" s="56"/>
      <c r="C5" s="57"/>
      <c r="D5" s="57"/>
      <c r="E5" s="57"/>
      <c r="F5" s="13">
        <f t="shared" si="0"/>
        <v>0</v>
      </c>
      <c r="G5" s="58">
        <f t="shared" ref="G5:G44" si="1">AVERAGE(L6:L15)/80*C5+(C5*$J$2)</f>
        <v>0</v>
      </c>
      <c r="H5" s="58">
        <f t="shared" ref="H5:H44" si="2">AVERAGE(L6:L15)/80*D5+(D5*$J$2)</f>
        <v>0</v>
      </c>
      <c r="I5" s="59">
        <f t="shared" ref="I5:I44" si="3">AVERAGE(L6:L15)/80*E5+(E5*$J$2)</f>
        <v>0</v>
      </c>
      <c r="J5" s="14">
        <f t="shared" ref="J5:J44" si="4">SUM(B5*$J$2)</f>
        <v>0</v>
      </c>
      <c r="K5" s="60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0</v>
      </c>
    </row>
    <row r="6" spans="1:15" x14ac:dyDescent="0.35">
      <c r="A6" s="22">
        <v>45262</v>
      </c>
      <c r="B6" s="56"/>
      <c r="C6" s="57"/>
      <c r="D6" s="57"/>
      <c r="E6" s="57"/>
      <c r="F6" s="13">
        <f t="shared" si="0"/>
        <v>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0</v>
      </c>
      <c r="K6" s="60">
        <f>'Payroll Master'!B4</f>
        <v>0</v>
      </c>
      <c r="L6" s="14">
        <f t="shared" si="5"/>
        <v>0</v>
      </c>
      <c r="M6" s="15">
        <f t="shared" si="6"/>
        <v>0</v>
      </c>
    </row>
    <row r="7" spans="1:15" x14ac:dyDescent="0.35">
      <c r="A7" s="20">
        <v>45248</v>
      </c>
      <c r="B7" s="56"/>
      <c r="C7" s="57"/>
      <c r="D7" s="57"/>
      <c r="E7" s="57"/>
      <c r="F7" s="13">
        <f t="shared" si="0"/>
        <v>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0</v>
      </c>
      <c r="K7" s="60">
        <f>'Payroll Master'!B5</f>
        <v>0</v>
      </c>
      <c r="L7" s="14">
        <f t="shared" si="5"/>
        <v>0</v>
      </c>
      <c r="M7" s="15">
        <f t="shared" si="6"/>
        <v>0</v>
      </c>
    </row>
    <row r="8" spans="1:15" x14ac:dyDescent="0.35">
      <c r="A8" s="22">
        <v>45234</v>
      </c>
      <c r="B8" s="56"/>
      <c r="C8" s="57"/>
      <c r="D8" s="57"/>
      <c r="E8" s="57"/>
      <c r="F8" s="13">
        <f t="shared" si="0"/>
        <v>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0</v>
      </c>
      <c r="K8" s="60">
        <f>'Payroll Master'!B6</f>
        <v>0</v>
      </c>
      <c r="L8" s="14">
        <f t="shared" si="5"/>
        <v>0</v>
      </c>
      <c r="M8" s="15">
        <f t="shared" si="6"/>
        <v>0</v>
      </c>
    </row>
    <row r="9" spans="1:15" x14ac:dyDescent="0.35">
      <c r="A9" s="22">
        <v>45220</v>
      </c>
      <c r="B9" s="56"/>
      <c r="C9" s="57"/>
      <c r="D9" s="57"/>
      <c r="E9" s="57"/>
      <c r="F9" s="13">
        <f t="shared" si="0"/>
        <v>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0</v>
      </c>
      <c r="K9" s="60">
        <f>'Payroll Master'!B7</f>
        <v>0</v>
      </c>
      <c r="L9" s="14">
        <f t="shared" si="5"/>
        <v>0</v>
      </c>
      <c r="M9" s="15">
        <f t="shared" si="6"/>
        <v>0</v>
      </c>
    </row>
    <row r="10" spans="1:15" x14ac:dyDescent="0.35">
      <c r="A10" s="20">
        <v>45206</v>
      </c>
      <c r="B10" s="56"/>
      <c r="C10" s="57"/>
      <c r="D10" s="57"/>
      <c r="E10" s="57"/>
      <c r="F10" s="13">
        <f t="shared" si="0"/>
        <v>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0</v>
      </c>
      <c r="K10" s="60">
        <f>'Payroll Master'!B8</f>
        <v>0</v>
      </c>
      <c r="L10" s="14">
        <f t="shared" si="5"/>
        <v>0</v>
      </c>
      <c r="M10" s="15">
        <f t="shared" si="6"/>
        <v>0</v>
      </c>
    </row>
    <row r="11" spans="1:15" x14ac:dyDescent="0.35">
      <c r="A11" s="22">
        <v>45192</v>
      </c>
      <c r="B11" s="56"/>
      <c r="C11" s="57"/>
      <c r="D11" s="57"/>
      <c r="E11" s="57"/>
      <c r="F11" s="13">
        <f t="shared" si="0"/>
        <v>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0</v>
      </c>
      <c r="K11" s="60">
        <f>'Payroll Master'!B9</f>
        <v>0</v>
      </c>
      <c r="L11" s="14">
        <f t="shared" si="5"/>
        <v>0</v>
      </c>
      <c r="M11" s="15">
        <f t="shared" si="6"/>
        <v>0</v>
      </c>
    </row>
    <row r="12" spans="1:15" x14ac:dyDescent="0.35">
      <c r="A12" s="22">
        <v>45178</v>
      </c>
      <c r="B12" s="56"/>
      <c r="C12" s="57"/>
      <c r="D12" s="57"/>
      <c r="E12" s="57"/>
      <c r="F12" s="13">
        <f t="shared" si="0"/>
        <v>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0</v>
      </c>
      <c r="K12" s="60">
        <f>'Payroll Master'!B10</f>
        <v>0</v>
      </c>
      <c r="L12" s="14">
        <f t="shared" si="5"/>
        <v>0</v>
      </c>
      <c r="M12" s="15">
        <f t="shared" si="6"/>
        <v>0</v>
      </c>
    </row>
    <row r="13" spans="1:15" x14ac:dyDescent="0.35">
      <c r="A13" s="20">
        <v>45164</v>
      </c>
      <c r="B13" s="56"/>
      <c r="C13" s="57"/>
      <c r="D13" s="57"/>
      <c r="E13" s="57"/>
      <c r="F13" s="13">
        <f t="shared" si="0"/>
        <v>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0</v>
      </c>
      <c r="K13" s="60">
        <f>'Payroll Master'!B11</f>
        <v>0</v>
      </c>
      <c r="L13" s="14">
        <f t="shared" si="5"/>
        <v>0</v>
      </c>
      <c r="M13" s="15">
        <f t="shared" si="6"/>
        <v>0</v>
      </c>
    </row>
    <row r="14" spans="1:15" x14ac:dyDescent="0.35">
      <c r="A14" s="22">
        <v>45150</v>
      </c>
      <c r="B14" s="56"/>
      <c r="C14" s="57"/>
      <c r="D14" s="57"/>
      <c r="E14" s="57"/>
      <c r="F14" s="13">
        <f t="shared" si="0"/>
        <v>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0</v>
      </c>
      <c r="K14" s="60">
        <f>'Payroll Master'!B12</f>
        <v>0</v>
      </c>
      <c r="L14" s="14">
        <f t="shared" si="5"/>
        <v>0</v>
      </c>
      <c r="M14" s="15">
        <f t="shared" si="6"/>
        <v>0</v>
      </c>
    </row>
    <row r="15" spans="1:15" x14ac:dyDescent="0.35">
      <c r="A15" s="22">
        <v>45136</v>
      </c>
      <c r="B15" s="56"/>
      <c r="C15" s="57"/>
      <c r="D15" s="57"/>
      <c r="E15" s="57"/>
      <c r="F15" s="13">
        <f t="shared" si="0"/>
        <v>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0</v>
      </c>
      <c r="K15" s="60">
        <f>'Payroll Master'!B13</f>
        <v>0</v>
      </c>
      <c r="L15" s="14">
        <f t="shared" si="5"/>
        <v>0</v>
      </c>
      <c r="M15" s="15">
        <f t="shared" si="6"/>
        <v>0</v>
      </c>
    </row>
    <row r="16" spans="1:15" x14ac:dyDescent="0.35">
      <c r="A16" s="20">
        <v>45122</v>
      </c>
      <c r="B16" s="56"/>
      <c r="C16" s="57"/>
      <c r="D16" s="57"/>
      <c r="E16" s="57"/>
      <c r="F16" s="13">
        <f>IF(B16+C16+D16+E16&gt;80,"False",SUM(B16))</f>
        <v>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0</v>
      </c>
      <c r="K16" s="60">
        <f>'Payroll Master'!B14</f>
        <v>0</v>
      </c>
      <c r="L16" s="14">
        <f t="shared" si="5"/>
        <v>0</v>
      </c>
      <c r="M16" s="15">
        <f t="shared" si="6"/>
        <v>0</v>
      </c>
    </row>
    <row r="17" spans="1:13" x14ac:dyDescent="0.35">
      <c r="A17" s="22">
        <v>45108</v>
      </c>
      <c r="B17" s="56"/>
      <c r="C17" s="57"/>
      <c r="D17" s="57"/>
      <c r="E17" s="57"/>
      <c r="F17" s="13">
        <f t="shared" si="0"/>
        <v>0</v>
      </c>
      <c r="G17" s="58">
        <f t="shared" si="1"/>
        <v>0</v>
      </c>
      <c r="H17" s="58">
        <f t="shared" si="2"/>
        <v>0</v>
      </c>
      <c r="I17" s="59">
        <f t="shared" si="3"/>
        <v>0</v>
      </c>
      <c r="J17" s="14">
        <f t="shared" si="4"/>
        <v>0</v>
      </c>
      <c r="K17" s="60">
        <f>'Payroll Master'!B15</f>
        <v>0</v>
      </c>
      <c r="L17" s="14">
        <f t="shared" si="5"/>
        <v>0</v>
      </c>
      <c r="M17" s="15">
        <f t="shared" si="6"/>
        <v>0</v>
      </c>
    </row>
    <row r="18" spans="1:13" x14ac:dyDescent="0.35">
      <c r="A18" s="22">
        <v>45094</v>
      </c>
      <c r="B18" s="56"/>
      <c r="C18" s="57"/>
      <c r="D18" s="57"/>
      <c r="E18" s="57"/>
      <c r="F18" s="13">
        <f t="shared" si="0"/>
        <v>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0</v>
      </c>
      <c r="K18" s="60">
        <f>'Payroll Master'!B16</f>
        <v>0</v>
      </c>
      <c r="L18" s="14">
        <f t="shared" si="5"/>
        <v>0</v>
      </c>
      <c r="M18" s="15">
        <f t="shared" si="6"/>
        <v>0</v>
      </c>
    </row>
    <row r="19" spans="1:13" x14ac:dyDescent="0.35">
      <c r="A19" s="20">
        <v>45080</v>
      </c>
      <c r="B19" s="56"/>
      <c r="C19" s="57"/>
      <c r="D19" s="57"/>
      <c r="E19" s="57"/>
      <c r="F19" s="13">
        <f t="shared" si="0"/>
        <v>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0</v>
      </c>
      <c r="K19" s="60">
        <f>'Payroll Master'!B17</f>
        <v>0</v>
      </c>
      <c r="L19" s="14">
        <f t="shared" si="5"/>
        <v>0</v>
      </c>
      <c r="M19" s="15">
        <f t="shared" si="6"/>
        <v>0</v>
      </c>
    </row>
    <row r="20" spans="1:13" x14ac:dyDescent="0.35">
      <c r="A20" s="22">
        <v>45066</v>
      </c>
      <c r="B20" s="56"/>
      <c r="C20" s="57"/>
      <c r="D20" s="57"/>
      <c r="E20" s="57"/>
      <c r="F20" s="13">
        <f t="shared" si="0"/>
        <v>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0</v>
      </c>
      <c r="K20" s="60">
        <f>'Payroll Master'!B18</f>
        <v>0</v>
      </c>
      <c r="L20" s="14">
        <f t="shared" si="5"/>
        <v>0</v>
      </c>
      <c r="M20" s="15">
        <f t="shared" si="6"/>
        <v>0</v>
      </c>
    </row>
    <row r="21" spans="1:13" x14ac:dyDescent="0.35">
      <c r="A21" s="22">
        <v>45052</v>
      </c>
      <c r="B21" s="56"/>
      <c r="C21" s="57"/>
      <c r="D21" s="57"/>
      <c r="E21" s="57"/>
      <c r="F21" s="13">
        <f t="shared" si="0"/>
        <v>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0</v>
      </c>
      <c r="K21" s="60">
        <f>'Payroll Master'!B19</f>
        <v>0</v>
      </c>
      <c r="L21" s="14">
        <f t="shared" si="5"/>
        <v>0</v>
      </c>
      <c r="M21" s="15">
        <f t="shared" si="6"/>
        <v>0</v>
      </c>
    </row>
    <row r="22" spans="1:13" x14ac:dyDescent="0.35">
      <c r="A22" s="20">
        <v>45038</v>
      </c>
      <c r="B22" s="56"/>
      <c r="C22" s="57"/>
      <c r="D22" s="57"/>
      <c r="E22" s="57"/>
      <c r="F22" s="13">
        <f t="shared" si="0"/>
        <v>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0</v>
      </c>
      <c r="K22" s="60">
        <f>'Payroll Master'!B20</f>
        <v>0</v>
      </c>
      <c r="L22" s="14">
        <f t="shared" si="5"/>
        <v>0</v>
      </c>
      <c r="M22" s="15">
        <f t="shared" si="6"/>
        <v>0</v>
      </c>
    </row>
    <row r="23" spans="1:13" x14ac:dyDescent="0.35">
      <c r="A23" s="22">
        <v>45024</v>
      </c>
      <c r="B23" s="56"/>
      <c r="C23" s="57"/>
      <c r="D23" s="57"/>
      <c r="E23" s="57"/>
      <c r="F23" s="13">
        <f t="shared" si="0"/>
        <v>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0</v>
      </c>
      <c r="K23" s="60">
        <f>'Payroll Master'!B21</f>
        <v>0</v>
      </c>
      <c r="L23" s="14">
        <f t="shared" si="5"/>
        <v>0</v>
      </c>
      <c r="M23" s="15">
        <f t="shared" si="6"/>
        <v>0</v>
      </c>
    </row>
    <row r="24" spans="1:13" x14ac:dyDescent="0.35">
      <c r="A24" s="22">
        <v>45010</v>
      </c>
      <c r="B24" s="56"/>
      <c r="C24" s="57"/>
      <c r="D24" s="57"/>
      <c r="E24" s="57"/>
      <c r="F24" s="13">
        <f t="shared" si="0"/>
        <v>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0</v>
      </c>
      <c r="K24" s="60">
        <f>'Payroll Master'!B22</f>
        <v>0</v>
      </c>
      <c r="L24" s="14">
        <f t="shared" si="5"/>
        <v>0</v>
      </c>
      <c r="M24" s="15">
        <f t="shared" si="6"/>
        <v>0</v>
      </c>
    </row>
    <row r="25" spans="1:13" x14ac:dyDescent="0.35">
      <c r="A25" s="20">
        <v>44996</v>
      </c>
      <c r="B25" s="56"/>
      <c r="C25" s="57"/>
      <c r="D25" s="57"/>
      <c r="E25" s="57"/>
      <c r="F25" s="13">
        <f t="shared" si="0"/>
        <v>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0</v>
      </c>
      <c r="K25" s="60">
        <f>'Payroll Master'!B23</f>
        <v>0</v>
      </c>
      <c r="L25" s="14">
        <f t="shared" si="5"/>
        <v>0</v>
      </c>
      <c r="M25" s="15">
        <f t="shared" si="6"/>
        <v>0</v>
      </c>
    </row>
    <row r="26" spans="1:13" x14ac:dyDescent="0.35">
      <c r="A26" s="22">
        <v>44982</v>
      </c>
      <c r="B26" s="56"/>
      <c r="C26" s="57"/>
      <c r="D26" s="57"/>
      <c r="E26" s="57"/>
      <c r="F26" s="13">
        <f t="shared" si="0"/>
        <v>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0</v>
      </c>
      <c r="K26" s="60">
        <f>'Payroll Master'!B24</f>
        <v>0</v>
      </c>
      <c r="L26" s="14">
        <f t="shared" si="5"/>
        <v>0</v>
      </c>
      <c r="M26" s="15">
        <f t="shared" si="6"/>
        <v>0</v>
      </c>
    </row>
    <row r="27" spans="1:13" x14ac:dyDescent="0.35">
      <c r="A27" s="22">
        <v>44968</v>
      </c>
      <c r="B27" s="56"/>
      <c r="C27" s="57"/>
      <c r="D27" s="57"/>
      <c r="E27" s="57"/>
      <c r="F27" s="13">
        <f t="shared" si="0"/>
        <v>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0</v>
      </c>
      <c r="K27" s="60">
        <f>'Payroll Master'!B25</f>
        <v>0</v>
      </c>
      <c r="L27" s="14">
        <f t="shared" si="5"/>
        <v>0</v>
      </c>
      <c r="M27" s="15">
        <f t="shared" si="6"/>
        <v>0</v>
      </c>
    </row>
    <row r="28" spans="1:13" x14ac:dyDescent="0.35">
      <c r="A28" s="20">
        <v>44954</v>
      </c>
      <c r="B28" s="56"/>
      <c r="C28" s="57"/>
      <c r="D28" s="57"/>
      <c r="E28" s="57"/>
      <c r="F28" s="13">
        <f t="shared" si="0"/>
        <v>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0</v>
      </c>
      <c r="K28" s="60">
        <f>'Payroll Master'!B26</f>
        <v>0</v>
      </c>
      <c r="L28" s="14">
        <f t="shared" si="5"/>
        <v>0</v>
      </c>
      <c r="M28" s="15">
        <f t="shared" si="6"/>
        <v>0</v>
      </c>
    </row>
    <row r="29" spans="1:13" x14ac:dyDescent="0.35">
      <c r="A29" s="22">
        <v>44940</v>
      </c>
      <c r="B29" s="56">
        <v>72</v>
      </c>
      <c r="C29" s="57"/>
      <c r="D29" s="57"/>
      <c r="E29" s="57">
        <v>8</v>
      </c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314.28168166999995</v>
      </c>
      <c r="J29" s="14">
        <f t="shared" si="4"/>
        <v>792</v>
      </c>
      <c r="K29" s="60">
        <f>'Payroll Master'!B27</f>
        <v>0</v>
      </c>
      <c r="L29" s="14">
        <f t="shared" si="5"/>
        <v>0</v>
      </c>
      <c r="M29" s="15">
        <f t="shared" si="6"/>
        <v>1106.2816816699999</v>
      </c>
    </row>
    <row r="30" spans="1:13" x14ac:dyDescent="0.35">
      <c r="A30" s="22">
        <v>44926</v>
      </c>
      <c r="B30" s="56">
        <v>72</v>
      </c>
      <c r="C30" s="57"/>
      <c r="D30" s="57"/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0</v>
      </c>
      <c r="I30" s="59">
        <f t="shared" si="3"/>
        <v>301.94586360000005</v>
      </c>
      <c r="J30" s="14">
        <f t="shared" si="4"/>
        <v>792</v>
      </c>
      <c r="K30" s="60">
        <f>'Payroll Master'!B28</f>
        <v>67104.509999999995</v>
      </c>
      <c r="L30" s="14">
        <f t="shared" si="5"/>
        <v>2596.9445369999999</v>
      </c>
      <c r="M30" s="15">
        <f t="shared" si="6"/>
        <v>3690.8904005999998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880</v>
      </c>
      <c r="K31" s="60">
        <f>'Payroll Master'!B29</f>
        <v>63322.01</v>
      </c>
      <c r="L31" s="14">
        <f t="shared" si="5"/>
        <v>2722.8464300000001</v>
      </c>
      <c r="M31" s="15">
        <f t="shared" si="6"/>
        <v>3602.8464300000001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880</v>
      </c>
      <c r="K32" s="60">
        <f>'Payroll Master'!B30</f>
        <v>40048.44</v>
      </c>
      <c r="L32" s="14">
        <f t="shared" si="5"/>
        <v>1722.0829200000001</v>
      </c>
      <c r="M32" s="15">
        <f t="shared" si="6"/>
        <v>2602.0829199999998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880</v>
      </c>
      <c r="K33" s="60">
        <f>'Payroll Master'!B31</f>
        <v>50379.460000000006</v>
      </c>
      <c r="L33" s="14">
        <f t="shared" si="5"/>
        <v>2166.3167800000001</v>
      </c>
      <c r="M33" s="15">
        <f t="shared" si="6"/>
        <v>3046.3167800000001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880</v>
      </c>
      <c r="K34" s="60">
        <f>'Payroll Master'!B32</f>
        <v>43940.5</v>
      </c>
      <c r="L34" s="14">
        <f t="shared" si="5"/>
        <v>1889.4415000000001</v>
      </c>
      <c r="M34" s="15">
        <f t="shared" si="6"/>
        <v>2769.4414999999999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si="1"/>
        <v>0</v>
      </c>
      <c r="H35" s="58">
        <f t="shared" si="2"/>
        <v>0</v>
      </c>
      <c r="I35" s="59">
        <f t="shared" si="3"/>
        <v>0</v>
      </c>
      <c r="J35" s="14">
        <f t="shared" si="4"/>
        <v>880</v>
      </c>
      <c r="K35" s="60">
        <f>'Payroll Master'!B33</f>
        <v>67351.929999999993</v>
      </c>
      <c r="L35" s="14">
        <f t="shared" si="5"/>
        <v>2896.1329899999996</v>
      </c>
      <c r="M35" s="15">
        <f t="shared" si="6"/>
        <v>3776.1329899999996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1"/>
        <v>0</v>
      </c>
      <c r="H36" s="58">
        <f t="shared" si="2"/>
        <v>0</v>
      </c>
      <c r="I36" s="59">
        <f t="shared" si="3"/>
        <v>0</v>
      </c>
      <c r="J36" s="14">
        <f t="shared" si="4"/>
        <v>880</v>
      </c>
      <c r="K36" s="60">
        <f>'Payroll Master'!B34</f>
        <v>43576.66</v>
      </c>
      <c r="L36" s="14">
        <f t="shared" si="5"/>
        <v>1873.7963800000002</v>
      </c>
      <c r="M36" s="15">
        <f t="shared" si="6"/>
        <v>2753.7963800000002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1"/>
        <v>0</v>
      </c>
      <c r="H37" s="58">
        <f t="shared" si="2"/>
        <v>0</v>
      </c>
      <c r="I37" s="59">
        <f t="shared" si="3"/>
        <v>0</v>
      </c>
      <c r="J37" s="14">
        <f t="shared" si="4"/>
        <v>880</v>
      </c>
      <c r="K37" s="60">
        <f>'Payroll Master'!B35</f>
        <v>56645.009999999995</v>
      </c>
      <c r="L37" s="14">
        <f t="shared" si="5"/>
        <v>2435.7354299999997</v>
      </c>
      <c r="M37" s="15">
        <f t="shared" si="6"/>
        <v>3315.7354299999997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1"/>
        <v>0</v>
      </c>
      <c r="H38" s="58">
        <f t="shared" si="2"/>
        <v>0</v>
      </c>
      <c r="I38" s="59">
        <f t="shared" si="3"/>
        <v>0</v>
      </c>
      <c r="J38" s="14">
        <f t="shared" si="4"/>
        <v>880</v>
      </c>
      <c r="K38" s="60">
        <f>'Payroll Master'!B36</f>
        <v>33497.160000000003</v>
      </c>
      <c r="L38" s="14">
        <f t="shared" si="5"/>
        <v>1440.37788</v>
      </c>
      <c r="M38" s="15">
        <f t="shared" si="6"/>
        <v>2320.37788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1"/>
        <v>0</v>
      </c>
      <c r="H39" s="58">
        <f t="shared" si="2"/>
        <v>0</v>
      </c>
      <c r="I39" s="59">
        <f t="shared" si="3"/>
        <v>0</v>
      </c>
      <c r="J39" s="14">
        <f t="shared" si="4"/>
        <v>880</v>
      </c>
      <c r="K39" s="60">
        <f>'Payroll Master'!B37</f>
        <v>67081.239999999991</v>
      </c>
      <c r="L39" s="14">
        <f t="shared" si="5"/>
        <v>2884.4933199999996</v>
      </c>
      <c r="M39" s="15">
        <f t="shared" si="6"/>
        <v>3764.4933199999996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1"/>
        <v>0</v>
      </c>
      <c r="H40" s="58">
        <f t="shared" si="2"/>
        <v>0</v>
      </c>
      <c r="I40" s="59">
        <f t="shared" si="3"/>
        <v>0</v>
      </c>
      <c r="J40" s="14">
        <f t="shared" si="4"/>
        <v>880</v>
      </c>
      <c r="K40" s="60">
        <f>'Payroll Master'!B38</f>
        <v>31706.11</v>
      </c>
      <c r="L40" s="14">
        <f t="shared" si="5"/>
        <v>1363.3627299999998</v>
      </c>
      <c r="M40" s="15">
        <f t="shared" si="6"/>
        <v>2243.3627299999998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1"/>
        <v>0</v>
      </c>
      <c r="H41" s="58">
        <f t="shared" si="2"/>
        <v>0</v>
      </c>
      <c r="I41" s="59">
        <f t="shared" si="3"/>
        <v>0</v>
      </c>
      <c r="J41" s="14">
        <f t="shared" si="4"/>
        <v>880</v>
      </c>
      <c r="K41" s="60">
        <f>'Payroll Master'!B39</f>
        <v>56168.639999999999</v>
      </c>
      <c r="L41" s="14">
        <f t="shared" si="5"/>
        <v>2415.2515199999998</v>
      </c>
      <c r="M41" s="15">
        <f t="shared" si="6"/>
        <v>3295.2515199999998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1"/>
        <v>0</v>
      </c>
      <c r="H42" s="58">
        <f t="shared" si="2"/>
        <v>0</v>
      </c>
      <c r="I42" s="59">
        <f t="shared" si="3"/>
        <v>0</v>
      </c>
      <c r="J42" s="14">
        <f t="shared" si="4"/>
        <v>880</v>
      </c>
      <c r="K42" s="60">
        <f>'Payroll Master'!B40</f>
        <v>49113.919999999998</v>
      </c>
      <c r="L42" s="14">
        <f t="shared" si="5"/>
        <v>2111.8985599999996</v>
      </c>
      <c r="M42" s="15">
        <f t="shared" si="6"/>
        <v>2991.8985599999996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1"/>
        <v>0</v>
      </c>
      <c r="H43" s="58">
        <f t="shared" si="2"/>
        <v>0</v>
      </c>
      <c r="I43" s="59">
        <f t="shared" si="3"/>
        <v>0</v>
      </c>
      <c r="J43" s="14">
        <f t="shared" si="4"/>
        <v>880</v>
      </c>
      <c r="K43" s="60">
        <f>'Payroll Master'!B41</f>
        <v>0</v>
      </c>
      <c r="L43" s="14">
        <f t="shared" si="5"/>
        <v>0</v>
      </c>
      <c r="M43" s="15">
        <f t="shared" si="6"/>
        <v>880</v>
      </c>
    </row>
    <row r="44" spans="1:13" x14ac:dyDescent="0.35">
      <c r="A44" s="22">
        <v>44730</v>
      </c>
      <c r="B44" s="56"/>
      <c r="C44" s="57"/>
      <c r="D44" s="57"/>
      <c r="E44" s="57"/>
      <c r="F44" s="13">
        <f t="shared" si="0"/>
        <v>0</v>
      </c>
      <c r="G44" s="58" t="e">
        <f t="shared" si="1"/>
        <v>#DIV/0!</v>
      </c>
      <c r="H44" s="58" t="e">
        <f t="shared" si="2"/>
        <v>#DIV/0!</v>
      </c>
      <c r="I44" s="59" t="e">
        <f t="shared" si="3"/>
        <v>#DIV/0!</v>
      </c>
      <c r="J44" s="14">
        <f t="shared" si="4"/>
        <v>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CE23-B397-4179-AE7B-310DAE3B2847}">
  <sheetPr codeName="Sheet10">
    <tabColor rgb="FF00FF00"/>
  </sheetPr>
  <dimension ref="A1:N44"/>
  <sheetViews>
    <sheetView topLeftCell="A9" zoomScale="110" zoomScaleNormal="110" workbookViewId="0">
      <selection activeCell="K27" sqref="K27"/>
    </sheetView>
  </sheetViews>
  <sheetFormatPr defaultRowHeight="27" x14ac:dyDescent="0.35"/>
  <cols>
    <col min="1" max="1" width="27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0.85546875" style="45" bestFit="1" customWidth="1"/>
    <col min="7" max="7" width="28.7109375" style="45" bestFit="1" customWidth="1"/>
    <col min="8" max="9" width="21" style="45" bestFit="1" customWidth="1"/>
    <col min="10" max="10" width="32.140625" style="45" bestFit="1" customWidth="1"/>
    <col min="11" max="11" width="33" style="45" bestFit="1" customWidth="1"/>
    <col min="12" max="12" width="36.140625" style="45" bestFit="1" customWidth="1"/>
    <col min="13" max="13" width="27" style="45" bestFit="1" customWidth="1"/>
    <col min="14" max="14" width="26.42578125" style="45" customWidth="1"/>
    <col min="15" max="15" width="22.5703125" style="45" customWidth="1"/>
    <col min="16" max="16" width="17.85546875" style="45" customWidth="1"/>
    <col min="17" max="17" width="19.85546875" style="45" customWidth="1"/>
    <col min="18" max="16384" width="9.140625" style="45"/>
  </cols>
  <sheetData>
    <row r="1" spans="1:14" x14ac:dyDescent="0.35">
      <c r="A1" s="45" t="s">
        <v>35</v>
      </c>
      <c r="B1" s="25" t="s">
        <v>141</v>
      </c>
      <c r="C1" s="26">
        <f>SUM(C3:C29)</f>
        <v>0</v>
      </c>
      <c r="D1" s="23" t="s">
        <v>143</v>
      </c>
      <c r="E1" s="26">
        <f>SUM(40-C1)</f>
        <v>40</v>
      </c>
      <c r="F1" s="23" t="s">
        <v>24</v>
      </c>
      <c r="G1" s="24">
        <f>SUM(G4:G29)</f>
        <v>0</v>
      </c>
      <c r="H1" s="50"/>
      <c r="I1" s="50"/>
      <c r="J1" s="51" t="s">
        <v>38</v>
      </c>
      <c r="K1" s="52" t="s">
        <v>39</v>
      </c>
      <c r="L1" s="45" t="s">
        <v>35</v>
      </c>
      <c r="M1" s="45" t="s">
        <v>108</v>
      </c>
      <c r="N1" s="45" t="s">
        <v>140</v>
      </c>
    </row>
    <row r="2" spans="1:14" ht="27.75" thickBot="1" x14ac:dyDescent="0.4">
      <c r="B2" s="25" t="s">
        <v>142</v>
      </c>
      <c r="C2" s="26">
        <f>SUM(D3:D29)</f>
        <v>0</v>
      </c>
      <c r="D2" s="23" t="s">
        <v>144</v>
      </c>
      <c r="E2" s="26">
        <f>SUM(40-C2)</f>
        <v>40</v>
      </c>
      <c r="F2" s="23" t="s">
        <v>25</v>
      </c>
      <c r="G2" s="24">
        <f>SUM(H4:H29)</f>
        <v>0</v>
      </c>
      <c r="H2" s="50"/>
      <c r="I2" s="50"/>
      <c r="J2" s="53">
        <v>7.5</v>
      </c>
      <c r="K2" s="54">
        <v>0.03</v>
      </c>
      <c r="M2" s="46">
        <f ca="1">SUM(K4:K29)*(K2*0.01)+(25*'Employee database'!J3)+50</f>
        <v>50</v>
      </c>
      <c r="N2" s="45">
        <f>AVERAGE(L5:L14)/80*E1+(E1*$J$2)</f>
        <v>300</v>
      </c>
    </row>
    <row r="3" spans="1:14" x14ac:dyDescent="0.35">
      <c r="A3" s="50" t="s">
        <v>36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55</v>
      </c>
      <c r="G3" s="1" t="s">
        <v>15</v>
      </c>
      <c r="H3" s="1" t="s">
        <v>16</v>
      </c>
      <c r="I3" s="1" t="s">
        <v>17</v>
      </c>
      <c r="J3" s="55" t="s">
        <v>26</v>
      </c>
      <c r="K3" s="55" t="s">
        <v>40</v>
      </c>
      <c r="L3" s="1" t="s">
        <v>41</v>
      </c>
      <c r="M3" s="1" t="s">
        <v>18</v>
      </c>
    </row>
    <row r="4" spans="1:14" x14ac:dyDescent="0.35">
      <c r="A4" s="20">
        <v>45290</v>
      </c>
      <c r="B4" s="56"/>
      <c r="C4" s="57"/>
      <c r="D4" s="57"/>
      <c r="E4" s="57"/>
      <c r="F4" s="13">
        <f t="shared" ref="F4:F44" si="0">IF(B4+C4+D4+E4&gt;80,"False",SUM(B4+C4+D4+E4))</f>
        <v>0</v>
      </c>
      <c r="G4" s="58">
        <f t="shared" ref="G4:G34" si="1">AVERAGE(L5:L14)/80*C4+(C4*$J$2)</f>
        <v>0</v>
      </c>
      <c r="H4" s="58">
        <f t="shared" ref="H4:H34" si="2">AVERAGE(L5:L14)/80*D4+(D4*$J$2)</f>
        <v>0</v>
      </c>
      <c r="I4" s="59">
        <f t="shared" ref="I4:I34" si="3">AVERAGE(L5:L14)/80*E4+(E4*$J$2)</f>
        <v>0</v>
      </c>
      <c r="J4" s="14">
        <f>SUM(B4*$J$2)</f>
        <v>0</v>
      </c>
      <c r="K4" s="179">
        <f>'Payroll Master'!B2</f>
        <v>0</v>
      </c>
      <c r="L4" s="14">
        <f>SUM(K4*$K$2)*B4/80</f>
        <v>0</v>
      </c>
      <c r="M4" s="15">
        <f>SUM(G4+H4+I4+J4+L4)</f>
        <v>0</v>
      </c>
    </row>
    <row r="5" spans="1:14" x14ac:dyDescent="0.35">
      <c r="A5" s="22">
        <v>45276</v>
      </c>
      <c r="B5" s="56"/>
      <c r="C5" s="57"/>
      <c r="D5" s="57"/>
      <c r="E5" s="57"/>
      <c r="F5" s="13">
        <f t="shared" si="0"/>
        <v>0</v>
      </c>
      <c r="G5" s="58">
        <f t="shared" si="1"/>
        <v>0</v>
      </c>
      <c r="H5" s="58">
        <f t="shared" si="2"/>
        <v>0</v>
      </c>
      <c r="I5" s="59">
        <f t="shared" si="3"/>
        <v>0</v>
      </c>
      <c r="J5" s="14">
        <f t="shared" ref="J5:J44" si="4">SUM(B5*$J$2)</f>
        <v>0</v>
      </c>
      <c r="K5" s="179">
        <f>'Payroll Master'!B3</f>
        <v>0</v>
      </c>
      <c r="L5" s="14">
        <f t="shared" ref="L5:L44" si="5">SUM(K5*$K$2)*B5/80</f>
        <v>0</v>
      </c>
      <c r="M5" s="15">
        <f t="shared" ref="M5:M44" si="6">SUM(G5+H5+I5+J5+L5)</f>
        <v>0</v>
      </c>
    </row>
    <row r="6" spans="1:14" x14ac:dyDescent="0.35">
      <c r="A6" s="22">
        <v>45262</v>
      </c>
      <c r="B6" s="56"/>
      <c r="C6" s="57"/>
      <c r="D6" s="57"/>
      <c r="E6" s="57"/>
      <c r="F6" s="13">
        <f t="shared" si="0"/>
        <v>0</v>
      </c>
      <c r="G6" s="58">
        <f t="shared" si="1"/>
        <v>0</v>
      </c>
      <c r="H6" s="58">
        <f t="shared" si="2"/>
        <v>0</v>
      </c>
      <c r="I6" s="59">
        <f t="shared" si="3"/>
        <v>0</v>
      </c>
      <c r="J6" s="14">
        <f t="shared" si="4"/>
        <v>0</v>
      </c>
      <c r="K6" s="179">
        <f>'Payroll Master'!B4</f>
        <v>0</v>
      </c>
      <c r="L6" s="14">
        <f t="shared" si="5"/>
        <v>0</v>
      </c>
      <c r="M6" s="15">
        <f t="shared" si="6"/>
        <v>0</v>
      </c>
    </row>
    <row r="7" spans="1:14" x14ac:dyDescent="0.35">
      <c r="A7" s="20">
        <v>45248</v>
      </c>
      <c r="B7" s="56"/>
      <c r="C7" s="57"/>
      <c r="D7" s="57"/>
      <c r="E7" s="57"/>
      <c r="F7" s="13">
        <f t="shared" si="0"/>
        <v>0</v>
      </c>
      <c r="G7" s="58">
        <f t="shared" si="1"/>
        <v>0</v>
      </c>
      <c r="H7" s="58">
        <f t="shared" si="2"/>
        <v>0</v>
      </c>
      <c r="I7" s="59">
        <f t="shared" si="3"/>
        <v>0</v>
      </c>
      <c r="J7" s="14">
        <f t="shared" si="4"/>
        <v>0</v>
      </c>
      <c r="K7" s="179">
        <f>'Payroll Master'!B5</f>
        <v>0</v>
      </c>
      <c r="L7" s="14">
        <f t="shared" si="5"/>
        <v>0</v>
      </c>
      <c r="M7" s="15">
        <f t="shared" si="6"/>
        <v>0</v>
      </c>
    </row>
    <row r="8" spans="1:14" x14ac:dyDescent="0.35">
      <c r="A8" s="22">
        <v>45234</v>
      </c>
      <c r="B8" s="56"/>
      <c r="C8" s="57"/>
      <c r="D8" s="57"/>
      <c r="E8" s="57"/>
      <c r="F8" s="13">
        <f t="shared" si="0"/>
        <v>0</v>
      </c>
      <c r="G8" s="58">
        <f t="shared" si="1"/>
        <v>0</v>
      </c>
      <c r="H8" s="58">
        <f t="shared" si="2"/>
        <v>0</v>
      </c>
      <c r="I8" s="59">
        <f t="shared" si="3"/>
        <v>0</v>
      </c>
      <c r="J8" s="14">
        <f t="shared" si="4"/>
        <v>0</v>
      </c>
      <c r="K8" s="60">
        <f>'Payroll Master'!B6</f>
        <v>0</v>
      </c>
      <c r="L8" s="14">
        <f t="shared" si="5"/>
        <v>0</v>
      </c>
      <c r="M8" s="15">
        <f t="shared" si="6"/>
        <v>0</v>
      </c>
    </row>
    <row r="9" spans="1:14" x14ac:dyDescent="0.35">
      <c r="A9" s="22">
        <v>45220</v>
      </c>
      <c r="B9" s="56"/>
      <c r="C9" s="57"/>
      <c r="D9" s="57"/>
      <c r="E9" s="57"/>
      <c r="F9" s="13">
        <f t="shared" si="0"/>
        <v>0</v>
      </c>
      <c r="G9" s="58">
        <f t="shared" si="1"/>
        <v>0</v>
      </c>
      <c r="H9" s="58">
        <f t="shared" si="2"/>
        <v>0</v>
      </c>
      <c r="I9" s="59">
        <f t="shared" si="3"/>
        <v>0</v>
      </c>
      <c r="J9" s="14">
        <f t="shared" si="4"/>
        <v>0</v>
      </c>
      <c r="K9" s="60">
        <f>'Payroll Master'!B7</f>
        <v>0</v>
      </c>
      <c r="L9" s="14">
        <f t="shared" si="5"/>
        <v>0</v>
      </c>
      <c r="M9" s="15">
        <f t="shared" si="6"/>
        <v>0</v>
      </c>
    </row>
    <row r="10" spans="1:14" x14ac:dyDescent="0.35">
      <c r="A10" s="20">
        <v>45206</v>
      </c>
      <c r="B10" s="56"/>
      <c r="C10" s="57"/>
      <c r="D10" s="57"/>
      <c r="E10" s="57"/>
      <c r="F10" s="13">
        <f t="shared" si="0"/>
        <v>0</v>
      </c>
      <c r="G10" s="58">
        <f t="shared" si="1"/>
        <v>0</v>
      </c>
      <c r="H10" s="58">
        <f t="shared" si="2"/>
        <v>0</v>
      </c>
      <c r="I10" s="59">
        <f t="shared" si="3"/>
        <v>0</v>
      </c>
      <c r="J10" s="14">
        <f t="shared" si="4"/>
        <v>0</v>
      </c>
      <c r="K10" s="60">
        <f>'Payroll Master'!B8</f>
        <v>0</v>
      </c>
      <c r="L10" s="14">
        <f t="shared" si="5"/>
        <v>0</v>
      </c>
      <c r="M10" s="15">
        <f t="shared" si="6"/>
        <v>0</v>
      </c>
    </row>
    <row r="11" spans="1:14" x14ac:dyDescent="0.35">
      <c r="A11" s="22">
        <v>45192</v>
      </c>
      <c r="B11" s="56"/>
      <c r="C11" s="57"/>
      <c r="D11" s="57"/>
      <c r="E11" s="57"/>
      <c r="F11" s="13">
        <f t="shared" si="0"/>
        <v>0</v>
      </c>
      <c r="G11" s="58">
        <f t="shared" si="1"/>
        <v>0</v>
      </c>
      <c r="H11" s="58">
        <f t="shared" si="2"/>
        <v>0</v>
      </c>
      <c r="I11" s="59">
        <f t="shared" si="3"/>
        <v>0</v>
      </c>
      <c r="J11" s="14">
        <f t="shared" si="4"/>
        <v>0</v>
      </c>
      <c r="K11" s="60">
        <f>'Payroll Master'!B9</f>
        <v>0</v>
      </c>
      <c r="L11" s="14">
        <f t="shared" si="5"/>
        <v>0</v>
      </c>
      <c r="M11" s="15">
        <f t="shared" si="6"/>
        <v>0</v>
      </c>
    </row>
    <row r="12" spans="1:14" x14ac:dyDescent="0.35">
      <c r="A12" s="22">
        <v>45178</v>
      </c>
      <c r="B12" s="56"/>
      <c r="C12" s="57"/>
      <c r="D12" s="57"/>
      <c r="E12" s="57"/>
      <c r="F12" s="13">
        <f t="shared" si="0"/>
        <v>0</v>
      </c>
      <c r="G12" s="58">
        <f t="shared" si="1"/>
        <v>0</v>
      </c>
      <c r="H12" s="58">
        <f t="shared" si="2"/>
        <v>0</v>
      </c>
      <c r="I12" s="59">
        <f t="shared" si="3"/>
        <v>0</v>
      </c>
      <c r="J12" s="14">
        <f t="shared" si="4"/>
        <v>0</v>
      </c>
      <c r="K12" s="60">
        <f>'Payroll Master'!B10</f>
        <v>0</v>
      </c>
      <c r="L12" s="14">
        <f t="shared" si="5"/>
        <v>0</v>
      </c>
      <c r="M12" s="15">
        <f t="shared" si="6"/>
        <v>0</v>
      </c>
    </row>
    <row r="13" spans="1:14" x14ac:dyDescent="0.35">
      <c r="A13" s="20">
        <v>45164</v>
      </c>
      <c r="B13" s="56"/>
      <c r="C13" s="57"/>
      <c r="D13" s="57"/>
      <c r="E13" s="57"/>
      <c r="F13" s="13">
        <f t="shared" si="0"/>
        <v>0</v>
      </c>
      <c r="G13" s="58">
        <f t="shared" si="1"/>
        <v>0</v>
      </c>
      <c r="H13" s="58">
        <f t="shared" si="2"/>
        <v>0</v>
      </c>
      <c r="I13" s="59">
        <f t="shared" si="3"/>
        <v>0</v>
      </c>
      <c r="J13" s="14">
        <f t="shared" si="4"/>
        <v>0</v>
      </c>
      <c r="K13" s="60">
        <f>'Payroll Master'!B11</f>
        <v>0</v>
      </c>
      <c r="L13" s="14">
        <f t="shared" si="5"/>
        <v>0</v>
      </c>
      <c r="M13" s="15">
        <f t="shared" si="6"/>
        <v>0</v>
      </c>
    </row>
    <row r="14" spans="1:14" x14ac:dyDescent="0.35">
      <c r="A14" s="22">
        <v>45150</v>
      </c>
      <c r="B14" s="56"/>
      <c r="C14" s="57"/>
      <c r="D14" s="57"/>
      <c r="E14" s="57"/>
      <c r="F14" s="13">
        <f t="shared" si="0"/>
        <v>0</v>
      </c>
      <c r="G14" s="58">
        <f t="shared" si="1"/>
        <v>0</v>
      </c>
      <c r="H14" s="58">
        <f t="shared" si="2"/>
        <v>0</v>
      </c>
      <c r="I14" s="59">
        <f t="shared" si="3"/>
        <v>0</v>
      </c>
      <c r="J14" s="14">
        <f t="shared" si="4"/>
        <v>0</v>
      </c>
      <c r="K14" s="60">
        <f>'Payroll Master'!B12</f>
        <v>0</v>
      </c>
      <c r="L14" s="14">
        <f t="shared" si="5"/>
        <v>0</v>
      </c>
      <c r="M14" s="15">
        <f t="shared" si="6"/>
        <v>0</v>
      </c>
    </row>
    <row r="15" spans="1:14" x14ac:dyDescent="0.35">
      <c r="A15" s="22">
        <v>45136</v>
      </c>
      <c r="B15" s="56"/>
      <c r="C15" s="57"/>
      <c r="D15" s="57"/>
      <c r="E15" s="57"/>
      <c r="F15" s="13">
        <f t="shared" si="0"/>
        <v>0</v>
      </c>
      <c r="G15" s="58">
        <f t="shared" si="1"/>
        <v>0</v>
      </c>
      <c r="H15" s="58">
        <f t="shared" si="2"/>
        <v>0</v>
      </c>
      <c r="I15" s="59">
        <f t="shared" si="3"/>
        <v>0</v>
      </c>
      <c r="J15" s="14">
        <f t="shared" si="4"/>
        <v>0</v>
      </c>
      <c r="K15" s="60">
        <f>'Payroll Master'!B13</f>
        <v>0</v>
      </c>
      <c r="L15" s="14">
        <f t="shared" si="5"/>
        <v>0</v>
      </c>
      <c r="M15" s="15">
        <f t="shared" si="6"/>
        <v>0</v>
      </c>
    </row>
    <row r="16" spans="1:14" x14ac:dyDescent="0.35">
      <c r="A16" s="20">
        <v>45122</v>
      </c>
      <c r="B16" s="56"/>
      <c r="C16" s="57"/>
      <c r="D16" s="57"/>
      <c r="E16" s="57"/>
      <c r="F16" s="13">
        <f>IF(B16+C16+D16+E16&gt;80,"False",SUM(B16))</f>
        <v>0</v>
      </c>
      <c r="G16" s="58">
        <f t="shared" si="1"/>
        <v>0</v>
      </c>
      <c r="H16" s="58">
        <f t="shared" si="2"/>
        <v>0</v>
      </c>
      <c r="I16" s="59">
        <f t="shared" si="3"/>
        <v>0</v>
      </c>
      <c r="J16" s="14">
        <f t="shared" si="4"/>
        <v>0</v>
      </c>
      <c r="K16" s="60">
        <f>'Payroll Master'!B14</f>
        <v>0</v>
      </c>
      <c r="L16" s="14">
        <f t="shared" si="5"/>
        <v>0</v>
      </c>
      <c r="M16" s="15">
        <f t="shared" si="6"/>
        <v>0</v>
      </c>
    </row>
    <row r="17" spans="1:13" x14ac:dyDescent="0.35">
      <c r="A17" s="22">
        <v>45108</v>
      </c>
      <c r="B17" s="56"/>
      <c r="C17" s="57"/>
      <c r="D17" s="57"/>
      <c r="E17" s="57"/>
      <c r="F17" s="13">
        <f t="shared" si="0"/>
        <v>0</v>
      </c>
      <c r="G17" s="58">
        <f t="shared" si="1"/>
        <v>0</v>
      </c>
      <c r="H17" s="58">
        <f t="shared" si="2"/>
        <v>0</v>
      </c>
      <c r="I17" s="59">
        <f t="shared" si="3"/>
        <v>0</v>
      </c>
      <c r="J17" s="14">
        <f t="shared" si="4"/>
        <v>0</v>
      </c>
      <c r="K17" s="60">
        <f>'Payroll Master'!B15</f>
        <v>0</v>
      </c>
      <c r="L17" s="14">
        <f t="shared" si="5"/>
        <v>0</v>
      </c>
      <c r="M17" s="15">
        <f t="shared" si="6"/>
        <v>0</v>
      </c>
    </row>
    <row r="18" spans="1:13" x14ac:dyDescent="0.35">
      <c r="A18" s="22">
        <v>45094</v>
      </c>
      <c r="B18" s="56"/>
      <c r="C18" s="57"/>
      <c r="D18" s="57"/>
      <c r="E18" s="57"/>
      <c r="F18" s="13">
        <f t="shared" si="0"/>
        <v>0</v>
      </c>
      <c r="G18" s="58">
        <f t="shared" si="1"/>
        <v>0</v>
      </c>
      <c r="H18" s="58">
        <f t="shared" si="2"/>
        <v>0</v>
      </c>
      <c r="I18" s="59">
        <f t="shared" si="3"/>
        <v>0</v>
      </c>
      <c r="J18" s="14">
        <f t="shared" si="4"/>
        <v>0</v>
      </c>
      <c r="K18" s="60">
        <f>'Payroll Master'!B16</f>
        <v>0</v>
      </c>
      <c r="L18" s="14">
        <f t="shared" si="5"/>
        <v>0</v>
      </c>
      <c r="M18" s="15">
        <f t="shared" si="6"/>
        <v>0</v>
      </c>
    </row>
    <row r="19" spans="1:13" x14ac:dyDescent="0.35">
      <c r="A19" s="20">
        <v>45080</v>
      </c>
      <c r="B19" s="56"/>
      <c r="C19" s="57"/>
      <c r="D19" s="57"/>
      <c r="E19" s="57"/>
      <c r="F19" s="13">
        <f t="shared" si="0"/>
        <v>0</v>
      </c>
      <c r="G19" s="58">
        <f t="shared" si="1"/>
        <v>0</v>
      </c>
      <c r="H19" s="58">
        <f t="shared" si="2"/>
        <v>0</v>
      </c>
      <c r="I19" s="59">
        <f t="shared" si="3"/>
        <v>0</v>
      </c>
      <c r="J19" s="14">
        <f t="shared" si="4"/>
        <v>0</v>
      </c>
      <c r="K19" s="60">
        <f>'Payroll Master'!B17</f>
        <v>0</v>
      </c>
      <c r="L19" s="14">
        <f t="shared" si="5"/>
        <v>0</v>
      </c>
      <c r="M19" s="15">
        <f t="shared" si="6"/>
        <v>0</v>
      </c>
    </row>
    <row r="20" spans="1:13" x14ac:dyDescent="0.35">
      <c r="A20" s="22">
        <v>45066</v>
      </c>
      <c r="B20" s="56"/>
      <c r="C20" s="57"/>
      <c r="D20" s="57"/>
      <c r="E20" s="57"/>
      <c r="F20" s="13">
        <f t="shared" si="0"/>
        <v>0</v>
      </c>
      <c r="G20" s="58">
        <f t="shared" si="1"/>
        <v>0</v>
      </c>
      <c r="H20" s="58">
        <f t="shared" si="2"/>
        <v>0</v>
      </c>
      <c r="I20" s="59">
        <f t="shared" si="3"/>
        <v>0</v>
      </c>
      <c r="J20" s="14">
        <f t="shared" si="4"/>
        <v>0</v>
      </c>
      <c r="K20" s="60">
        <f>'Payroll Master'!B18</f>
        <v>0</v>
      </c>
      <c r="L20" s="14">
        <f t="shared" si="5"/>
        <v>0</v>
      </c>
      <c r="M20" s="15">
        <f t="shared" si="6"/>
        <v>0</v>
      </c>
    </row>
    <row r="21" spans="1:13" x14ac:dyDescent="0.35">
      <c r="A21" s="22">
        <v>45052</v>
      </c>
      <c r="B21" s="56"/>
      <c r="C21" s="57"/>
      <c r="D21" s="57"/>
      <c r="E21" s="57"/>
      <c r="F21" s="13">
        <f t="shared" si="0"/>
        <v>0</v>
      </c>
      <c r="G21" s="58">
        <f t="shared" si="1"/>
        <v>0</v>
      </c>
      <c r="H21" s="58">
        <f t="shared" si="2"/>
        <v>0</v>
      </c>
      <c r="I21" s="59">
        <f t="shared" si="3"/>
        <v>0</v>
      </c>
      <c r="J21" s="14">
        <f t="shared" si="4"/>
        <v>0</v>
      </c>
      <c r="K21" s="60">
        <f>'Payroll Master'!B19</f>
        <v>0</v>
      </c>
      <c r="L21" s="14">
        <f t="shared" si="5"/>
        <v>0</v>
      </c>
      <c r="M21" s="15">
        <f t="shared" si="6"/>
        <v>0</v>
      </c>
    </row>
    <row r="22" spans="1:13" x14ac:dyDescent="0.35">
      <c r="A22" s="20">
        <v>45038</v>
      </c>
      <c r="B22" s="56"/>
      <c r="C22" s="57"/>
      <c r="D22" s="57"/>
      <c r="E22" s="57"/>
      <c r="F22" s="13">
        <f t="shared" si="0"/>
        <v>0</v>
      </c>
      <c r="G22" s="58">
        <f t="shared" si="1"/>
        <v>0</v>
      </c>
      <c r="H22" s="58">
        <f t="shared" si="2"/>
        <v>0</v>
      </c>
      <c r="I22" s="59">
        <f t="shared" si="3"/>
        <v>0</v>
      </c>
      <c r="J22" s="14">
        <f t="shared" si="4"/>
        <v>0</v>
      </c>
      <c r="K22" s="60">
        <f>'Payroll Master'!B20</f>
        <v>0</v>
      </c>
      <c r="L22" s="14">
        <f t="shared" si="5"/>
        <v>0</v>
      </c>
      <c r="M22" s="15">
        <f t="shared" si="6"/>
        <v>0</v>
      </c>
    </row>
    <row r="23" spans="1:13" x14ac:dyDescent="0.35">
      <c r="A23" s="22">
        <v>45024</v>
      </c>
      <c r="B23" s="56"/>
      <c r="C23" s="57"/>
      <c r="D23" s="57"/>
      <c r="E23" s="57"/>
      <c r="F23" s="13">
        <f t="shared" si="0"/>
        <v>0</v>
      </c>
      <c r="G23" s="58">
        <f t="shared" si="1"/>
        <v>0</v>
      </c>
      <c r="H23" s="58">
        <f t="shared" si="2"/>
        <v>0</v>
      </c>
      <c r="I23" s="59">
        <f t="shared" si="3"/>
        <v>0</v>
      </c>
      <c r="J23" s="14">
        <f t="shared" si="4"/>
        <v>0</v>
      </c>
      <c r="K23" s="60">
        <f>'Payroll Master'!B21</f>
        <v>0</v>
      </c>
      <c r="L23" s="14">
        <f t="shared" si="5"/>
        <v>0</v>
      </c>
      <c r="M23" s="15">
        <f t="shared" si="6"/>
        <v>0</v>
      </c>
    </row>
    <row r="24" spans="1:13" x14ac:dyDescent="0.35">
      <c r="A24" s="22">
        <v>45010</v>
      </c>
      <c r="B24" s="56"/>
      <c r="C24" s="57"/>
      <c r="D24" s="57"/>
      <c r="E24" s="57"/>
      <c r="F24" s="13">
        <f t="shared" si="0"/>
        <v>0</v>
      </c>
      <c r="G24" s="58">
        <f t="shared" si="1"/>
        <v>0</v>
      </c>
      <c r="H24" s="58">
        <f t="shared" si="2"/>
        <v>0</v>
      </c>
      <c r="I24" s="59">
        <f t="shared" si="3"/>
        <v>0</v>
      </c>
      <c r="J24" s="14">
        <f t="shared" si="4"/>
        <v>0</v>
      </c>
      <c r="K24" s="60">
        <f>'Payroll Master'!B22</f>
        <v>0</v>
      </c>
      <c r="L24" s="14">
        <f t="shared" si="5"/>
        <v>0</v>
      </c>
      <c r="M24" s="15">
        <f t="shared" si="6"/>
        <v>0</v>
      </c>
    </row>
    <row r="25" spans="1:13" x14ac:dyDescent="0.35">
      <c r="A25" s="20">
        <v>44996</v>
      </c>
      <c r="B25" s="56"/>
      <c r="C25" s="57"/>
      <c r="D25" s="57"/>
      <c r="E25" s="57"/>
      <c r="F25" s="13">
        <f t="shared" si="0"/>
        <v>0</v>
      </c>
      <c r="G25" s="58">
        <f t="shared" si="1"/>
        <v>0</v>
      </c>
      <c r="H25" s="58">
        <f t="shared" si="2"/>
        <v>0</v>
      </c>
      <c r="I25" s="59">
        <f t="shared" si="3"/>
        <v>0</v>
      </c>
      <c r="J25" s="14">
        <f t="shared" si="4"/>
        <v>0</v>
      </c>
      <c r="K25" s="60">
        <f>'Payroll Master'!B23</f>
        <v>0</v>
      </c>
      <c r="L25" s="14">
        <f t="shared" si="5"/>
        <v>0</v>
      </c>
      <c r="M25" s="15">
        <f t="shared" si="6"/>
        <v>0</v>
      </c>
    </row>
    <row r="26" spans="1:13" x14ac:dyDescent="0.35">
      <c r="A26" s="22">
        <v>44982</v>
      </c>
      <c r="B26" s="56"/>
      <c r="C26" s="57"/>
      <c r="D26" s="57"/>
      <c r="E26" s="57"/>
      <c r="F26" s="13">
        <f t="shared" si="0"/>
        <v>0</v>
      </c>
      <c r="G26" s="58">
        <f t="shared" si="1"/>
        <v>0</v>
      </c>
      <c r="H26" s="58">
        <f t="shared" si="2"/>
        <v>0</v>
      </c>
      <c r="I26" s="59">
        <f t="shared" si="3"/>
        <v>0</v>
      </c>
      <c r="J26" s="14">
        <f t="shared" si="4"/>
        <v>0</v>
      </c>
      <c r="K26" s="60">
        <f>'Payroll Master'!B24</f>
        <v>0</v>
      </c>
      <c r="L26" s="14">
        <f t="shared" si="5"/>
        <v>0</v>
      </c>
      <c r="M26" s="15">
        <f t="shared" si="6"/>
        <v>0</v>
      </c>
    </row>
    <row r="27" spans="1:13" x14ac:dyDescent="0.35">
      <c r="A27" s="22">
        <v>44968</v>
      </c>
      <c r="B27" s="56"/>
      <c r="C27" s="57"/>
      <c r="D27" s="57"/>
      <c r="E27" s="57"/>
      <c r="F27" s="13">
        <f t="shared" si="0"/>
        <v>0</v>
      </c>
      <c r="G27" s="58">
        <f t="shared" si="1"/>
        <v>0</v>
      </c>
      <c r="H27" s="58">
        <f t="shared" si="2"/>
        <v>0</v>
      </c>
      <c r="I27" s="59">
        <f t="shared" si="3"/>
        <v>0</v>
      </c>
      <c r="J27" s="14">
        <f t="shared" si="4"/>
        <v>0</v>
      </c>
      <c r="K27" s="60">
        <f>'Payroll Master'!B25</f>
        <v>0</v>
      </c>
      <c r="L27" s="14">
        <f t="shared" si="5"/>
        <v>0</v>
      </c>
      <c r="M27" s="15">
        <f t="shared" si="6"/>
        <v>0</v>
      </c>
    </row>
    <row r="28" spans="1:13" x14ac:dyDescent="0.35">
      <c r="A28" s="20">
        <v>44954</v>
      </c>
      <c r="B28" s="56"/>
      <c r="C28" s="57"/>
      <c r="D28" s="57"/>
      <c r="E28" s="57"/>
      <c r="F28" s="13">
        <f t="shared" si="0"/>
        <v>0</v>
      </c>
      <c r="G28" s="58">
        <f t="shared" si="1"/>
        <v>0</v>
      </c>
      <c r="H28" s="58">
        <f t="shared" si="2"/>
        <v>0</v>
      </c>
      <c r="I28" s="59">
        <f t="shared" si="3"/>
        <v>0</v>
      </c>
      <c r="J28" s="14">
        <f t="shared" si="4"/>
        <v>0</v>
      </c>
      <c r="K28" s="60">
        <f>'Payroll Master'!B26</f>
        <v>0</v>
      </c>
      <c r="L28" s="14">
        <f t="shared" si="5"/>
        <v>0</v>
      </c>
      <c r="M28" s="15">
        <f t="shared" si="6"/>
        <v>0</v>
      </c>
    </row>
    <row r="29" spans="1:13" x14ac:dyDescent="0.35">
      <c r="A29" s="22">
        <v>44940</v>
      </c>
      <c r="B29" s="56">
        <v>72</v>
      </c>
      <c r="C29" s="57"/>
      <c r="D29" s="57"/>
      <c r="E29" s="57">
        <v>8</v>
      </c>
      <c r="F29" s="13">
        <f t="shared" si="0"/>
        <v>80</v>
      </c>
      <c r="G29" s="58">
        <f t="shared" si="1"/>
        <v>0</v>
      </c>
      <c r="H29" s="58">
        <f t="shared" si="2"/>
        <v>0</v>
      </c>
      <c r="I29" s="59">
        <f t="shared" si="3"/>
        <v>215.85780540000002</v>
      </c>
      <c r="J29" s="14">
        <f t="shared" si="4"/>
        <v>540</v>
      </c>
      <c r="K29" s="60">
        <f>'Payroll Master'!B27</f>
        <v>0</v>
      </c>
      <c r="L29" s="14">
        <f t="shared" si="5"/>
        <v>0</v>
      </c>
      <c r="M29" s="15">
        <f t="shared" si="6"/>
        <v>755.85780539999996</v>
      </c>
    </row>
    <row r="30" spans="1:13" x14ac:dyDescent="0.35">
      <c r="A30" s="22">
        <v>44926</v>
      </c>
      <c r="B30" s="56">
        <v>64</v>
      </c>
      <c r="C30" s="57"/>
      <c r="D30" s="57">
        <v>8</v>
      </c>
      <c r="E30" s="57">
        <v>8</v>
      </c>
      <c r="F30" s="13">
        <f t="shared" si="0"/>
        <v>80</v>
      </c>
      <c r="G30" s="58">
        <f t="shared" si="1"/>
        <v>0</v>
      </c>
      <c r="H30" s="58">
        <f t="shared" si="2"/>
        <v>209.26455600000003</v>
      </c>
      <c r="I30" s="59">
        <f t="shared" si="3"/>
        <v>209.26455600000003</v>
      </c>
      <c r="J30" s="14">
        <f t="shared" si="4"/>
        <v>480</v>
      </c>
      <c r="K30" s="60">
        <f>'Payroll Master'!B28</f>
        <v>67104.509999999995</v>
      </c>
      <c r="L30" s="14">
        <f t="shared" si="5"/>
        <v>1610.5082399999997</v>
      </c>
      <c r="M30" s="15">
        <f t="shared" si="6"/>
        <v>2509.0373519999998</v>
      </c>
    </row>
    <row r="31" spans="1:13" x14ac:dyDescent="0.35">
      <c r="A31" s="20">
        <v>44912</v>
      </c>
      <c r="B31" s="56">
        <v>80</v>
      </c>
      <c r="C31" s="57"/>
      <c r="D31" s="57"/>
      <c r="E31" s="57"/>
      <c r="F31" s="13">
        <f t="shared" si="0"/>
        <v>80</v>
      </c>
      <c r="G31" s="58">
        <f t="shared" si="1"/>
        <v>0</v>
      </c>
      <c r="H31" s="58">
        <f t="shared" si="2"/>
        <v>0</v>
      </c>
      <c r="I31" s="59">
        <f t="shared" si="3"/>
        <v>0</v>
      </c>
      <c r="J31" s="14">
        <f t="shared" si="4"/>
        <v>600</v>
      </c>
      <c r="K31" s="60">
        <f>'Payroll Master'!B29</f>
        <v>63322.01</v>
      </c>
      <c r="L31" s="14">
        <f t="shared" si="5"/>
        <v>1899.6603</v>
      </c>
      <c r="M31" s="15">
        <f t="shared" si="6"/>
        <v>2499.6603</v>
      </c>
    </row>
    <row r="32" spans="1:13" x14ac:dyDescent="0.35">
      <c r="A32" s="22">
        <v>44898</v>
      </c>
      <c r="B32" s="56">
        <v>80</v>
      </c>
      <c r="C32" s="57"/>
      <c r="D32" s="57"/>
      <c r="E32" s="57"/>
      <c r="F32" s="13">
        <f t="shared" si="0"/>
        <v>80</v>
      </c>
      <c r="G32" s="58">
        <f t="shared" si="1"/>
        <v>0</v>
      </c>
      <c r="H32" s="58">
        <f t="shared" si="2"/>
        <v>0</v>
      </c>
      <c r="I32" s="59">
        <f t="shared" si="3"/>
        <v>0</v>
      </c>
      <c r="J32" s="14">
        <f t="shared" si="4"/>
        <v>600</v>
      </c>
      <c r="K32" s="60">
        <f>'Payroll Master'!B30</f>
        <v>40048.44</v>
      </c>
      <c r="L32" s="14">
        <f t="shared" si="5"/>
        <v>1201.4531999999999</v>
      </c>
      <c r="M32" s="15">
        <f t="shared" si="6"/>
        <v>1801.4531999999999</v>
      </c>
    </row>
    <row r="33" spans="1:13" x14ac:dyDescent="0.35">
      <c r="A33" s="22">
        <v>44884</v>
      </c>
      <c r="B33" s="56">
        <v>80</v>
      </c>
      <c r="C33" s="57"/>
      <c r="D33" s="57"/>
      <c r="E33" s="57"/>
      <c r="F33" s="13">
        <f t="shared" si="0"/>
        <v>80</v>
      </c>
      <c r="G33" s="58">
        <f t="shared" si="1"/>
        <v>0</v>
      </c>
      <c r="H33" s="58">
        <f t="shared" si="2"/>
        <v>0</v>
      </c>
      <c r="I33" s="59">
        <f t="shared" si="3"/>
        <v>0</v>
      </c>
      <c r="J33" s="14">
        <f t="shared" si="4"/>
        <v>600</v>
      </c>
      <c r="K33" s="60">
        <f>'Payroll Master'!B31</f>
        <v>50379.460000000006</v>
      </c>
      <c r="L33" s="14">
        <f t="shared" si="5"/>
        <v>1511.3838000000001</v>
      </c>
      <c r="M33" s="15">
        <f t="shared" si="6"/>
        <v>2111.3838000000001</v>
      </c>
    </row>
    <row r="34" spans="1:13" x14ac:dyDescent="0.35">
      <c r="A34" s="20">
        <v>44870</v>
      </c>
      <c r="B34" s="56">
        <v>80</v>
      </c>
      <c r="C34" s="57"/>
      <c r="D34" s="57"/>
      <c r="E34" s="57"/>
      <c r="F34" s="13">
        <f t="shared" si="0"/>
        <v>80</v>
      </c>
      <c r="G34" s="58">
        <f t="shared" si="1"/>
        <v>0</v>
      </c>
      <c r="H34" s="58">
        <f t="shared" si="2"/>
        <v>0</v>
      </c>
      <c r="I34" s="59">
        <f t="shared" si="3"/>
        <v>0</v>
      </c>
      <c r="J34" s="14">
        <f t="shared" si="4"/>
        <v>600</v>
      </c>
      <c r="K34" s="60">
        <f>'Payroll Master'!B32</f>
        <v>43940.5</v>
      </c>
      <c r="L34" s="14">
        <f t="shared" si="5"/>
        <v>1318.2149999999999</v>
      </c>
      <c r="M34" s="15">
        <f t="shared" si="6"/>
        <v>1918.2149999999999</v>
      </c>
    </row>
    <row r="35" spans="1:13" x14ac:dyDescent="0.35">
      <c r="A35" s="22">
        <v>44856</v>
      </c>
      <c r="B35" s="56">
        <v>80</v>
      </c>
      <c r="C35" s="57"/>
      <c r="D35" s="57"/>
      <c r="E35" s="57"/>
      <c r="F35" s="13">
        <f t="shared" si="0"/>
        <v>80</v>
      </c>
      <c r="G35" s="58">
        <f t="shared" ref="G35:G43" si="7">AVERAGE(L36:L46)/80*C35+(C35*$J$2)</f>
        <v>0</v>
      </c>
      <c r="H35" s="58">
        <f t="shared" ref="H35:H43" si="8">AVERAGE(L36:L46)/80*D35+(D35*$J$2)</f>
        <v>0</v>
      </c>
      <c r="I35" s="59">
        <f t="shared" ref="I35:I43" si="9">AVERAGE(L36:L46)/80*E35+(E35*$J$2)</f>
        <v>0</v>
      </c>
      <c r="J35" s="14">
        <f t="shared" si="4"/>
        <v>600</v>
      </c>
      <c r="K35" s="60">
        <f>'Payroll Master'!B33</f>
        <v>67351.929999999993</v>
      </c>
      <c r="L35" s="14">
        <f t="shared" si="5"/>
        <v>2020.5578999999998</v>
      </c>
      <c r="M35" s="15">
        <f t="shared" si="6"/>
        <v>2620.5578999999998</v>
      </c>
    </row>
    <row r="36" spans="1:13" x14ac:dyDescent="0.35">
      <c r="A36" s="22">
        <v>44842</v>
      </c>
      <c r="B36" s="56">
        <v>80</v>
      </c>
      <c r="C36" s="57"/>
      <c r="D36" s="57"/>
      <c r="E36" s="57"/>
      <c r="F36" s="13">
        <f t="shared" si="0"/>
        <v>80</v>
      </c>
      <c r="G36" s="58">
        <f t="shared" si="7"/>
        <v>0</v>
      </c>
      <c r="H36" s="58">
        <f t="shared" si="8"/>
        <v>0</v>
      </c>
      <c r="I36" s="59">
        <f t="shared" si="9"/>
        <v>0</v>
      </c>
      <c r="J36" s="14">
        <f t="shared" si="4"/>
        <v>600</v>
      </c>
      <c r="K36" s="60">
        <f>'Payroll Master'!B34</f>
        <v>43576.66</v>
      </c>
      <c r="L36" s="14">
        <f t="shared" si="5"/>
        <v>1307.2998</v>
      </c>
      <c r="M36" s="15">
        <f t="shared" si="6"/>
        <v>1907.2998</v>
      </c>
    </row>
    <row r="37" spans="1:13" x14ac:dyDescent="0.35">
      <c r="A37" s="20">
        <v>44828</v>
      </c>
      <c r="B37" s="56">
        <v>80</v>
      </c>
      <c r="C37" s="57"/>
      <c r="D37" s="57"/>
      <c r="E37" s="57"/>
      <c r="F37" s="13">
        <f t="shared" si="0"/>
        <v>80</v>
      </c>
      <c r="G37" s="58">
        <f t="shared" si="7"/>
        <v>0</v>
      </c>
      <c r="H37" s="58">
        <f t="shared" si="8"/>
        <v>0</v>
      </c>
      <c r="I37" s="59">
        <f t="shared" si="9"/>
        <v>0</v>
      </c>
      <c r="J37" s="14">
        <f t="shared" si="4"/>
        <v>600</v>
      </c>
      <c r="K37" s="60">
        <f>'Payroll Master'!B35</f>
        <v>56645.009999999995</v>
      </c>
      <c r="L37" s="14">
        <f t="shared" si="5"/>
        <v>1699.3502999999996</v>
      </c>
      <c r="M37" s="15">
        <f t="shared" si="6"/>
        <v>2299.3502999999996</v>
      </c>
    </row>
    <row r="38" spans="1:13" x14ac:dyDescent="0.35">
      <c r="A38" s="22">
        <v>44814</v>
      </c>
      <c r="B38" s="56">
        <v>80</v>
      </c>
      <c r="C38" s="57"/>
      <c r="D38" s="57"/>
      <c r="E38" s="57"/>
      <c r="F38" s="13">
        <f t="shared" si="0"/>
        <v>80</v>
      </c>
      <c r="G38" s="58">
        <f t="shared" si="7"/>
        <v>0</v>
      </c>
      <c r="H38" s="58">
        <f t="shared" si="8"/>
        <v>0</v>
      </c>
      <c r="I38" s="59">
        <f t="shared" si="9"/>
        <v>0</v>
      </c>
      <c r="J38" s="14">
        <f t="shared" si="4"/>
        <v>600</v>
      </c>
      <c r="K38" s="60">
        <f>'Payroll Master'!B36</f>
        <v>33497.160000000003</v>
      </c>
      <c r="L38" s="14">
        <f t="shared" si="5"/>
        <v>1004.9148000000001</v>
      </c>
      <c r="M38" s="15">
        <f t="shared" si="6"/>
        <v>1604.9148</v>
      </c>
    </row>
    <row r="39" spans="1:13" x14ac:dyDescent="0.35">
      <c r="A39" s="22">
        <v>44800</v>
      </c>
      <c r="B39" s="56">
        <v>80</v>
      </c>
      <c r="C39" s="57"/>
      <c r="D39" s="57"/>
      <c r="E39" s="57"/>
      <c r="F39" s="13">
        <f t="shared" si="0"/>
        <v>80</v>
      </c>
      <c r="G39" s="58">
        <f t="shared" si="7"/>
        <v>0</v>
      </c>
      <c r="H39" s="58">
        <f t="shared" si="8"/>
        <v>0</v>
      </c>
      <c r="I39" s="59">
        <f t="shared" si="9"/>
        <v>0</v>
      </c>
      <c r="J39" s="14">
        <f t="shared" si="4"/>
        <v>600</v>
      </c>
      <c r="K39" s="60">
        <f>'Payroll Master'!B37</f>
        <v>67081.239999999991</v>
      </c>
      <c r="L39" s="14">
        <f t="shared" si="5"/>
        <v>2012.4371999999996</v>
      </c>
      <c r="M39" s="15">
        <f t="shared" si="6"/>
        <v>2612.4371999999994</v>
      </c>
    </row>
    <row r="40" spans="1:13" x14ac:dyDescent="0.35">
      <c r="A40" s="20">
        <v>44786</v>
      </c>
      <c r="B40" s="56">
        <v>80</v>
      </c>
      <c r="C40" s="57"/>
      <c r="D40" s="57"/>
      <c r="E40" s="57"/>
      <c r="F40" s="13">
        <f t="shared" si="0"/>
        <v>80</v>
      </c>
      <c r="G40" s="58">
        <f t="shared" si="7"/>
        <v>0</v>
      </c>
      <c r="H40" s="58">
        <f t="shared" si="8"/>
        <v>0</v>
      </c>
      <c r="I40" s="59">
        <f t="shared" si="9"/>
        <v>0</v>
      </c>
      <c r="J40" s="14">
        <f t="shared" si="4"/>
        <v>600</v>
      </c>
      <c r="K40" s="60">
        <f>'Payroll Master'!B38</f>
        <v>31706.11</v>
      </c>
      <c r="L40" s="14">
        <f t="shared" si="5"/>
        <v>951.18330000000003</v>
      </c>
      <c r="M40" s="15">
        <f t="shared" si="6"/>
        <v>1551.1833000000001</v>
      </c>
    </row>
    <row r="41" spans="1:13" x14ac:dyDescent="0.35">
      <c r="A41" s="22">
        <v>44772</v>
      </c>
      <c r="B41" s="56">
        <v>80</v>
      </c>
      <c r="C41" s="57"/>
      <c r="D41" s="57"/>
      <c r="E41" s="57"/>
      <c r="F41" s="13">
        <f t="shared" si="0"/>
        <v>80</v>
      </c>
      <c r="G41" s="58">
        <f t="shared" si="7"/>
        <v>0</v>
      </c>
      <c r="H41" s="58">
        <f t="shared" si="8"/>
        <v>0</v>
      </c>
      <c r="I41" s="59">
        <f t="shared" si="9"/>
        <v>0</v>
      </c>
      <c r="J41" s="14">
        <f t="shared" si="4"/>
        <v>600</v>
      </c>
      <c r="K41" s="60">
        <f>'Payroll Master'!B39</f>
        <v>56168.639999999999</v>
      </c>
      <c r="L41" s="14">
        <f t="shared" si="5"/>
        <v>1685.0592000000001</v>
      </c>
      <c r="M41" s="15">
        <f t="shared" si="6"/>
        <v>2285.0592000000001</v>
      </c>
    </row>
    <row r="42" spans="1:13" x14ac:dyDescent="0.35">
      <c r="A42" s="22">
        <v>44758</v>
      </c>
      <c r="B42" s="56">
        <v>80</v>
      </c>
      <c r="C42" s="57"/>
      <c r="D42" s="57"/>
      <c r="E42" s="57"/>
      <c r="F42" s="13">
        <f t="shared" si="0"/>
        <v>80</v>
      </c>
      <c r="G42" s="58">
        <f t="shared" si="7"/>
        <v>0</v>
      </c>
      <c r="H42" s="58">
        <f t="shared" si="8"/>
        <v>0</v>
      </c>
      <c r="I42" s="59">
        <f t="shared" si="9"/>
        <v>0</v>
      </c>
      <c r="J42" s="14">
        <f t="shared" si="4"/>
        <v>600</v>
      </c>
      <c r="K42" s="60">
        <f>'Payroll Master'!B40</f>
        <v>49113.919999999998</v>
      </c>
      <c r="L42" s="14">
        <f t="shared" si="5"/>
        <v>1473.4176</v>
      </c>
      <c r="M42" s="15">
        <f t="shared" si="6"/>
        <v>2073.4175999999998</v>
      </c>
    </row>
    <row r="43" spans="1:13" x14ac:dyDescent="0.35">
      <c r="A43" s="20">
        <v>44744</v>
      </c>
      <c r="B43" s="56">
        <v>80</v>
      </c>
      <c r="C43" s="57"/>
      <c r="D43" s="57"/>
      <c r="E43" s="57"/>
      <c r="F43" s="13">
        <f t="shared" si="0"/>
        <v>80</v>
      </c>
      <c r="G43" s="58">
        <f t="shared" si="7"/>
        <v>0</v>
      </c>
      <c r="H43" s="58">
        <f t="shared" si="8"/>
        <v>0</v>
      </c>
      <c r="I43" s="59">
        <f t="shared" si="9"/>
        <v>0</v>
      </c>
      <c r="J43" s="14">
        <f t="shared" si="4"/>
        <v>600</v>
      </c>
      <c r="K43" s="60">
        <f>'Payroll Master'!B41</f>
        <v>0</v>
      </c>
      <c r="L43" s="14">
        <f t="shared" si="5"/>
        <v>0</v>
      </c>
      <c r="M43" s="15">
        <f t="shared" si="6"/>
        <v>600</v>
      </c>
    </row>
    <row r="44" spans="1:13" x14ac:dyDescent="0.35">
      <c r="A44" s="22">
        <v>44730</v>
      </c>
      <c r="B44" s="56">
        <v>80</v>
      </c>
      <c r="C44" s="57"/>
      <c r="D44" s="57"/>
      <c r="E44" s="57"/>
      <c r="F44" s="13">
        <f t="shared" si="0"/>
        <v>80</v>
      </c>
      <c r="G44" s="58" t="e">
        <f>AVERAGE(L46:L55)/80*C44+(C44*$J$2)</f>
        <v>#DIV/0!</v>
      </c>
      <c r="H44" s="58" t="e">
        <f>AVERAGE(L46:L55)/80*D44+(D44*$J$2)</f>
        <v>#DIV/0!</v>
      </c>
      <c r="I44" s="59" t="e">
        <f>AVERAGE(L46:L55)/80*E44+(E44*$J$2)</f>
        <v>#DIV/0!</v>
      </c>
      <c r="J44" s="14">
        <f t="shared" si="4"/>
        <v>600</v>
      </c>
      <c r="K44" s="60">
        <f>'Payroll Master'!B42</f>
        <v>0</v>
      </c>
      <c r="L44" s="14">
        <f t="shared" si="5"/>
        <v>0</v>
      </c>
      <c r="M44" s="15" t="e">
        <f t="shared" si="6"/>
        <v>#DIV/0!</v>
      </c>
    </row>
  </sheetData>
  <sheetProtection selectLockedCell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EB-ED45-4782-851D-C7F27E41AD1B}">
  <sheetPr codeName="Sheet6">
    <tabColor rgb="FFFF3300"/>
  </sheetPr>
  <dimension ref="A1:T44"/>
  <sheetViews>
    <sheetView topLeftCell="I1" zoomScale="70" zoomScaleNormal="70" workbookViewId="0">
      <selection activeCell="H2" sqref="H2"/>
    </sheetView>
  </sheetViews>
  <sheetFormatPr defaultRowHeight="27" x14ac:dyDescent="0.35"/>
  <cols>
    <col min="1" max="1" width="24.42578125" style="23" bestFit="1" customWidth="1"/>
    <col min="2" max="3" width="31.140625" style="23" bestFit="1" customWidth="1"/>
    <col min="4" max="4" width="24.42578125" style="23" bestFit="1" customWidth="1"/>
    <col min="5" max="5" width="31.28515625" style="23" bestFit="1" customWidth="1"/>
    <col min="6" max="6" width="36.85546875" style="23" bestFit="1" customWidth="1"/>
    <col min="7" max="7" width="37.5703125" style="23" bestFit="1" customWidth="1"/>
    <col min="8" max="8" width="36.5703125" style="23" bestFit="1" customWidth="1"/>
    <col min="9" max="9" width="30" style="23" bestFit="1" customWidth="1"/>
    <col min="10" max="10" width="37.42578125" style="23" bestFit="1" customWidth="1"/>
    <col min="11" max="11" width="35.85546875" style="23" bestFit="1" customWidth="1"/>
    <col min="12" max="12" width="25.28515625" style="23" bestFit="1" customWidth="1"/>
    <col min="13" max="13" width="32.7109375" style="23" bestFit="1" customWidth="1"/>
    <col min="14" max="14" width="19.42578125" style="23" bestFit="1" customWidth="1"/>
    <col min="15" max="15" width="35.42578125" style="23" bestFit="1" customWidth="1"/>
    <col min="16" max="16" width="53" style="23" bestFit="1" customWidth="1"/>
    <col min="17" max="17" width="27.28515625" style="23" bestFit="1" customWidth="1"/>
    <col min="18" max="18" width="26" style="23" bestFit="1" customWidth="1"/>
    <col min="19" max="19" width="35.140625" style="23" bestFit="1" customWidth="1"/>
    <col min="20" max="20" width="32.140625" style="23" customWidth="1"/>
    <col min="21" max="16384" width="9.140625" style="23"/>
  </cols>
  <sheetData>
    <row r="1" spans="1:20" x14ac:dyDescent="0.35">
      <c r="A1" s="44" t="s">
        <v>23</v>
      </c>
      <c r="B1" s="44" t="s">
        <v>33</v>
      </c>
      <c r="C1" s="1" t="s">
        <v>24</v>
      </c>
      <c r="D1" s="2">
        <f>SUM(M4:M29)</f>
        <v>0</v>
      </c>
      <c r="E1" s="3" t="s">
        <v>4</v>
      </c>
      <c r="F1" s="5">
        <f>SUM(C4:C29)</f>
        <v>0</v>
      </c>
      <c r="G1" s="1" t="s">
        <v>27</v>
      </c>
      <c r="H1" s="5">
        <f>SUM(40-F1)</f>
        <v>40</v>
      </c>
      <c r="I1" s="6" t="s">
        <v>0</v>
      </c>
      <c r="J1" s="7">
        <v>37</v>
      </c>
      <c r="K1" s="6" t="s">
        <v>1</v>
      </c>
      <c r="L1" s="7">
        <v>37.5</v>
      </c>
      <c r="M1" s="6" t="s">
        <v>2</v>
      </c>
      <c r="N1" s="7">
        <v>38.5</v>
      </c>
      <c r="O1" s="6" t="s">
        <v>3</v>
      </c>
      <c r="P1" s="7">
        <v>39.5</v>
      </c>
      <c r="Q1" s="8" t="s">
        <v>52</v>
      </c>
      <c r="R1" s="8" t="s">
        <v>33</v>
      </c>
      <c r="S1" s="23" t="s">
        <v>108</v>
      </c>
      <c r="T1" s="23" t="s">
        <v>140</v>
      </c>
    </row>
    <row r="2" spans="1:20" x14ac:dyDescent="0.35">
      <c r="A2" s="44"/>
      <c r="B2" s="44"/>
      <c r="C2" s="1" t="s">
        <v>25</v>
      </c>
      <c r="D2" s="2">
        <f>SUM(N4:N29)</f>
        <v>0</v>
      </c>
      <c r="E2" s="3" t="s">
        <v>9</v>
      </c>
      <c r="F2" s="5">
        <f>SUM(D4:D29)</f>
        <v>0</v>
      </c>
      <c r="G2" s="1" t="s">
        <v>28</v>
      </c>
      <c r="H2" s="5">
        <f>SUM(40-F2)</f>
        <v>40</v>
      </c>
      <c r="I2" s="6" t="s">
        <v>5</v>
      </c>
      <c r="J2" s="7">
        <v>37</v>
      </c>
      <c r="K2" s="6" t="s">
        <v>6</v>
      </c>
      <c r="L2" s="7">
        <v>38</v>
      </c>
      <c r="M2" s="6" t="s">
        <v>7</v>
      </c>
      <c r="N2" s="7">
        <v>39</v>
      </c>
      <c r="O2" s="6" t="s">
        <v>8</v>
      </c>
      <c r="P2" s="7">
        <v>40</v>
      </c>
      <c r="Q2" s="8"/>
      <c r="R2" s="8"/>
      <c r="S2" s="32" cm="1">
        <f t="array" aca="1" ref="S2" ca="1">SUM(0.25*H4:H29)+(25*'Employee database'!J4)+50</f>
        <v>52</v>
      </c>
      <c r="T2" s="32">
        <f>SUM(H1*I4)</f>
        <v>1480</v>
      </c>
    </row>
    <row r="3" spans="1:20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107</v>
      </c>
      <c r="H3" s="1" t="s">
        <v>12</v>
      </c>
      <c r="I3" s="1" t="s">
        <v>10</v>
      </c>
      <c r="J3" s="1" t="s">
        <v>14</v>
      </c>
      <c r="K3" s="1" t="s">
        <v>30</v>
      </c>
      <c r="L3" s="1" t="s">
        <v>26</v>
      </c>
      <c r="M3" s="1" t="s">
        <v>15</v>
      </c>
      <c r="N3" s="1" t="s">
        <v>16</v>
      </c>
      <c r="O3" s="1" t="s">
        <v>17</v>
      </c>
      <c r="P3" s="1" t="s">
        <v>31</v>
      </c>
      <c r="Q3" s="1" t="s">
        <v>18</v>
      </c>
      <c r="R3" s="1" t="s">
        <v>50</v>
      </c>
      <c r="S3" s="1" t="s">
        <v>51</v>
      </c>
    </row>
    <row r="4" spans="1:20" x14ac:dyDescent="0.35">
      <c r="A4" s="20">
        <v>45290</v>
      </c>
      <c r="B4" s="21"/>
      <c r="C4" s="9"/>
      <c r="D4" s="9"/>
      <c r="E4" s="9"/>
      <c r="F4" s="10"/>
      <c r="G4" s="173">
        <v>0</v>
      </c>
      <c r="H4" s="11">
        <f>SUM(F4+(C4*S4)+D4+E4+G4)</f>
        <v>0</v>
      </c>
      <c r="I4" s="1" t="str">
        <f t="shared" ref="I4:I44" si="0">IF(F4&lt;=60,"37",IF(F4&lt;=70,"37.5",IF(F4&lt;=80,"38",IF(F4&lt;=90,"38.5",IF(F4&lt;=100,"39",IF(F4&lt;=110,"28.5",IF(F4&lt;=120,"40",)))))))</f>
        <v>37</v>
      </c>
      <c r="J4" s="41">
        <f t="shared" ref="J4:J44" si="1">SUM(F4*I4)-L4</f>
        <v>0</v>
      </c>
      <c r="K4" s="13">
        <f t="shared" ref="K4:K44" si="2">IF(C4+D4+E4+B4&gt;80,"False",SUM(C4+D4+E4+B4))</f>
        <v>0</v>
      </c>
      <c r="L4" s="14">
        <f t="shared" ref="L4:L44" si="3">SUM(B4*23.125)</f>
        <v>0</v>
      </c>
      <c r="M4" s="14">
        <f t="shared" ref="M4:M44" si="4">SUM(C4*S4*I4)</f>
        <v>0</v>
      </c>
      <c r="N4" s="14">
        <f t="shared" ref="N4:N44" si="5">SUM(D4*I4)</f>
        <v>0</v>
      </c>
      <c r="O4" s="14">
        <f t="shared" ref="O4:O44" si="6">SUM(E4*I4)</f>
        <v>0</v>
      </c>
      <c r="P4" s="41">
        <f>SUM(J4+L4+M4+N4+O4)</f>
        <v>0</v>
      </c>
      <c r="Q4" s="15">
        <f t="shared" ref="Q4:Q44" si="7">MAX(P4,L4)</f>
        <v>0</v>
      </c>
      <c r="R4" s="18" cm="1">
        <f t="array" ref="R4">ROUND(AVERAGE(H5:H14/10),1)</f>
        <v>0</v>
      </c>
      <c r="S4" s="18" cm="1">
        <f t="array" ref="S4">(ROUND(AVERAGE(H5:H14/10/8),1))</f>
        <v>0</v>
      </c>
    </row>
    <row r="5" spans="1:20" x14ac:dyDescent="0.35">
      <c r="A5" s="22">
        <v>45276</v>
      </c>
      <c r="B5" s="21"/>
      <c r="C5" s="9"/>
      <c r="D5" s="9"/>
      <c r="E5" s="9"/>
      <c r="F5" s="10"/>
      <c r="G5" s="173"/>
      <c r="H5" s="11">
        <f t="shared" ref="H5:H44" si="8">SUM(F5+(C5*S5)+D5+E5+G5)</f>
        <v>0</v>
      </c>
      <c r="I5" s="1" t="str">
        <f t="shared" si="0"/>
        <v>37</v>
      </c>
      <c r="J5" s="41">
        <f t="shared" si="1"/>
        <v>0</v>
      </c>
      <c r="K5" s="13">
        <f t="shared" si="2"/>
        <v>0</v>
      </c>
      <c r="L5" s="14">
        <f t="shared" si="3"/>
        <v>0</v>
      </c>
      <c r="M5" s="14">
        <f t="shared" si="4"/>
        <v>0</v>
      </c>
      <c r="N5" s="14">
        <f t="shared" si="5"/>
        <v>0</v>
      </c>
      <c r="O5" s="14">
        <f t="shared" si="6"/>
        <v>0</v>
      </c>
      <c r="P5" s="41">
        <f t="shared" ref="P5:P44" si="9">SUM(J5+L5+M5+N5+O5)</f>
        <v>0</v>
      </c>
      <c r="Q5" s="15">
        <f t="shared" si="7"/>
        <v>0</v>
      </c>
      <c r="R5" s="18" cm="1">
        <f t="array" ref="R5">ROUND(AVERAGE(H6:H15/10),1)</f>
        <v>0</v>
      </c>
      <c r="S5" s="18" cm="1">
        <f t="array" ref="S5">(ROUND(AVERAGE(H6:H15/10/8),1))</f>
        <v>0</v>
      </c>
    </row>
    <row r="6" spans="1:20" x14ac:dyDescent="0.35">
      <c r="A6" s="22">
        <v>45262</v>
      </c>
      <c r="B6" s="21"/>
      <c r="C6" s="9"/>
      <c r="D6" s="9"/>
      <c r="E6" s="9"/>
      <c r="F6" s="10"/>
      <c r="G6" s="173"/>
      <c r="H6" s="11">
        <f t="shared" si="8"/>
        <v>0</v>
      </c>
      <c r="I6" s="1" t="str">
        <f t="shared" si="0"/>
        <v>37</v>
      </c>
      <c r="J6" s="41">
        <f t="shared" si="1"/>
        <v>0</v>
      </c>
      <c r="K6" s="13">
        <f t="shared" si="2"/>
        <v>0</v>
      </c>
      <c r="L6" s="14">
        <f t="shared" si="3"/>
        <v>0</v>
      </c>
      <c r="M6" s="14">
        <f t="shared" si="4"/>
        <v>0</v>
      </c>
      <c r="N6" s="14">
        <f t="shared" si="5"/>
        <v>0</v>
      </c>
      <c r="O6" s="14">
        <f t="shared" si="6"/>
        <v>0</v>
      </c>
      <c r="P6" s="41">
        <f t="shared" si="9"/>
        <v>0</v>
      </c>
      <c r="Q6" s="15">
        <f t="shared" si="7"/>
        <v>0</v>
      </c>
      <c r="R6" s="18" cm="1">
        <f t="array" ref="R6">ROUND(AVERAGE(H7:H16/10),1)</f>
        <v>0</v>
      </c>
      <c r="S6" s="18" cm="1">
        <f t="array" ref="S6">(ROUND(AVERAGE(H7:H16/10/8),1))</f>
        <v>0</v>
      </c>
    </row>
    <row r="7" spans="1:20" x14ac:dyDescent="0.35">
      <c r="A7" s="20">
        <v>45248</v>
      </c>
      <c r="B7" s="21"/>
      <c r="C7" s="9"/>
      <c r="D7" s="9"/>
      <c r="E7" s="9"/>
      <c r="F7" s="10"/>
      <c r="G7" s="173"/>
      <c r="H7" s="11">
        <f t="shared" si="8"/>
        <v>0</v>
      </c>
      <c r="I7" s="1" t="str">
        <f t="shared" si="0"/>
        <v>37</v>
      </c>
      <c r="J7" s="41">
        <f t="shared" si="1"/>
        <v>0</v>
      </c>
      <c r="K7" s="13">
        <f t="shared" si="2"/>
        <v>0</v>
      </c>
      <c r="L7" s="14">
        <f t="shared" si="3"/>
        <v>0</v>
      </c>
      <c r="M7" s="14">
        <f t="shared" si="4"/>
        <v>0</v>
      </c>
      <c r="N7" s="14">
        <f t="shared" si="5"/>
        <v>0</v>
      </c>
      <c r="O7" s="14">
        <f t="shared" si="6"/>
        <v>0</v>
      </c>
      <c r="P7" s="41">
        <f t="shared" si="9"/>
        <v>0</v>
      </c>
      <c r="Q7" s="15">
        <f t="shared" si="7"/>
        <v>0</v>
      </c>
      <c r="R7" s="18" cm="1">
        <f t="array" ref="R7">ROUND(AVERAGE(H8:H17/10),1)</f>
        <v>0</v>
      </c>
      <c r="S7" s="18" cm="1">
        <f t="array" ref="S7">(ROUND(AVERAGE(H8:H17/10/8),1))</f>
        <v>0</v>
      </c>
    </row>
    <row r="8" spans="1:20" x14ac:dyDescent="0.35">
      <c r="A8" s="22">
        <v>45234</v>
      </c>
      <c r="B8" s="21"/>
      <c r="C8" s="9"/>
      <c r="D8" s="9"/>
      <c r="E8" s="9"/>
      <c r="F8" s="10"/>
      <c r="G8" s="173"/>
      <c r="H8" s="11">
        <f t="shared" si="8"/>
        <v>0</v>
      </c>
      <c r="I8" s="1" t="str">
        <f t="shared" si="0"/>
        <v>37</v>
      </c>
      <c r="J8" s="41">
        <f t="shared" si="1"/>
        <v>0</v>
      </c>
      <c r="K8" s="13">
        <f t="shared" si="2"/>
        <v>0</v>
      </c>
      <c r="L8" s="14">
        <f t="shared" si="3"/>
        <v>0</v>
      </c>
      <c r="M8" s="14">
        <f t="shared" si="4"/>
        <v>0</v>
      </c>
      <c r="N8" s="14">
        <f t="shared" si="5"/>
        <v>0</v>
      </c>
      <c r="O8" s="14">
        <f t="shared" si="6"/>
        <v>0</v>
      </c>
      <c r="P8" s="41">
        <f t="shared" si="9"/>
        <v>0</v>
      </c>
      <c r="Q8" s="15">
        <f t="shared" si="7"/>
        <v>0</v>
      </c>
      <c r="R8" s="18" cm="1">
        <f t="array" ref="R8">ROUND(AVERAGE(H9:H18/10),1)</f>
        <v>0</v>
      </c>
      <c r="S8" s="18" cm="1">
        <f t="array" ref="S8">(ROUND(AVERAGE(H9:H18/10/8),1))</f>
        <v>0</v>
      </c>
    </row>
    <row r="9" spans="1:20" x14ac:dyDescent="0.35">
      <c r="A9" s="22">
        <v>45220</v>
      </c>
      <c r="B9" s="21"/>
      <c r="C9" s="9"/>
      <c r="D9" s="9"/>
      <c r="E9" s="9"/>
      <c r="F9" s="10"/>
      <c r="G9" s="173"/>
      <c r="H9" s="11">
        <f t="shared" si="8"/>
        <v>0</v>
      </c>
      <c r="I9" s="1" t="str">
        <f t="shared" si="0"/>
        <v>37</v>
      </c>
      <c r="J9" s="41">
        <f t="shared" si="1"/>
        <v>0</v>
      </c>
      <c r="K9" s="13">
        <f t="shared" si="2"/>
        <v>0</v>
      </c>
      <c r="L9" s="14">
        <f t="shared" si="3"/>
        <v>0</v>
      </c>
      <c r="M9" s="14">
        <f t="shared" si="4"/>
        <v>0</v>
      </c>
      <c r="N9" s="14">
        <f t="shared" si="5"/>
        <v>0</v>
      </c>
      <c r="O9" s="14">
        <f t="shared" si="6"/>
        <v>0</v>
      </c>
      <c r="P9" s="41">
        <f t="shared" si="9"/>
        <v>0</v>
      </c>
      <c r="Q9" s="15">
        <f t="shared" si="7"/>
        <v>0</v>
      </c>
      <c r="R9" s="18" cm="1">
        <f t="array" ref="R9">ROUND(AVERAGE(H10:H19/10),1)</f>
        <v>0</v>
      </c>
      <c r="S9" s="18" cm="1">
        <f t="array" ref="S9">(ROUND(AVERAGE(H10:H19/10/8),1))</f>
        <v>0</v>
      </c>
    </row>
    <row r="10" spans="1:20" x14ac:dyDescent="0.35">
      <c r="A10" s="20">
        <v>45206</v>
      </c>
      <c r="B10" s="21"/>
      <c r="C10" s="9"/>
      <c r="D10" s="9"/>
      <c r="E10" s="9"/>
      <c r="F10" s="10"/>
      <c r="G10" s="173"/>
      <c r="H10" s="11">
        <f t="shared" si="8"/>
        <v>0</v>
      </c>
      <c r="I10" s="1" t="str">
        <f t="shared" si="0"/>
        <v>37</v>
      </c>
      <c r="J10" s="41">
        <f t="shared" si="1"/>
        <v>0</v>
      </c>
      <c r="K10" s="13">
        <f t="shared" si="2"/>
        <v>0</v>
      </c>
      <c r="L10" s="14">
        <f t="shared" si="3"/>
        <v>0</v>
      </c>
      <c r="M10" s="14">
        <f t="shared" si="4"/>
        <v>0</v>
      </c>
      <c r="N10" s="14">
        <f t="shared" si="5"/>
        <v>0</v>
      </c>
      <c r="O10" s="14">
        <f t="shared" si="6"/>
        <v>0</v>
      </c>
      <c r="P10" s="41">
        <f t="shared" si="9"/>
        <v>0</v>
      </c>
      <c r="Q10" s="15">
        <f t="shared" si="7"/>
        <v>0</v>
      </c>
      <c r="R10" s="18" cm="1">
        <f t="array" ref="R10">ROUND(AVERAGE(H11:H20/10),1)</f>
        <v>0</v>
      </c>
      <c r="S10" s="18" cm="1">
        <f t="array" ref="S10">(ROUND(AVERAGE(H11:H20/10/8),1))</f>
        <v>0</v>
      </c>
    </row>
    <row r="11" spans="1:20" x14ac:dyDescent="0.35">
      <c r="A11" s="22">
        <v>45192</v>
      </c>
      <c r="B11" s="21"/>
      <c r="C11" s="9"/>
      <c r="D11" s="9"/>
      <c r="E11" s="9"/>
      <c r="F11" s="10"/>
      <c r="G11" s="173"/>
      <c r="H11" s="11">
        <f t="shared" si="8"/>
        <v>0</v>
      </c>
      <c r="I11" s="1" t="str">
        <f t="shared" si="0"/>
        <v>37</v>
      </c>
      <c r="J11" s="41">
        <f t="shared" si="1"/>
        <v>0</v>
      </c>
      <c r="K11" s="13">
        <f t="shared" si="2"/>
        <v>0</v>
      </c>
      <c r="L11" s="14">
        <f t="shared" si="3"/>
        <v>0</v>
      </c>
      <c r="M11" s="14">
        <f t="shared" si="4"/>
        <v>0</v>
      </c>
      <c r="N11" s="14">
        <f t="shared" si="5"/>
        <v>0</v>
      </c>
      <c r="O11" s="14">
        <f t="shared" si="6"/>
        <v>0</v>
      </c>
      <c r="P11" s="41">
        <f t="shared" si="9"/>
        <v>0</v>
      </c>
      <c r="Q11" s="15">
        <f t="shared" si="7"/>
        <v>0</v>
      </c>
      <c r="R11" s="18" cm="1">
        <f t="array" ref="R11">ROUND(AVERAGE(H12:H21/10),1)</f>
        <v>0</v>
      </c>
      <c r="S11" s="18" cm="1">
        <f t="array" ref="S11">(ROUND(AVERAGE(H12:H21/10/8),1))</f>
        <v>0</v>
      </c>
    </row>
    <row r="12" spans="1:20" x14ac:dyDescent="0.35">
      <c r="A12" s="22">
        <v>45178</v>
      </c>
      <c r="B12" s="21"/>
      <c r="C12" s="9"/>
      <c r="D12" s="9"/>
      <c r="E12" s="9"/>
      <c r="F12" s="10"/>
      <c r="G12" s="173"/>
      <c r="H12" s="11">
        <f t="shared" si="8"/>
        <v>0</v>
      </c>
      <c r="I12" s="1" t="str">
        <f t="shared" si="0"/>
        <v>37</v>
      </c>
      <c r="J12" s="41">
        <f t="shared" si="1"/>
        <v>0</v>
      </c>
      <c r="K12" s="13">
        <f t="shared" si="2"/>
        <v>0</v>
      </c>
      <c r="L12" s="14">
        <f t="shared" si="3"/>
        <v>0</v>
      </c>
      <c r="M12" s="14">
        <f t="shared" si="4"/>
        <v>0</v>
      </c>
      <c r="N12" s="14">
        <f t="shared" si="5"/>
        <v>0</v>
      </c>
      <c r="O12" s="14">
        <f t="shared" si="6"/>
        <v>0</v>
      </c>
      <c r="P12" s="41">
        <f t="shared" si="9"/>
        <v>0</v>
      </c>
      <c r="Q12" s="15">
        <f t="shared" si="7"/>
        <v>0</v>
      </c>
      <c r="R12" s="18" cm="1">
        <f t="array" ref="R12">ROUND(AVERAGE(H13:H22/10),1)</f>
        <v>0</v>
      </c>
      <c r="S12" s="18" cm="1">
        <f t="array" ref="S12">(ROUND(AVERAGE(H13:H22/10/8),1))</f>
        <v>0</v>
      </c>
    </row>
    <row r="13" spans="1:20" x14ac:dyDescent="0.35">
      <c r="A13" s="20">
        <v>45164</v>
      </c>
      <c r="B13" s="21"/>
      <c r="C13" s="9"/>
      <c r="D13" s="9"/>
      <c r="E13" s="9"/>
      <c r="F13" s="10"/>
      <c r="G13" s="173"/>
      <c r="H13" s="11">
        <f t="shared" si="8"/>
        <v>0</v>
      </c>
      <c r="I13" s="1" t="str">
        <f t="shared" si="0"/>
        <v>37</v>
      </c>
      <c r="J13" s="41">
        <f t="shared" si="1"/>
        <v>0</v>
      </c>
      <c r="K13" s="13">
        <f t="shared" si="2"/>
        <v>0</v>
      </c>
      <c r="L13" s="14">
        <f t="shared" si="3"/>
        <v>0</v>
      </c>
      <c r="M13" s="14">
        <f t="shared" si="4"/>
        <v>0</v>
      </c>
      <c r="N13" s="14">
        <f t="shared" si="5"/>
        <v>0</v>
      </c>
      <c r="O13" s="14">
        <f t="shared" si="6"/>
        <v>0</v>
      </c>
      <c r="P13" s="41">
        <f t="shared" si="9"/>
        <v>0</v>
      </c>
      <c r="Q13" s="15">
        <f t="shared" si="7"/>
        <v>0</v>
      </c>
      <c r="R13" s="18" cm="1">
        <f t="array" ref="R13">ROUND(AVERAGE(H14:H23/10),1)</f>
        <v>0</v>
      </c>
      <c r="S13" s="18" cm="1">
        <f t="array" ref="S13">(ROUND(AVERAGE(H14:H23/10/8),1))</f>
        <v>0</v>
      </c>
    </row>
    <row r="14" spans="1:20" x14ac:dyDescent="0.35">
      <c r="A14" s="22">
        <v>45150</v>
      </c>
      <c r="B14" s="21"/>
      <c r="C14" s="9"/>
      <c r="D14" s="9"/>
      <c r="E14" s="9"/>
      <c r="F14" s="10"/>
      <c r="G14" s="173"/>
      <c r="H14" s="11">
        <f t="shared" si="8"/>
        <v>0</v>
      </c>
      <c r="I14" s="1" t="str">
        <f t="shared" si="0"/>
        <v>37</v>
      </c>
      <c r="J14" s="41">
        <f t="shared" si="1"/>
        <v>0</v>
      </c>
      <c r="K14" s="13">
        <f t="shared" si="2"/>
        <v>0</v>
      </c>
      <c r="L14" s="14">
        <f t="shared" si="3"/>
        <v>0</v>
      </c>
      <c r="M14" s="14">
        <f t="shared" si="4"/>
        <v>0</v>
      </c>
      <c r="N14" s="14">
        <f t="shared" si="5"/>
        <v>0</v>
      </c>
      <c r="O14" s="14">
        <f t="shared" si="6"/>
        <v>0</v>
      </c>
      <c r="P14" s="41">
        <f t="shared" si="9"/>
        <v>0</v>
      </c>
      <c r="Q14" s="15">
        <f t="shared" si="7"/>
        <v>0</v>
      </c>
      <c r="R14" s="18" cm="1">
        <f t="array" ref="R14">ROUND(AVERAGE(H15:H24/10),1)</f>
        <v>0</v>
      </c>
      <c r="S14" s="18" cm="1">
        <f t="array" ref="S14">(ROUND(AVERAGE(H15:H24/10/8),1))</f>
        <v>0</v>
      </c>
    </row>
    <row r="15" spans="1:20" x14ac:dyDescent="0.35">
      <c r="A15" s="22">
        <v>45136</v>
      </c>
      <c r="B15" s="21"/>
      <c r="C15" s="9"/>
      <c r="D15" s="9"/>
      <c r="E15" s="9"/>
      <c r="F15" s="10"/>
      <c r="G15" s="173"/>
      <c r="H15" s="11">
        <f t="shared" si="8"/>
        <v>0</v>
      </c>
      <c r="I15" s="1" t="str">
        <f t="shared" si="0"/>
        <v>37</v>
      </c>
      <c r="J15" s="41">
        <f t="shared" si="1"/>
        <v>0</v>
      </c>
      <c r="K15" s="13">
        <f t="shared" si="2"/>
        <v>0</v>
      </c>
      <c r="L15" s="14">
        <f t="shared" si="3"/>
        <v>0</v>
      </c>
      <c r="M15" s="14">
        <f t="shared" si="4"/>
        <v>0</v>
      </c>
      <c r="N15" s="14">
        <f t="shared" si="5"/>
        <v>0</v>
      </c>
      <c r="O15" s="14">
        <f t="shared" si="6"/>
        <v>0</v>
      </c>
      <c r="P15" s="41">
        <f t="shared" si="9"/>
        <v>0</v>
      </c>
      <c r="Q15" s="15">
        <f t="shared" si="7"/>
        <v>0</v>
      </c>
      <c r="R15" s="18" cm="1">
        <f t="array" ref="R15">ROUND(AVERAGE(H16:H25/10),1)</f>
        <v>0</v>
      </c>
      <c r="S15" s="18" cm="1">
        <f t="array" ref="S15">(ROUND(AVERAGE(H16:H25/10/8),1))</f>
        <v>0</v>
      </c>
    </row>
    <row r="16" spans="1:20" x14ac:dyDescent="0.35">
      <c r="A16" s="20">
        <v>45122</v>
      </c>
      <c r="B16" s="21"/>
      <c r="C16" s="9"/>
      <c r="D16" s="9"/>
      <c r="E16" s="9"/>
      <c r="F16" s="10"/>
      <c r="G16" s="173"/>
      <c r="H16" s="11">
        <f t="shared" si="8"/>
        <v>0</v>
      </c>
      <c r="I16" s="1" t="str">
        <f t="shared" si="0"/>
        <v>37</v>
      </c>
      <c r="J16" s="41">
        <f t="shared" si="1"/>
        <v>0</v>
      </c>
      <c r="K16" s="13">
        <f t="shared" si="2"/>
        <v>0</v>
      </c>
      <c r="L16" s="14">
        <f t="shared" si="3"/>
        <v>0</v>
      </c>
      <c r="M16" s="14">
        <f t="shared" si="4"/>
        <v>0</v>
      </c>
      <c r="N16" s="14">
        <f t="shared" si="5"/>
        <v>0</v>
      </c>
      <c r="O16" s="14">
        <f t="shared" si="6"/>
        <v>0</v>
      </c>
      <c r="P16" s="41">
        <f t="shared" si="9"/>
        <v>0</v>
      </c>
      <c r="Q16" s="15">
        <f t="shared" si="7"/>
        <v>0</v>
      </c>
      <c r="R16" s="18" cm="1">
        <f t="array" ref="R16">ROUND(AVERAGE(H17:H26/10),1)</f>
        <v>0</v>
      </c>
      <c r="S16" s="18" cm="1">
        <f t="array" ref="S16">(ROUND(AVERAGE(H17:H26/10/8),1))</f>
        <v>0</v>
      </c>
    </row>
    <row r="17" spans="1:19" x14ac:dyDescent="0.35">
      <c r="A17" s="22">
        <v>45108</v>
      </c>
      <c r="B17" s="21"/>
      <c r="C17" s="9"/>
      <c r="D17" s="9"/>
      <c r="E17" s="9"/>
      <c r="F17" s="10"/>
      <c r="G17" s="173"/>
      <c r="H17" s="11">
        <f t="shared" si="8"/>
        <v>0</v>
      </c>
      <c r="I17" s="1" t="str">
        <f t="shared" si="0"/>
        <v>37</v>
      </c>
      <c r="J17" s="41">
        <f t="shared" si="1"/>
        <v>0</v>
      </c>
      <c r="K17" s="13">
        <f t="shared" si="2"/>
        <v>0</v>
      </c>
      <c r="L17" s="14">
        <f t="shared" si="3"/>
        <v>0</v>
      </c>
      <c r="M17" s="14">
        <f t="shared" si="4"/>
        <v>0</v>
      </c>
      <c r="N17" s="14">
        <f t="shared" si="5"/>
        <v>0</v>
      </c>
      <c r="O17" s="14">
        <f t="shared" si="6"/>
        <v>0</v>
      </c>
      <c r="P17" s="41">
        <f t="shared" si="9"/>
        <v>0</v>
      </c>
      <c r="Q17" s="15">
        <f t="shared" si="7"/>
        <v>0</v>
      </c>
      <c r="R17" s="18" cm="1">
        <f t="array" ref="R17">ROUND(AVERAGE(H18:H27/10),1)</f>
        <v>0</v>
      </c>
      <c r="S17" s="18" cm="1">
        <f t="array" ref="S17">(ROUND(AVERAGE(H18:H27/10/8),1))</f>
        <v>0</v>
      </c>
    </row>
    <row r="18" spans="1:19" x14ac:dyDescent="0.35">
      <c r="A18" s="22">
        <v>45094</v>
      </c>
      <c r="B18" s="21"/>
      <c r="C18" s="9"/>
      <c r="D18" s="9"/>
      <c r="E18" s="9"/>
      <c r="F18" s="10"/>
      <c r="G18" s="173"/>
      <c r="H18" s="11">
        <f t="shared" si="8"/>
        <v>0</v>
      </c>
      <c r="I18" s="1" t="str">
        <f t="shared" si="0"/>
        <v>37</v>
      </c>
      <c r="J18" s="41">
        <f t="shared" si="1"/>
        <v>0</v>
      </c>
      <c r="K18" s="13">
        <f t="shared" si="2"/>
        <v>0</v>
      </c>
      <c r="L18" s="14">
        <f t="shared" si="3"/>
        <v>0</v>
      </c>
      <c r="M18" s="14">
        <f t="shared" si="4"/>
        <v>0</v>
      </c>
      <c r="N18" s="14">
        <f t="shared" si="5"/>
        <v>0</v>
      </c>
      <c r="O18" s="14">
        <f t="shared" si="6"/>
        <v>0</v>
      </c>
      <c r="P18" s="41">
        <f t="shared" si="9"/>
        <v>0</v>
      </c>
      <c r="Q18" s="15">
        <f t="shared" si="7"/>
        <v>0</v>
      </c>
      <c r="R18" s="18" cm="1">
        <f t="array" ref="R18">ROUND(AVERAGE(H19:H28/10),1)</f>
        <v>0</v>
      </c>
      <c r="S18" s="18" cm="1">
        <f t="array" ref="S18">(ROUND(AVERAGE(H19:H28/10/8),1))</f>
        <v>0</v>
      </c>
    </row>
    <row r="19" spans="1:19" x14ac:dyDescent="0.35">
      <c r="A19" s="20">
        <v>45080</v>
      </c>
      <c r="B19" s="21"/>
      <c r="C19" s="9"/>
      <c r="D19" s="9"/>
      <c r="E19" s="9"/>
      <c r="F19" s="10"/>
      <c r="G19" s="173"/>
      <c r="H19" s="11">
        <f t="shared" si="8"/>
        <v>0</v>
      </c>
      <c r="I19" s="1" t="str">
        <f t="shared" si="0"/>
        <v>37</v>
      </c>
      <c r="J19" s="41">
        <f t="shared" si="1"/>
        <v>0</v>
      </c>
      <c r="K19" s="13">
        <f t="shared" si="2"/>
        <v>0</v>
      </c>
      <c r="L19" s="14">
        <f t="shared" si="3"/>
        <v>0</v>
      </c>
      <c r="M19" s="14">
        <f t="shared" si="4"/>
        <v>0</v>
      </c>
      <c r="N19" s="14">
        <f t="shared" si="5"/>
        <v>0</v>
      </c>
      <c r="O19" s="14">
        <f t="shared" si="6"/>
        <v>0</v>
      </c>
      <c r="P19" s="41">
        <f t="shared" si="9"/>
        <v>0</v>
      </c>
      <c r="Q19" s="15">
        <f t="shared" si="7"/>
        <v>0</v>
      </c>
      <c r="R19" s="18" cm="1">
        <f t="array" ref="R19">ROUND(AVERAGE(H20:H29/10),1)</f>
        <v>0.1</v>
      </c>
      <c r="S19" s="18" cm="1">
        <f t="array" ref="S19">(ROUND(AVERAGE(H20:H29/10/8),1))</f>
        <v>0</v>
      </c>
    </row>
    <row r="20" spans="1:19" x14ac:dyDescent="0.35">
      <c r="A20" s="22">
        <v>45066</v>
      </c>
      <c r="B20" s="21"/>
      <c r="C20" s="9"/>
      <c r="D20" s="9"/>
      <c r="E20" s="9"/>
      <c r="F20" s="10"/>
      <c r="G20" s="173"/>
      <c r="H20" s="11">
        <f t="shared" si="8"/>
        <v>0</v>
      </c>
      <c r="I20" s="1" t="str">
        <f t="shared" si="0"/>
        <v>37</v>
      </c>
      <c r="J20" s="41">
        <f t="shared" si="1"/>
        <v>0</v>
      </c>
      <c r="K20" s="13">
        <f t="shared" si="2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41">
        <f t="shared" si="9"/>
        <v>0</v>
      </c>
      <c r="Q20" s="15">
        <f t="shared" si="7"/>
        <v>0</v>
      </c>
      <c r="R20" s="18" cm="1">
        <f t="array" ref="R20">ROUND(AVERAGE(H21:H30/10),1)</f>
        <v>0.8</v>
      </c>
      <c r="S20" s="18" cm="1">
        <f t="array" ref="S20">(ROUND(AVERAGE(H21:H30/10/8),1))</f>
        <v>0.1</v>
      </c>
    </row>
    <row r="21" spans="1:19" x14ac:dyDescent="0.35">
      <c r="A21" s="22">
        <v>45052</v>
      </c>
      <c r="B21" s="21"/>
      <c r="C21" s="9"/>
      <c r="D21" s="9"/>
      <c r="E21" s="9"/>
      <c r="F21" s="10"/>
      <c r="G21" s="173"/>
      <c r="H21" s="11">
        <f t="shared" si="8"/>
        <v>0</v>
      </c>
      <c r="I21" s="1" t="str">
        <f t="shared" si="0"/>
        <v>37</v>
      </c>
      <c r="J21" s="41">
        <f t="shared" si="1"/>
        <v>0</v>
      </c>
      <c r="K21" s="13">
        <f t="shared" si="2"/>
        <v>0</v>
      </c>
      <c r="L21" s="14">
        <f t="shared" si="3"/>
        <v>0</v>
      </c>
      <c r="M21" s="14">
        <f t="shared" si="4"/>
        <v>0</v>
      </c>
      <c r="N21" s="14">
        <f t="shared" si="5"/>
        <v>0</v>
      </c>
      <c r="O21" s="14">
        <f t="shared" si="6"/>
        <v>0</v>
      </c>
      <c r="P21" s="41">
        <f t="shared" si="9"/>
        <v>0</v>
      </c>
      <c r="Q21" s="15">
        <f t="shared" si="7"/>
        <v>0</v>
      </c>
      <c r="R21" s="18" cm="1">
        <f t="array" ref="R21">ROUND(AVERAGE(H22:H31/10),1)</f>
        <v>1.7</v>
      </c>
      <c r="S21" s="18" cm="1">
        <f t="array" ref="S21">(ROUND(AVERAGE(H22:H31/10/8),1))</f>
        <v>0.2</v>
      </c>
    </row>
    <row r="22" spans="1:19" x14ac:dyDescent="0.35">
      <c r="A22" s="20">
        <v>45038</v>
      </c>
      <c r="B22" s="21"/>
      <c r="C22" s="9"/>
      <c r="D22" s="9"/>
      <c r="E22" s="9"/>
      <c r="F22" s="10"/>
      <c r="G22" s="173"/>
      <c r="H22" s="11">
        <f t="shared" si="8"/>
        <v>0</v>
      </c>
      <c r="I22" s="1" t="str">
        <f t="shared" si="0"/>
        <v>37</v>
      </c>
      <c r="J22" s="41">
        <f t="shared" si="1"/>
        <v>0</v>
      </c>
      <c r="K22" s="13">
        <f t="shared" si="2"/>
        <v>0</v>
      </c>
      <c r="L22" s="14">
        <f t="shared" si="3"/>
        <v>0</v>
      </c>
      <c r="M22" s="14">
        <f t="shared" si="4"/>
        <v>0</v>
      </c>
      <c r="N22" s="14">
        <f t="shared" si="5"/>
        <v>0</v>
      </c>
      <c r="O22" s="14">
        <f t="shared" si="6"/>
        <v>0</v>
      </c>
      <c r="P22" s="41">
        <f t="shared" si="9"/>
        <v>0</v>
      </c>
      <c r="Q22" s="15">
        <f t="shared" si="7"/>
        <v>0</v>
      </c>
      <c r="R22" s="18" cm="1">
        <f t="array" ref="R22">ROUND(AVERAGE(H23:H32/10),1)</f>
        <v>1.7</v>
      </c>
      <c r="S22" s="18" cm="1">
        <f t="array" ref="S22">(ROUND(AVERAGE(H23:H32/10/8),1))</f>
        <v>0.2</v>
      </c>
    </row>
    <row r="23" spans="1:19" x14ac:dyDescent="0.35">
      <c r="A23" s="22">
        <v>45024</v>
      </c>
      <c r="B23" s="21"/>
      <c r="C23" s="9"/>
      <c r="D23" s="9"/>
      <c r="E23" s="9"/>
      <c r="F23" s="10"/>
      <c r="G23" s="173"/>
      <c r="H23" s="11">
        <f t="shared" si="8"/>
        <v>0</v>
      </c>
      <c r="I23" s="1" t="str">
        <f t="shared" si="0"/>
        <v>37</v>
      </c>
      <c r="J23" s="41">
        <f t="shared" si="1"/>
        <v>0</v>
      </c>
      <c r="K23" s="13">
        <f t="shared" si="2"/>
        <v>0</v>
      </c>
      <c r="L23" s="14">
        <f t="shared" si="3"/>
        <v>0</v>
      </c>
      <c r="M23" s="14">
        <f t="shared" si="4"/>
        <v>0</v>
      </c>
      <c r="N23" s="14">
        <f t="shared" si="5"/>
        <v>0</v>
      </c>
      <c r="O23" s="14">
        <f t="shared" si="6"/>
        <v>0</v>
      </c>
      <c r="P23" s="41">
        <f t="shared" si="9"/>
        <v>0</v>
      </c>
      <c r="Q23" s="15">
        <f t="shared" si="7"/>
        <v>0</v>
      </c>
      <c r="R23" s="18" cm="1">
        <f t="array" ref="R23">ROUND(AVERAGE(H24:H33/10),1)</f>
        <v>1.7</v>
      </c>
      <c r="S23" s="18" cm="1">
        <f t="array" ref="S23">(ROUND(AVERAGE(H24:H33/10/8),1))</f>
        <v>0.2</v>
      </c>
    </row>
    <row r="24" spans="1:19" x14ac:dyDescent="0.35">
      <c r="A24" s="22">
        <v>45010</v>
      </c>
      <c r="B24" s="21"/>
      <c r="C24" s="9"/>
      <c r="D24" s="9"/>
      <c r="E24" s="9"/>
      <c r="F24" s="10"/>
      <c r="G24" s="173"/>
      <c r="H24" s="11">
        <f t="shared" si="8"/>
        <v>0</v>
      </c>
      <c r="I24" s="1" t="str">
        <f t="shared" si="0"/>
        <v>37</v>
      </c>
      <c r="J24" s="41">
        <f t="shared" si="1"/>
        <v>0</v>
      </c>
      <c r="K24" s="13">
        <f t="shared" si="2"/>
        <v>0</v>
      </c>
      <c r="L24" s="14">
        <f t="shared" si="3"/>
        <v>0</v>
      </c>
      <c r="M24" s="14">
        <f t="shared" si="4"/>
        <v>0</v>
      </c>
      <c r="N24" s="14">
        <f t="shared" si="5"/>
        <v>0</v>
      </c>
      <c r="O24" s="14">
        <f t="shared" si="6"/>
        <v>0</v>
      </c>
      <c r="P24" s="41">
        <f t="shared" si="9"/>
        <v>0</v>
      </c>
      <c r="Q24" s="15">
        <f t="shared" si="7"/>
        <v>0</v>
      </c>
      <c r="R24" s="18" cm="1">
        <f t="array" ref="R24">ROUND(AVERAGE(H25:H34/10),1)</f>
        <v>1.7</v>
      </c>
      <c r="S24" s="18" cm="1">
        <f t="array" ref="S24">(ROUND(AVERAGE(H25:H34/10/8),1))</f>
        <v>0.2</v>
      </c>
    </row>
    <row r="25" spans="1:19" x14ac:dyDescent="0.35">
      <c r="A25" s="20">
        <v>44996</v>
      </c>
      <c r="B25" s="21"/>
      <c r="C25" s="9"/>
      <c r="D25" s="9"/>
      <c r="E25" s="9"/>
      <c r="F25" s="10"/>
      <c r="G25" s="173"/>
      <c r="H25" s="11">
        <f t="shared" si="8"/>
        <v>0</v>
      </c>
      <c r="I25" s="1" t="str">
        <f t="shared" si="0"/>
        <v>37</v>
      </c>
      <c r="J25" s="41">
        <f t="shared" si="1"/>
        <v>0</v>
      </c>
      <c r="K25" s="13">
        <f t="shared" si="2"/>
        <v>0</v>
      </c>
      <c r="L25" s="14">
        <f t="shared" si="3"/>
        <v>0</v>
      </c>
      <c r="M25" s="14">
        <f t="shared" si="4"/>
        <v>0</v>
      </c>
      <c r="N25" s="14">
        <f t="shared" si="5"/>
        <v>0</v>
      </c>
      <c r="O25" s="14">
        <f t="shared" si="6"/>
        <v>0</v>
      </c>
      <c r="P25" s="41">
        <f t="shared" si="9"/>
        <v>0</v>
      </c>
      <c r="Q25" s="15">
        <f t="shared" si="7"/>
        <v>0</v>
      </c>
      <c r="R25" s="18" cm="1">
        <f t="array" ref="R25">ROUND(AVERAGE(H26:H35/10),1)</f>
        <v>1.7</v>
      </c>
      <c r="S25" s="18" cm="1">
        <f t="array" ref="S25">(ROUND(AVERAGE(H26:H35/10/8),1))</f>
        <v>0.2</v>
      </c>
    </row>
    <row r="26" spans="1:19" x14ac:dyDescent="0.35">
      <c r="A26" s="22">
        <v>44982</v>
      </c>
      <c r="B26" s="21"/>
      <c r="C26" s="9"/>
      <c r="D26" s="9"/>
      <c r="E26" s="9"/>
      <c r="F26" s="10"/>
      <c r="G26" s="173"/>
      <c r="H26" s="11">
        <f t="shared" si="8"/>
        <v>0</v>
      </c>
      <c r="I26" s="1" t="str">
        <f t="shared" si="0"/>
        <v>37</v>
      </c>
      <c r="J26" s="41">
        <f t="shared" si="1"/>
        <v>0</v>
      </c>
      <c r="K26" s="13">
        <f t="shared" si="2"/>
        <v>0</v>
      </c>
      <c r="L26" s="14">
        <f t="shared" si="3"/>
        <v>0</v>
      </c>
      <c r="M26" s="14">
        <f t="shared" si="4"/>
        <v>0</v>
      </c>
      <c r="N26" s="14">
        <f t="shared" si="5"/>
        <v>0</v>
      </c>
      <c r="O26" s="14">
        <f t="shared" si="6"/>
        <v>0</v>
      </c>
      <c r="P26" s="41">
        <f t="shared" si="9"/>
        <v>0</v>
      </c>
      <c r="Q26" s="15">
        <f t="shared" si="7"/>
        <v>0</v>
      </c>
      <c r="R26" s="18" cm="1">
        <f t="array" ref="R26">ROUND(AVERAGE(H27:H36/10),1)</f>
        <v>1.7</v>
      </c>
      <c r="S26" s="18" cm="1">
        <f t="array" ref="S26">(ROUND(AVERAGE(H27:H36/10/8),1))</f>
        <v>0.2</v>
      </c>
    </row>
    <row r="27" spans="1:19" x14ac:dyDescent="0.35">
      <c r="A27" s="22">
        <v>44968</v>
      </c>
      <c r="B27" s="21"/>
      <c r="C27" s="9"/>
      <c r="D27" s="9"/>
      <c r="E27" s="9"/>
      <c r="F27" s="10"/>
      <c r="G27" s="173"/>
      <c r="H27" s="11">
        <f t="shared" si="8"/>
        <v>0</v>
      </c>
      <c r="I27" s="1" t="str">
        <f t="shared" si="0"/>
        <v>37</v>
      </c>
      <c r="J27" s="41">
        <f t="shared" si="1"/>
        <v>0</v>
      </c>
      <c r="K27" s="13">
        <f t="shared" si="2"/>
        <v>0</v>
      </c>
      <c r="L27" s="14">
        <f t="shared" si="3"/>
        <v>0</v>
      </c>
      <c r="M27" s="14">
        <f t="shared" si="4"/>
        <v>0</v>
      </c>
      <c r="N27" s="14">
        <f t="shared" si="5"/>
        <v>0</v>
      </c>
      <c r="O27" s="14">
        <f t="shared" si="6"/>
        <v>0</v>
      </c>
      <c r="P27" s="41">
        <f t="shared" si="9"/>
        <v>0</v>
      </c>
      <c r="Q27" s="15">
        <f t="shared" si="7"/>
        <v>0</v>
      </c>
      <c r="R27" s="18" cm="1">
        <f t="array" ref="R27">ROUND(AVERAGE(H28:H37/10),1)</f>
        <v>1.7</v>
      </c>
      <c r="S27" s="18" cm="1">
        <f t="array" ref="S27">(ROUND(AVERAGE(H28:H37/10/8),1))</f>
        <v>0.2</v>
      </c>
    </row>
    <row r="28" spans="1:19" x14ac:dyDescent="0.35">
      <c r="A28" s="20">
        <v>44954</v>
      </c>
      <c r="B28" s="21"/>
      <c r="C28" s="9"/>
      <c r="D28" s="9"/>
      <c r="E28" s="9"/>
      <c r="F28" s="10"/>
      <c r="G28" s="173"/>
      <c r="H28" s="11">
        <f t="shared" si="8"/>
        <v>0</v>
      </c>
      <c r="I28" s="1" t="str">
        <f t="shared" si="0"/>
        <v>37</v>
      </c>
      <c r="J28" s="41">
        <f t="shared" si="1"/>
        <v>0</v>
      </c>
      <c r="K28" s="13">
        <f t="shared" si="2"/>
        <v>0</v>
      </c>
      <c r="L28" s="14">
        <f t="shared" si="3"/>
        <v>0</v>
      </c>
      <c r="M28" s="14">
        <f t="shared" si="4"/>
        <v>0</v>
      </c>
      <c r="N28" s="14">
        <f t="shared" si="5"/>
        <v>0</v>
      </c>
      <c r="O28" s="14">
        <f t="shared" si="6"/>
        <v>0</v>
      </c>
      <c r="P28" s="41">
        <f t="shared" si="9"/>
        <v>0</v>
      </c>
      <c r="Q28" s="15">
        <f t="shared" si="7"/>
        <v>0</v>
      </c>
      <c r="R28" s="18" cm="1">
        <f t="array" ref="R28">ROUND(AVERAGE(H29:H38/10),1)</f>
        <v>1.7</v>
      </c>
      <c r="S28" s="18" cm="1">
        <f t="array" ref="S28">(ROUND(AVERAGE(H29:H38/10/8),1))</f>
        <v>0.2</v>
      </c>
    </row>
    <row r="29" spans="1:19" x14ac:dyDescent="0.35">
      <c r="A29" s="22">
        <v>44940</v>
      </c>
      <c r="B29" s="21">
        <v>72</v>
      </c>
      <c r="C29" s="9"/>
      <c r="D29" s="9"/>
      <c r="E29" s="9">
        <v>8</v>
      </c>
      <c r="F29" s="10"/>
      <c r="G29" s="173"/>
      <c r="H29" s="11">
        <f t="shared" si="8"/>
        <v>8</v>
      </c>
      <c r="I29" s="1" t="str">
        <f t="shared" si="0"/>
        <v>37</v>
      </c>
      <c r="J29" s="41">
        <f t="shared" si="1"/>
        <v>-1665</v>
      </c>
      <c r="K29" s="13">
        <f t="shared" si="2"/>
        <v>80</v>
      </c>
      <c r="L29" s="14">
        <f t="shared" si="3"/>
        <v>1665</v>
      </c>
      <c r="M29" s="14">
        <f t="shared" si="4"/>
        <v>0</v>
      </c>
      <c r="N29" s="14">
        <f t="shared" si="5"/>
        <v>0</v>
      </c>
      <c r="O29" s="14">
        <f t="shared" si="6"/>
        <v>296</v>
      </c>
      <c r="P29" s="41">
        <f t="shared" si="9"/>
        <v>296</v>
      </c>
      <c r="Q29" s="15">
        <f t="shared" si="7"/>
        <v>1665</v>
      </c>
      <c r="R29" s="18" cm="1">
        <f t="array" ref="R29">ROUND(AVERAGE(H30:H39/10),1)</f>
        <v>1.6</v>
      </c>
      <c r="S29" s="18" cm="1">
        <f t="array" ref="S29">(ROUND(AVERAGE(H30:H39/10/8),1))</f>
        <v>0.2</v>
      </c>
    </row>
    <row r="30" spans="1:19" x14ac:dyDescent="0.35">
      <c r="A30" s="22">
        <v>44926</v>
      </c>
      <c r="B30" s="21">
        <v>48</v>
      </c>
      <c r="C30" s="9"/>
      <c r="D30" s="9"/>
      <c r="E30" s="9">
        <v>8</v>
      </c>
      <c r="F30" s="10">
        <v>60.3</v>
      </c>
      <c r="G30" s="173"/>
      <c r="H30" s="11">
        <f t="shared" si="8"/>
        <v>68.3</v>
      </c>
      <c r="I30" s="1" t="str">
        <f t="shared" si="0"/>
        <v>37.5</v>
      </c>
      <c r="J30" s="41">
        <f t="shared" si="1"/>
        <v>1151.25</v>
      </c>
      <c r="K30" s="13">
        <f t="shared" si="2"/>
        <v>56</v>
      </c>
      <c r="L30" s="14">
        <f t="shared" si="3"/>
        <v>1110</v>
      </c>
      <c r="M30" s="14">
        <f t="shared" si="4"/>
        <v>0</v>
      </c>
      <c r="N30" s="14">
        <f t="shared" si="5"/>
        <v>0</v>
      </c>
      <c r="O30" s="14">
        <f t="shared" si="6"/>
        <v>300</v>
      </c>
      <c r="P30" s="41">
        <f t="shared" si="9"/>
        <v>2561.25</v>
      </c>
      <c r="Q30" s="15">
        <f t="shared" si="7"/>
        <v>2561.25</v>
      </c>
      <c r="R30" s="18" cm="1">
        <f t="array" ref="R30">ROUND(AVERAGE(H31:H40/10),1)</f>
        <v>0.9</v>
      </c>
      <c r="S30" s="18" cm="1">
        <f t="array" ref="S30">(ROUND(AVERAGE(H31:H40/10/8),1))</f>
        <v>0.1</v>
      </c>
    </row>
    <row r="31" spans="1:19" x14ac:dyDescent="0.35">
      <c r="A31" s="20">
        <v>44912</v>
      </c>
      <c r="B31" s="21">
        <v>80</v>
      </c>
      <c r="C31" s="9"/>
      <c r="D31" s="9"/>
      <c r="E31" s="9"/>
      <c r="F31" s="10">
        <v>94.2</v>
      </c>
      <c r="G31" s="173"/>
      <c r="H31" s="11">
        <f t="shared" si="8"/>
        <v>94.2</v>
      </c>
      <c r="I31" s="1" t="str">
        <f t="shared" si="0"/>
        <v>39</v>
      </c>
      <c r="J31" s="41">
        <f t="shared" si="1"/>
        <v>1823.8000000000002</v>
      </c>
      <c r="K31" s="13">
        <f t="shared" si="2"/>
        <v>80</v>
      </c>
      <c r="L31" s="14">
        <f t="shared" si="3"/>
        <v>1850</v>
      </c>
      <c r="M31" s="14">
        <f t="shared" si="4"/>
        <v>0</v>
      </c>
      <c r="N31" s="14">
        <f t="shared" si="5"/>
        <v>0</v>
      </c>
      <c r="O31" s="14">
        <f t="shared" si="6"/>
        <v>0</v>
      </c>
      <c r="P31" s="41">
        <f t="shared" si="9"/>
        <v>3673.8</v>
      </c>
      <c r="Q31" s="15">
        <f t="shared" si="7"/>
        <v>3673.8</v>
      </c>
      <c r="R31" s="18" cm="1">
        <f t="array" ref="R31">ROUND(AVERAGE(H32:H41/10),1)</f>
        <v>0</v>
      </c>
      <c r="S31" s="18" cm="1">
        <f t="array" ref="S31">(ROUND(AVERAGE(H32:H41/10/8),1))</f>
        <v>0</v>
      </c>
    </row>
    <row r="32" spans="1:19" x14ac:dyDescent="0.35">
      <c r="A32" s="22">
        <v>44898</v>
      </c>
      <c r="B32" s="10">
        <v>40</v>
      </c>
      <c r="C32" s="9"/>
      <c r="D32" s="9"/>
      <c r="E32" s="9"/>
      <c r="F32" s="10"/>
      <c r="G32" s="173"/>
      <c r="H32" s="11">
        <f t="shared" si="8"/>
        <v>0</v>
      </c>
      <c r="I32" s="1" t="str">
        <f t="shared" si="0"/>
        <v>37</v>
      </c>
      <c r="J32" s="41">
        <f t="shared" si="1"/>
        <v>-925</v>
      </c>
      <c r="K32" s="13">
        <f t="shared" si="2"/>
        <v>40</v>
      </c>
      <c r="L32" s="14">
        <f t="shared" si="3"/>
        <v>925</v>
      </c>
      <c r="M32" s="14">
        <f t="shared" si="4"/>
        <v>0</v>
      </c>
      <c r="N32" s="14">
        <f t="shared" si="5"/>
        <v>0</v>
      </c>
      <c r="O32" s="14">
        <f t="shared" si="6"/>
        <v>0</v>
      </c>
      <c r="P32" s="41">
        <f t="shared" si="9"/>
        <v>0</v>
      </c>
      <c r="Q32" s="15">
        <f t="shared" si="7"/>
        <v>925</v>
      </c>
      <c r="R32" s="18" cm="1">
        <f t="array" ref="R32">ROUND(AVERAGE(H33:H42/10),1)</f>
        <v>0</v>
      </c>
      <c r="S32" s="18" cm="1">
        <f t="array" ref="S32">(ROUND(AVERAGE(H33:H42/10/8),1))</f>
        <v>0</v>
      </c>
    </row>
    <row r="33" spans="1:19" x14ac:dyDescent="0.35">
      <c r="A33" s="22">
        <v>44884</v>
      </c>
      <c r="B33" s="10"/>
      <c r="C33" s="9"/>
      <c r="D33" s="9"/>
      <c r="E33" s="9"/>
      <c r="F33" s="10"/>
      <c r="G33" s="173"/>
      <c r="H33" s="11">
        <f t="shared" si="8"/>
        <v>0</v>
      </c>
      <c r="I33" s="1" t="str">
        <f t="shared" si="0"/>
        <v>37</v>
      </c>
      <c r="J33" s="41">
        <f t="shared" si="1"/>
        <v>0</v>
      </c>
      <c r="K33" s="13">
        <f t="shared" si="2"/>
        <v>0</v>
      </c>
      <c r="L33" s="14">
        <f t="shared" si="3"/>
        <v>0</v>
      </c>
      <c r="M33" s="14">
        <f t="shared" si="4"/>
        <v>0</v>
      </c>
      <c r="N33" s="14">
        <f t="shared" si="5"/>
        <v>0</v>
      </c>
      <c r="O33" s="14">
        <f t="shared" si="6"/>
        <v>0</v>
      </c>
      <c r="P33" s="41">
        <f t="shared" si="9"/>
        <v>0</v>
      </c>
      <c r="Q33" s="15">
        <f t="shared" si="7"/>
        <v>0</v>
      </c>
      <c r="R33" s="18" cm="1">
        <f t="array" ref="R33">ROUND(AVERAGE(H34:H43/10),1)</f>
        <v>0</v>
      </c>
      <c r="S33" s="18" cm="1">
        <f t="array" ref="S33">(ROUND(AVERAGE(H34:H43/10/8),1))</f>
        <v>0</v>
      </c>
    </row>
    <row r="34" spans="1:19" x14ac:dyDescent="0.35">
      <c r="A34" s="20">
        <v>44870</v>
      </c>
      <c r="B34" s="10"/>
      <c r="C34" s="9"/>
      <c r="D34" s="9"/>
      <c r="E34" s="9"/>
      <c r="F34" s="10"/>
      <c r="G34" s="173"/>
      <c r="H34" s="11">
        <f t="shared" si="8"/>
        <v>0</v>
      </c>
      <c r="I34" s="1" t="str">
        <f t="shared" si="0"/>
        <v>37</v>
      </c>
      <c r="J34" s="41">
        <f t="shared" si="1"/>
        <v>0</v>
      </c>
      <c r="K34" s="13">
        <f t="shared" si="2"/>
        <v>0</v>
      </c>
      <c r="L34" s="14">
        <f t="shared" si="3"/>
        <v>0</v>
      </c>
      <c r="M34" s="14">
        <f t="shared" si="4"/>
        <v>0</v>
      </c>
      <c r="N34" s="14">
        <f t="shared" si="5"/>
        <v>0</v>
      </c>
      <c r="O34" s="14">
        <f t="shared" si="6"/>
        <v>0</v>
      </c>
      <c r="P34" s="41">
        <f t="shared" si="9"/>
        <v>0</v>
      </c>
      <c r="Q34" s="15">
        <f t="shared" si="7"/>
        <v>0</v>
      </c>
      <c r="R34" s="18" cm="1">
        <f t="array" ref="R34">ROUND(AVERAGE(H35:H44/10),1)</f>
        <v>0</v>
      </c>
      <c r="S34" s="18" cm="1">
        <f t="array" ref="S34">(ROUND(AVERAGE(H35:H44/10/8),1))</f>
        <v>0</v>
      </c>
    </row>
    <row r="35" spans="1:19" x14ac:dyDescent="0.35">
      <c r="A35" s="22">
        <v>44856</v>
      </c>
      <c r="B35" s="10"/>
      <c r="C35" s="9"/>
      <c r="D35" s="9"/>
      <c r="E35" s="9"/>
      <c r="F35" s="10"/>
      <c r="G35" s="173"/>
      <c r="H35" s="11">
        <f t="shared" si="8"/>
        <v>0</v>
      </c>
      <c r="I35" s="1" t="str">
        <f t="shared" si="0"/>
        <v>37</v>
      </c>
      <c r="J35" s="41">
        <f t="shared" si="1"/>
        <v>0</v>
      </c>
      <c r="K35" s="13">
        <f t="shared" si="2"/>
        <v>0</v>
      </c>
      <c r="L35" s="14">
        <f t="shared" si="3"/>
        <v>0</v>
      </c>
      <c r="M35" s="14">
        <f t="shared" si="4"/>
        <v>0</v>
      </c>
      <c r="N35" s="14">
        <f t="shared" si="5"/>
        <v>0</v>
      </c>
      <c r="O35" s="14">
        <f t="shared" si="6"/>
        <v>0</v>
      </c>
      <c r="P35" s="41">
        <f t="shared" si="9"/>
        <v>0</v>
      </c>
      <c r="Q35" s="15">
        <f t="shared" si="7"/>
        <v>0</v>
      </c>
      <c r="R35" s="18" cm="1">
        <f t="array" ref="R35">ROUND(AVERAGE(G36:G45/10),1)</f>
        <v>0</v>
      </c>
      <c r="S35" s="18" cm="1">
        <f t="array" ref="S35">(ROUND(AVERAGE(G36:G45/10/8),1))</f>
        <v>0</v>
      </c>
    </row>
    <row r="36" spans="1:19" x14ac:dyDescent="0.35">
      <c r="A36" s="22">
        <v>44842</v>
      </c>
      <c r="B36" s="10"/>
      <c r="C36" s="9"/>
      <c r="D36" s="9"/>
      <c r="E36" s="9"/>
      <c r="F36" s="10"/>
      <c r="G36" s="173"/>
      <c r="H36" s="11">
        <f t="shared" si="8"/>
        <v>0</v>
      </c>
      <c r="I36" s="1" t="str">
        <f t="shared" si="0"/>
        <v>37</v>
      </c>
      <c r="J36" s="41">
        <f t="shared" si="1"/>
        <v>0</v>
      </c>
      <c r="K36" s="13">
        <f t="shared" si="2"/>
        <v>0</v>
      </c>
      <c r="L36" s="14">
        <f t="shared" si="3"/>
        <v>0</v>
      </c>
      <c r="M36" s="14">
        <f t="shared" si="4"/>
        <v>0</v>
      </c>
      <c r="N36" s="14">
        <f t="shared" si="5"/>
        <v>0</v>
      </c>
      <c r="O36" s="14">
        <f t="shared" si="6"/>
        <v>0</v>
      </c>
      <c r="P36" s="41">
        <f t="shared" si="9"/>
        <v>0</v>
      </c>
      <c r="Q36" s="15">
        <f t="shared" si="7"/>
        <v>0</v>
      </c>
      <c r="R36" s="18" cm="1">
        <f t="array" ref="R36">ROUND(AVERAGE(G37:G46/10),1)</f>
        <v>0</v>
      </c>
      <c r="S36" s="18" cm="1">
        <f t="array" ref="S36">(ROUND(AVERAGE(G37:G46/10/8),1))</f>
        <v>0</v>
      </c>
    </row>
    <row r="37" spans="1:19" x14ac:dyDescent="0.35">
      <c r="A37" s="20">
        <v>44828</v>
      </c>
      <c r="B37" s="10"/>
      <c r="C37" s="9"/>
      <c r="D37" s="9"/>
      <c r="E37" s="9"/>
      <c r="F37" s="10"/>
      <c r="G37" s="173"/>
      <c r="H37" s="11">
        <f t="shared" si="8"/>
        <v>0</v>
      </c>
      <c r="I37" s="1" t="str">
        <f t="shared" si="0"/>
        <v>37</v>
      </c>
      <c r="J37" s="41">
        <f t="shared" si="1"/>
        <v>0</v>
      </c>
      <c r="K37" s="13">
        <f t="shared" si="2"/>
        <v>0</v>
      </c>
      <c r="L37" s="14">
        <f t="shared" si="3"/>
        <v>0</v>
      </c>
      <c r="M37" s="14">
        <f t="shared" si="4"/>
        <v>0</v>
      </c>
      <c r="N37" s="14">
        <f t="shared" si="5"/>
        <v>0</v>
      </c>
      <c r="O37" s="14">
        <f t="shared" si="6"/>
        <v>0</v>
      </c>
      <c r="P37" s="41">
        <f t="shared" si="9"/>
        <v>0</v>
      </c>
      <c r="Q37" s="15">
        <f t="shared" si="7"/>
        <v>0</v>
      </c>
      <c r="R37" s="18" cm="1">
        <f t="array" ref="R37">ROUND(AVERAGE(G38:G47/10),1)</f>
        <v>0</v>
      </c>
      <c r="S37" s="18" cm="1">
        <f t="array" ref="S37">(ROUND(AVERAGE(G38:G47/10/8),1))</f>
        <v>0</v>
      </c>
    </row>
    <row r="38" spans="1:19" x14ac:dyDescent="0.35">
      <c r="A38" s="22">
        <v>44814</v>
      </c>
      <c r="B38" s="10"/>
      <c r="C38" s="9"/>
      <c r="D38" s="9"/>
      <c r="E38" s="9"/>
      <c r="F38" s="10"/>
      <c r="G38" s="173"/>
      <c r="H38" s="11">
        <f t="shared" si="8"/>
        <v>0</v>
      </c>
      <c r="I38" s="1" t="str">
        <f t="shared" si="0"/>
        <v>37</v>
      </c>
      <c r="J38" s="41">
        <f t="shared" si="1"/>
        <v>0</v>
      </c>
      <c r="K38" s="13">
        <f t="shared" si="2"/>
        <v>0</v>
      </c>
      <c r="L38" s="14">
        <f t="shared" si="3"/>
        <v>0</v>
      </c>
      <c r="M38" s="14">
        <f t="shared" si="4"/>
        <v>0</v>
      </c>
      <c r="N38" s="14">
        <f t="shared" si="5"/>
        <v>0</v>
      </c>
      <c r="O38" s="14">
        <f t="shared" si="6"/>
        <v>0</v>
      </c>
      <c r="P38" s="41">
        <f t="shared" si="9"/>
        <v>0</v>
      </c>
      <c r="Q38" s="15">
        <f t="shared" si="7"/>
        <v>0</v>
      </c>
      <c r="R38" s="18" cm="1">
        <f t="array" ref="R38">ROUND(AVERAGE(G39:G48/10),1)</f>
        <v>0</v>
      </c>
      <c r="S38" s="18" cm="1">
        <f t="array" ref="S38">(ROUND(AVERAGE(G39:G48/10/8),1))</f>
        <v>0</v>
      </c>
    </row>
    <row r="39" spans="1:19" x14ac:dyDescent="0.35">
      <c r="A39" s="22">
        <v>44800</v>
      </c>
      <c r="B39" s="10"/>
      <c r="C39" s="9"/>
      <c r="D39" s="9"/>
      <c r="E39" s="9"/>
      <c r="F39" s="10"/>
      <c r="G39" s="173"/>
      <c r="H39" s="11">
        <f t="shared" si="8"/>
        <v>0</v>
      </c>
      <c r="I39" s="1" t="str">
        <f t="shared" si="0"/>
        <v>37</v>
      </c>
      <c r="J39" s="41">
        <f t="shared" si="1"/>
        <v>0</v>
      </c>
      <c r="K39" s="13">
        <f t="shared" si="2"/>
        <v>0</v>
      </c>
      <c r="L39" s="14">
        <f t="shared" si="3"/>
        <v>0</v>
      </c>
      <c r="M39" s="14">
        <f t="shared" si="4"/>
        <v>0</v>
      </c>
      <c r="N39" s="14">
        <f t="shared" si="5"/>
        <v>0</v>
      </c>
      <c r="O39" s="14">
        <f t="shared" si="6"/>
        <v>0</v>
      </c>
      <c r="P39" s="41">
        <f t="shared" si="9"/>
        <v>0</v>
      </c>
      <c r="Q39" s="15">
        <f t="shared" si="7"/>
        <v>0</v>
      </c>
      <c r="R39" s="18" cm="1">
        <f t="array" ref="R39">ROUND(AVERAGE(G40:G49/10),1)</f>
        <v>0</v>
      </c>
      <c r="S39" s="18" cm="1">
        <f t="array" ref="S39">(ROUND(AVERAGE(G40:G49/10/8),1))</f>
        <v>0</v>
      </c>
    </row>
    <row r="40" spans="1:19" x14ac:dyDescent="0.35">
      <c r="A40" s="20">
        <v>44786</v>
      </c>
      <c r="B40" s="10"/>
      <c r="C40" s="9"/>
      <c r="D40" s="9"/>
      <c r="E40" s="9"/>
      <c r="F40" s="10"/>
      <c r="G40" s="173"/>
      <c r="H40" s="11">
        <f t="shared" si="8"/>
        <v>0</v>
      </c>
      <c r="I40" s="1" t="str">
        <f t="shared" si="0"/>
        <v>37</v>
      </c>
      <c r="J40" s="41">
        <f t="shared" si="1"/>
        <v>0</v>
      </c>
      <c r="K40" s="13">
        <f t="shared" si="2"/>
        <v>0</v>
      </c>
      <c r="L40" s="14">
        <f t="shared" si="3"/>
        <v>0</v>
      </c>
      <c r="M40" s="14">
        <f t="shared" si="4"/>
        <v>0</v>
      </c>
      <c r="N40" s="14">
        <f t="shared" si="5"/>
        <v>0</v>
      </c>
      <c r="O40" s="14">
        <f t="shared" si="6"/>
        <v>0</v>
      </c>
      <c r="P40" s="41">
        <f t="shared" si="9"/>
        <v>0</v>
      </c>
      <c r="Q40" s="15">
        <f t="shared" si="7"/>
        <v>0</v>
      </c>
      <c r="R40" s="18" cm="1">
        <f t="array" ref="R40">ROUND(AVERAGE(G41:G50/10),1)</f>
        <v>0</v>
      </c>
      <c r="S40" s="18" cm="1">
        <f t="array" ref="S40">(ROUND(AVERAGE(G41:G50/10/8),1))</f>
        <v>0</v>
      </c>
    </row>
    <row r="41" spans="1:19" x14ac:dyDescent="0.35">
      <c r="A41" s="22">
        <v>44772</v>
      </c>
      <c r="B41" s="10"/>
      <c r="C41" s="9"/>
      <c r="D41" s="9"/>
      <c r="E41" s="9"/>
      <c r="F41" s="10"/>
      <c r="G41" s="173"/>
      <c r="H41" s="11">
        <f t="shared" si="8"/>
        <v>0</v>
      </c>
      <c r="I41" s="1" t="str">
        <f t="shared" si="0"/>
        <v>37</v>
      </c>
      <c r="J41" s="41">
        <f t="shared" si="1"/>
        <v>0</v>
      </c>
      <c r="K41" s="13">
        <f t="shared" si="2"/>
        <v>0</v>
      </c>
      <c r="L41" s="14">
        <f t="shared" si="3"/>
        <v>0</v>
      </c>
      <c r="M41" s="14">
        <f t="shared" si="4"/>
        <v>0</v>
      </c>
      <c r="N41" s="14">
        <f t="shared" si="5"/>
        <v>0</v>
      </c>
      <c r="O41" s="14">
        <f t="shared" si="6"/>
        <v>0</v>
      </c>
      <c r="P41" s="41">
        <f t="shared" si="9"/>
        <v>0</v>
      </c>
      <c r="Q41" s="15">
        <f t="shared" si="7"/>
        <v>0</v>
      </c>
      <c r="R41" s="18" cm="1">
        <f t="array" ref="R41">ROUND(AVERAGE(G42:G51/10),1)</f>
        <v>0</v>
      </c>
      <c r="S41" s="18" cm="1">
        <f t="array" ref="S41">(ROUND(AVERAGE(G42:G51/10/8),1))</f>
        <v>0</v>
      </c>
    </row>
    <row r="42" spans="1:19" x14ac:dyDescent="0.35">
      <c r="A42" s="22">
        <v>44758</v>
      </c>
      <c r="B42" s="10"/>
      <c r="C42" s="9"/>
      <c r="D42" s="9"/>
      <c r="E42" s="9"/>
      <c r="F42" s="10"/>
      <c r="G42" s="173"/>
      <c r="H42" s="11">
        <f t="shared" si="8"/>
        <v>0</v>
      </c>
      <c r="I42" s="1" t="str">
        <f t="shared" si="0"/>
        <v>37</v>
      </c>
      <c r="J42" s="41">
        <f t="shared" si="1"/>
        <v>0</v>
      </c>
      <c r="K42" s="13">
        <f t="shared" si="2"/>
        <v>0</v>
      </c>
      <c r="L42" s="14">
        <f t="shared" si="3"/>
        <v>0</v>
      </c>
      <c r="M42" s="14">
        <f t="shared" si="4"/>
        <v>0</v>
      </c>
      <c r="N42" s="14">
        <f t="shared" si="5"/>
        <v>0</v>
      </c>
      <c r="O42" s="14">
        <f t="shared" si="6"/>
        <v>0</v>
      </c>
      <c r="P42" s="41">
        <f t="shared" si="9"/>
        <v>0</v>
      </c>
      <c r="Q42" s="15">
        <f t="shared" si="7"/>
        <v>0</v>
      </c>
      <c r="R42" s="18" cm="1">
        <f t="array" ref="R42">ROUND(AVERAGE(G43:G52/10),1)</f>
        <v>0</v>
      </c>
      <c r="S42" s="18" cm="1">
        <f t="array" ref="S42">(ROUND(AVERAGE(G43:G52/10/8),1))</f>
        <v>0</v>
      </c>
    </row>
    <row r="43" spans="1:19" x14ac:dyDescent="0.35">
      <c r="A43" s="20">
        <v>44744</v>
      </c>
      <c r="B43" s="21"/>
      <c r="C43" s="9"/>
      <c r="D43" s="9"/>
      <c r="E43" s="9"/>
      <c r="F43" s="10"/>
      <c r="G43" s="173"/>
      <c r="H43" s="11">
        <f t="shared" si="8"/>
        <v>0</v>
      </c>
      <c r="I43" s="1" t="str">
        <f t="shared" si="0"/>
        <v>37</v>
      </c>
      <c r="J43" s="41">
        <f t="shared" si="1"/>
        <v>0</v>
      </c>
      <c r="K43" s="13">
        <f t="shared" si="2"/>
        <v>0</v>
      </c>
      <c r="L43" s="14">
        <f t="shared" si="3"/>
        <v>0</v>
      </c>
      <c r="M43" s="14">
        <f t="shared" si="4"/>
        <v>0</v>
      </c>
      <c r="N43" s="14">
        <f t="shared" si="5"/>
        <v>0</v>
      </c>
      <c r="O43" s="14">
        <f t="shared" si="6"/>
        <v>0</v>
      </c>
      <c r="P43" s="41">
        <f t="shared" si="9"/>
        <v>0</v>
      </c>
      <c r="Q43" s="15">
        <f t="shared" si="7"/>
        <v>0</v>
      </c>
      <c r="R43" s="18" cm="1">
        <f t="array" ref="R43">ROUND(AVERAGE(G44:G53/10),1)</f>
        <v>0</v>
      </c>
      <c r="S43" s="18" cm="1">
        <f t="array" ref="S43">(ROUND(AVERAGE(G44:G53/10/8),1))</f>
        <v>0</v>
      </c>
    </row>
    <row r="44" spans="1:19" x14ac:dyDescent="0.35">
      <c r="A44" s="22">
        <v>44730</v>
      </c>
      <c r="B44" s="21"/>
      <c r="C44" s="9"/>
      <c r="D44" s="9"/>
      <c r="E44" s="9"/>
      <c r="F44" s="10"/>
      <c r="G44" s="173"/>
      <c r="H44" s="11">
        <f t="shared" si="8"/>
        <v>0</v>
      </c>
      <c r="I44" s="1" t="str">
        <f t="shared" si="0"/>
        <v>37</v>
      </c>
      <c r="J44" s="41">
        <f t="shared" si="1"/>
        <v>0</v>
      </c>
      <c r="K44" s="13">
        <f t="shared" si="2"/>
        <v>0</v>
      </c>
      <c r="L44" s="14">
        <f t="shared" si="3"/>
        <v>0</v>
      </c>
      <c r="M44" s="14">
        <f t="shared" si="4"/>
        <v>0</v>
      </c>
      <c r="N44" s="14">
        <f t="shared" si="5"/>
        <v>0</v>
      </c>
      <c r="O44" s="14">
        <f t="shared" si="6"/>
        <v>0</v>
      </c>
      <c r="P44" s="41">
        <f t="shared" si="9"/>
        <v>0</v>
      </c>
      <c r="Q44" s="15">
        <f t="shared" si="7"/>
        <v>0</v>
      </c>
      <c r="R44" s="18" cm="1">
        <f t="array" ref="R44">ROUND(AVERAGE(G45:G54/10),1)</f>
        <v>0</v>
      </c>
      <c r="S44" s="18" cm="1">
        <f t="array" ref="S44">(ROUND(AVERAGE(G45:G54/10/8),1))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005B7-632A-466F-92B8-B296FD1E5705}">
  <sheetPr codeName="Sheet7">
    <tabColor rgb="FFFF6600"/>
  </sheetPr>
  <dimension ref="A1:T44"/>
  <sheetViews>
    <sheetView topLeftCell="J1" zoomScale="70" zoomScaleNormal="70" workbookViewId="0">
      <selection activeCell="E33" sqref="E31:E44"/>
    </sheetView>
  </sheetViews>
  <sheetFormatPr defaultRowHeight="27" x14ac:dyDescent="0.35"/>
  <cols>
    <col min="1" max="1" width="24.42578125" style="45" bestFit="1" customWidth="1"/>
    <col min="2" max="3" width="31.140625" style="45" bestFit="1" customWidth="1"/>
    <col min="4" max="4" width="24.42578125" style="45" bestFit="1" customWidth="1"/>
    <col min="5" max="5" width="31.28515625" style="45" bestFit="1" customWidth="1"/>
    <col min="6" max="6" width="36.85546875" style="45" bestFit="1" customWidth="1"/>
    <col min="7" max="7" width="37.5703125" style="45" bestFit="1" customWidth="1"/>
    <col min="8" max="8" width="36.5703125" style="45" bestFit="1" customWidth="1"/>
    <col min="9" max="9" width="30" style="45" bestFit="1" customWidth="1"/>
    <col min="10" max="10" width="37.42578125" style="45" bestFit="1" customWidth="1"/>
    <col min="11" max="11" width="35.85546875" style="45" bestFit="1" customWidth="1"/>
    <col min="12" max="12" width="25.28515625" style="45" bestFit="1" customWidth="1"/>
    <col min="13" max="13" width="32.7109375" style="45" bestFit="1" customWidth="1"/>
    <col min="14" max="14" width="19.42578125" style="45" bestFit="1" customWidth="1"/>
    <col min="15" max="15" width="35.42578125" style="45" bestFit="1" customWidth="1"/>
    <col min="16" max="16" width="53" style="45" bestFit="1" customWidth="1"/>
    <col min="17" max="17" width="27.28515625" style="45" bestFit="1" customWidth="1"/>
    <col min="18" max="18" width="26" style="45" bestFit="1" customWidth="1"/>
    <col min="19" max="19" width="37.42578125" style="45" bestFit="1" customWidth="1"/>
    <col min="20" max="20" width="11.5703125" style="45" bestFit="1" customWidth="1"/>
    <col min="21" max="16384" width="9.140625" style="45"/>
  </cols>
  <sheetData>
    <row r="1" spans="1:20" x14ac:dyDescent="0.35">
      <c r="A1" s="125" t="s">
        <v>22</v>
      </c>
      <c r="B1" s="125" t="s">
        <v>32</v>
      </c>
      <c r="C1" s="126" t="s">
        <v>24</v>
      </c>
      <c r="D1" s="127">
        <f>SUM(M4:M29)</f>
        <v>0</v>
      </c>
      <c r="E1" s="128" t="s">
        <v>4</v>
      </c>
      <c r="F1" s="129">
        <f>SUM(C4:C29)</f>
        <v>0</v>
      </c>
      <c r="G1" s="126" t="s">
        <v>27</v>
      </c>
      <c r="H1" s="129">
        <f>SUM(80-F1)</f>
        <v>80</v>
      </c>
      <c r="I1" s="130" t="s">
        <v>0</v>
      </c>
      <c r="J1" s="131">
        <v>31</v>
      </c>
      <c r="K1" s="130" t="s">
        <v>1</v>
      </c>
      <c r="L1" s="131">
        <v>31.5</v>
      </c>
      <c r="M1" s="130" t="s">
        <v>2</v>
      </c>
      <c r="N1" s="131">
        <v>32.5</v>
      </c>
      <c r="O1" s="130" t="s">
        <v>3</v>
      </c>
      <c r="P1" s="131">
        <v>33.5</v>
      </c>
      <c r="Q1" s="125" t="s">
        <v>22</v>
      </c>
      <c r="R1" s="125" t="s">
        <v>32</v>
      </c>
      <c r="S1" s="23" t="s">
        <v>108</v>
      </c>
      <c r="T1" s="45" t="s">
        <v>139</v>
      </c>
    </row>
    <row r="2" spans="1:20" x14ac:dyDescent="0.35">
      <c r="A2" s="125"/>
      <c r="B2" s="125"/>
      <c r="C2" s="126" t="s">
        <v>25</v>
      </c>
      <c r="D2" s="127">
        <f>SUM(N4:N29)</f>
        <v>0</v>
      </c>
      <c r="E2" s="128" t="s">
        <v>9</v>
      </c>
      <c r="F2" s="129">
        <f>SUM(D4:D29)</f>
        <v>0</v>
      </c>
      <c r="G2" s="126" t="s">
        <v>28</v>
      </c>
      <c r="H2" s="129">
        <f>SUM(40-F2)</f>
        <v>40</v>
      </c>
      <c r="I2" s="130" t="s">
        <v>5</v>
      </c>
      <c r="J2" s="131">
        <v>31</v>
      </c>
      <c r="K2" s="130" t="s">
        <v>6</v>
      </c>
      <c r="L2" s="131">
        <v>32</v>
      </c>
      <c r="M2" s="130" t="s">
        <v>7</v>
      </c>
      <c r="N2" s="131">
        <v>33</v>
      </c>
      <c r="O2" s="130" t="s">
        <v>8</v>
      </c>
      <c r="P2" s="131">
        <v>34</v>
      </c>
      <c r="Q2" s="125"/>
      <c r="R2" s="125"/>
      <c r="S2" s="46" cm="1">
        <f t="array" aca="1" ref="S2" ca="1">SUM(0.25*H4:H29)+(25*'Employee database'!J5)+50</f>
        <v>227</v>
      </c>
      <c r="T2" s="45">
        <f>SUM(H1*I4)</f>
        <v>2480</v>
      </c>
    </row>
    <row r="3" spans="1:20" x14ac:dyDescent="0.35">
      <c r="A3" s="126" t="s">
        <v>13</v>
      </c>
      <c r="B3" s="126" t="s">
        <v>20</v>
      </c>
      <c r="C3" s="126" t="s">
        <v>4</v>
      </c>
      <c r="D3" s="126" t="s">
        <v>9</v>
      </c>
      <c r="E3" s="126" t="s">
        <v>19</v>
      </c>
      <c r="F3" s="126" t="s">
        <v>11</v>
      </c>
      <c r="G3" s="1" t="s">
        <v>107</v>
      </c>
      <c r="H3" s="126" t="s">
        <v>12</v>
      </c>
      <c r="I3" s="126" t="s">
        <v>10</v>
      </c>
      <c r="J3" s="126" t="s">
        <v>14</v>
      </c>
      <c r="K3" s="126" t="s">
        <v>30</v>
      </c>
      <c r="L3" s="126" t="s">
        <v>26</v>
      </c>
      <c r="M3" s="126" t="s">
        <v>15</v>
      </c>
      <c r="N3" s="126" t="s">
        <v>16</v>
      </c>
      <c r="O3" s="126" t="s">
        <v>17</v>
      </c>
      <c r="P3" s="126" t="s">
        <v>31</v>
      </c>
      <c r="Q3" s="126" t="s">
        <v>18</v>
      </c>
      <c r="R3" s="126" t="s">
        <v>50</v>
      </c>
      <c r="S3" s="126" t="s">
        <v>51</v>
      </c>
    </row>
    <row r="4" spans="1:20" x14ac:dyDescent="0.35">
      <c r="A4" s="132">
        <v>45290</v>
      </c>
      <c r="B4" s="133"/>
      <c r="C4" s="134"/>
      <c r="D4" s="134"/>
      <c r="E4" s="134"/>
      <c r="F4" s="135"/>
      <c r="G4" s="173"/>
      <c r="H4" s="136">
        <f>SUM(F4+(C4*S4)+D4+E4+G4)</f>
        <v>0</v>
      </c>
      <c r="I4" s="126" t="str">
        <f t="shared" ref="I4:I44" si="0">IF(F4&lt;=60,"31",IF(F4&lt;=70,"31.5",IF(F4&lt;=80,"32",IF(F4&lt;=90,"32.5",IF(F4&lt;=100,"33",IF(F4&lt;=110,"33.5",IF(F4&lt;=120,"34",)))))))</f>
        <v>31</v>
      </c>
      <c r="J4" s="137">
        <f t="shared" ref="J4:J44" si="1">SUM(F4*I4)-L4</f>
        <v>0</v>
      </c>
      <c r="K4" s="138">
        <f t="shared" ref="K4:K44" si="2">IF(C4+D4+E4+B4&gt;80,"False",SUM(C4+D4+E4+B4))</f>
        <v>0</v>
      </c>
      <c r="L4" s="139">
        <f t="shared" ref="L4:L44" si="3">SUM(B4*19.375)</f>
        <v>0</v>
      </c>
      <c r="M4" s="139">
        <f t="shared" ref="M4:M44" si="4">SUM(C4*S4*I4)</f>
        <v>0</v>
      </c>
      <c r="N4" s="139">
        <f t="shared" ref="N4:N44" si="5">SUM(D4*I4)</f>
        <v>0</v>
      </c>
      <c r="O4" s="139">
        <f t="shared" ref="O4:O44" si="6">SUM(E4*I4)</f>
        <v>0</v>
      </c>
      <c r="P4" s="137">
        <f>SUM(J4+L4+M4+N4+O4)</f>
        <v>0</v>
      </c>
      <c r="Q4" s="140">
        <f t="shared" ref="Q4:Q44" si="7">MAX(P4,L4)</f>
        <v>0</v>
      </c>
      <c r="R4" s="141" cm="1">
        <f t="array" ref="R4">ROUND(AVERAGE(H5:H14/10),1)</f>
        <v>0</v>
      </c>
      <c r="S4" s="141" cm="1">
        <f t="array" ref="S4">(ROUND(AVERAGE(H5:H14/10/8),1))</f>
        <v>0</v>
      </c>
    </row>
    <row r="5" spans="1:20" x14ac:dyDescent="0.35">
      <c r="A5" s="142">
        <v>45276</v>
      </c>
      <c r="B5" s="133"/>
      <c r="C5" s="134"/>
      <c r="D5" s="134"/>
      <c r="E5" s="134"/>
      <c r="F5" s="135"/>
      <c r="G5" s="173"/>
      <c r="H5" s="136">
        <f t="shared" ref="H5:H44" si="8">SUM(F5+(C5*S5)+D5+E5+G5)</f>
        <v>0</v>
      </c>
      <c r="I5" s="126" t="str">
        <f t="shared" si="0"/>
        <v>31</v>
      </c>
      <c r="J5" s="137">
        <f t="shared" si="1"/>
        <v>0</v>
      </c>
      <c r="K5" s="138">
        <f t="shared" si="2"/>
        <v>0</v>
      </c>
      <c r="L5" s="139">
        <f t="shared" si="3"/>
        <v>0</v>
      </c>
      <c r="M5" s="139">
        <f t="shared" si="4"/>
        <v>0</v>
      </c>
      <c r="N5" s="139">
        <f t="shared" si="5"/>
        <v>0</v>
      </c>
      <c r="O5" s="139">
        <f t="shared" si="6"/>
        <v>0</v>
      </c>
      <c r="P5" s="137">
        <f t="shared" ref="P5:P44" si="9">SUM(J5+L5+M5+N5+O5)</f>
        <v>0</v>
      </c>
      <c r="Q5" s="140">
        <f t="shared" si="7"/>
        <v>0</v>
      </c>
      <c r="R5" s="141" cm="1">
        <f t="array" ref="R5">ROUND(AVERAGE(H6:H15/10),1)</f>
        <v>0</v>
      </c>
      <c r="S5" s="141" cm="1">
        <f t="array" ref="S5">(ROUND(AVERAGE(H6:H15/10/8),1))</f>
        <v>0</v>
      </c>
    </row>
    <row r="6" spans="1:20" x14ac:dyDescent="0.35">
      <c r="A6" s="142">
        <v>45262</v>
      </c>
      <c r="B6" s="133"/>
      <c r="C6" s="134"/>
      <c r="D6" s="134"/>
      <c r="E6" s="134"/>
      <c r="F6" s="135"/>
      <c r="G6" s="173"/>
      <c r="H6" s="136">
        <f t="shared" si="8"/>
        <v>0</v>
      </c>
      <c r="I6" s="126" t="str">
        <f t="shared" si="0"/>
        <v>31</v>
      </c>
      <c r="J6" s="137">
        <f t="shared" si="1"/>
        <v>0</v>
      </c>
      <c r="K6" s="138">
        <f t="shared" si="2"/>
        <v>0</v>
      </c>
      <c r="L6" s="139">
        <f t="shared" si="3"/>
        <v>0</v>
      </c>
      <c r="M6" s="139">
        <f t="shared" si="4"/>
        <v>0</v>
      </c>
      <c r="N6" s="139">
        <f t="shared" si="5"/>
        <v>0</v>
      </c>
      <c r="O6" s="139">
        <f t="shared" si="6"/>
        <v>0</v>
      </c>
      <c r="P6" s="137">
        <f t="shared" si="9"/>
        <v>0</v>
      </c>
      <c r="Q6" s="140">
        <f t="shared" si="7"/>
        <v>0</v>
      </c>
      <c r="R6" s="141" cm="1">
        <f t="array" ref="R6">ROUND(AVERAGE(H7:H16/10),1)</f>
        <v>0</v>
      </c>
      <c r="S6" s="141" cm="1">
        <f t="array" ref="S6">(ROUND(AVERAGE(H7:H16/10/8),1))</f>
        <v>0</v>
      </c>
    </row>
    <row r="7" spans="1:20" x14ac:dyDescent="0.35">
      <c r="A7" s="132">
        <v>45248</v>
      </c>
      <c r="B7" s="133"/>
      <c r="C7" s="134"/>
      <c r="D7" s="134"/>
      <c r="E7" s="134"/>
      <c r="F7" s="135"/>
      <c r="G7" s="173"/>
      <c r="H7" s="136">
        <f t="shared" si="8"/>
        <v>0</v>
      </c>
      <c r="I7" s="126" t="str">
        <f t="shared" si="0"/>
        <v>31</v>
      </c>
      <c r="J7" s="137">
        <f t="shared" si="1"/>
        <v>0</v>
      </c>
      <c r="K7" s="138">
        <f t="shared" si="2"/>
        <v>0</v>
      </c>
      <c r="L7" s="139">
        <f t="shared" si="3"/>
        <v>0</v>
      </c>
      <c r="M7" s="139">
        <f t="shared" si="4"/>
        <v>0</v>
      </c>
      <c r="N7" s="139">
        <f t="shared" si="5"/>
        <v>0</v>
      </c>
      <c r="O7" s="139">
        <f t="shared" si="6"/>
        <v>0</v>
      </c>
      <c r="P7" s="137">
        <f t="shared" si="9"/>
        <v>0</v>
      </c>
      <c r="Q7" s="140">
        <f t="shared" si="7"/>
        <v>0</v>
      </c>
      <c r="R7" s="141" cm="1">
        <f t="array" ref="R7">ROUND(AVERAGE(H8:H17/10),1)</f>
        <v>0</v>
      </c>
      <c r="S7" s="141" cm="1">
        <f t="array" ref="S7">(ROUND(AVERAGE(H8:H17/10/8),1))</f>
        <v>0</v>
      </c>
    </row>
    <row r="8" spans="1:20" x14ac:dyDescent="0.35">
      <c r="A8" s="142">
        <v>45234</v>
      </c>
      <c r="B8" s="133"/>
      <c r="C8" s="134"/>
      <c r="D8" s="134"/>
      <c r="E8" s="134"/>
      <c r="F8" s="135"/>
      <c r="G8" s="173"/>
      <c r="H8" s="136">
        <f t="shared" si="8"/>
        <v>0</v>
      </c>
      <c r="I8" s="126" t="str">
        <f t="shared" si="0"/>
        <v>31</v>
      </c>
      <c r="J8" s="137">
        <f t="shared" si="1"/>
        <v>0</v>
      </c>
      <c r="K8" s="138">
        <f t="shared" si="2"/>
        <v>0</v>
      </c>
      <c r="L8" s="139">
        <f t="shared" si="3"/>
        <v>0</v>
      </c>
      <c r="M8" s="139">
        <f t="shared" si="4"/>
        <v>0</v>
      </c>
      <c r="N8" s="139">
        <f t="shared" si="5"/>
        <v>0</v>
      </c>
      <c r="O8" s="139">
        <f t="shared" si="6"/>
        <v>0</v>
      </c>
      <c r="P8" s="137">
        <f t="shared" si="9"/>
        <v>0</v>
      </c>
      <c r="Q8" s="140">
        <f t="shared" si="7"/>
        <v>0</v>
      </c>
      <c r="R8" s="141" cm="1">
        <f t="array" ref="R8">ROUND(AVERAGE(H9:H18/10),1)</f>
        <v>0</v>
      </c>
      <c r="S8" s="141" cm="1">
        <f t="array" ref="S8">(ROUND(AVERAGE(H9:H18/10/8),1))</f>
        <v>0</v>
      </c>
    </row>
    <row r="9" spans="1:20" x14ac:dyDescent="0.35">
      <c r="A9" s="142">
        <v>45220</v>
      </c>
      <c r="B9" s="133"/>
      <c r="C9" s="134"/>
      <c r="D9" s="134"/>
      <c r="E9" s="134"/>
      <c r="F9" s="135"/>
      <c r="G9" s="173"/>
      <c r="H9" s="136">
        <f t="shared" si="8"/>
        <v>0</v>
      </c>
      <c r="I9" s="126" t="str">
        <f t="shared" si="0"/>
        <v>31</v>
      </c>
      <c r="J9" s="137">
        <f t="shared" si="1"/>
        <v>0</v>
      </c>
      <c r="K9" s="138">
        <f t="shared" si="2"/>
        <v>0</v>
      </c>
      <c r="L9" s="139">
        <f t="shared" si="3"/>
        <v>0</v>
      </c>
      <c r="M9" s="139">
        <f t="shared" si="4"/>
        <v>0</v>
      </c>
      <c r="N9" s="139">
        <f t="shared" si="5"/>
        <v>0</v>
      </c>
      <c r="O9" s="139">
        <f t="shared" si="6"/>
        <v>0</v>
      </c>
      <c r="P9" s="137">
        <f t="shared" si="9"/>
        <v>0</v>
      </c>
      <c r="Q9" s="140">
        <f t="shared" si="7"/>
        <v>0</v>
      </c>
      <c r="R9" s="141" cm="1">
        <f t="array" ref="R9">ROUND(AVERAGE(H10:H19/10),1)</f>
        <v>0</v>
      </c>
      <c r="S9" s="141" cm="1">
        <f t="array" ref="S9">(ROUND(AVERAGE(H10:H19/10/8),1))</f>
        <v>0</v>
      </c>
    </row>
    <row r="10" spans="1:20" x14ac:dyDescent="0.35">
      <c r="A10" s="132">
        <v>45206</v>
      </c>
      <c r="B10" s="133"/>
      <c r="C10" s="134"/>
      <c r="D10" s="134"/>
      <c r="E10" s="134"/>
      <c r="F10" s="135"/>
      <c r="G10" s="173"/>
      <c r="H10" s="136">
        <f t="shared" si="8"/>
        <v>0</v>
      </c>
      <c r="I10" s="126" t="str">
        <f t="shared" si="0"/>
        <v>31</v>
      </c>
      <c r="J10" s="137">
        <f t="shared" si="1"/>
        <v>0</v>
      </c>
      <c r="K10" s="138">
        <f t="shared" si="2"/>
        <v>0</v>
      </c>
      <c r="L10" s="139">
        <f t="shared" si="3"/>
        <v>0</v>
      </c>
      <c r="M10" s="139">
        <f t="shared" si="4"/>
        <v>0</v>
      </c>
      <c r="N10" s="139">
        <f t="shared" si="5"/>
        <v>0</v>
      </c>
      <c r="O10" s="139">
        <f t="shared" si="6"/>
        <v>0</v>
      </c>
      <c r="P10" s="137">
        <f t="shared" si="9"/>
        <v>0</v>
      </c>
      <c r="Q10" s="140">
        <f t="shared" si="7"/>
        <v>0</v>
      </c>
      <c r="R10" s="141" cm="1">
        <f t="array" ref="R10">ROUND(AVERAGE(H11:H20/10),1)</f>
        <v>0</v>
      </c>
      <c r="S10" s="141" cm="1">
        <f t="array" ref="S10">(ROUND(AVERAGE(H11:H20/10/8),1))</f>
        <v>0</v>
      </c>
    </row>
    <row r="11" spans="1:20" x14ac:dyDescent="0.35">
      <c r="A11" s="142">
        <v>45192</v>
      </c>
      <c r="B11" s="133"/>
      <c r="C11" s="134"/>
      <c r="D11" s="134"/>
      <c r="E11" s="134"/>
      <c r="F11" s="135"/>
      <c r="G11" s="173"/>
      <c r="H11" s="136">
        <f t="shared" si="8"/>
        <v>0</v>
      </c>
      <c r="I11" s="126" t="str">
        <f t="shared" si="0"/>
        <v>31</v>
      </c>
      <c r="J11" s="137">
        <f t="shared" si="1"/>
        <v>0</v>
      </c>
      <c r="K11" s="138">
        <f t="shared" si="2"/>
        <v>0</v>
      </c>
      <c r="L11" s="139">
        <f t="shared" si="3"/>
        <v>0</v>
      </c>
      <c r="M11" s="139">
        <f t="shared" si="4"/>
        <v>0</v>
      </c>
      <c r="N11" s="139">
        <f t="shared" si="5"/>
        <v>0</v>
      </c>
      <c r="O11" s="139">
        <f t="shared" si="6"/>
        <v>0</v>
      </c>
      <c r="P11" s="137">
        <f t="shared" si="9"/>
        <v>0</v>
      </c>
      <c r="Q11" s="140">
        <f t="shared" si="7"/>
        <v>0</v>
      </c>
      <c r="R11" s="141" cm="1">
        <f t="array" ref="R11">ROUND(AVERAGE(H12:H21/10),1)</f>
        <v>0</v>
      </c>
      <c r="S11" s="141" cm="1">
        <f t="array" ref="S11">(ROUND(AVERAGE(H12:H21/10/8),1))</f>
        <v>0</v>
      </c>
    </row>
    <row r="12" spans="1:20" x14ac:dyDescent="0.35">
      <c r="A12" s="142">
        <v>45178</v>
      </c>
      <c r="B12" s="133"/>
      <c r="C12" s="134"/>
      <c r="D12" s="134"/>
      <c r="E12" s="134"/>
      <c r="F12" s="135"/>
      <c r="G12" s="173"/>
      <c r="H12" s="136">
        <f t="shared" si="8"/>
        <v>0</v>
      </c>
      <c r="I12" s="126" t="str">
        <f t="shared" si="0"/>
        <v>31</v>
      </c>
      <c r="J12" s="137">
        <f t="shared" si="1"/>
        <v>0</v>
      </c>
      <c r="K12" s="138">
        <f t="shared" si="2"/>
        <v>0</v>
      </c>
      <c r="L12" s="139">
        <f t="shared" si="3"/>
        <v>0</v>
      </c>
      <c r="M12" s="139">
        <f t="shared" si="4"/>
        <v>0</v>
      </c>
      <c r="N12" s="139">
        <f t="shared" si="5"/>
        <v>0</v>
      </c>
      <c r="O12" s="139">
        <f t="shared" si="6"/>
        <v>0</v>
      </c>
      <c r="P12" s="137">
        <f t="shared" si="9"/>
        <v>0</v>
      </c>
      <c r="Q12" s="140">
        <f t="shared" si="7"/>
        <v>0</v>
      </c>
      <c r="R12" s="141" cm="1">
        <f t="array" ref="R12">ROUND(AVERAGE(H13:H22/10),1)</f>
        <v>0</v>
      </c>
      <c r="S12" s="141" cm="1">
        <f t="array" ref="S12">(ROUND(AVERAGE(H13:H22/10/8),1))</f>
        <v>0</v>
      </c>
    </row>
    <row r="13" spans="1:20" x14ac:dyDescent="0.35">
      <c r="A13" s="132">
        <v>45164</v>
      </c>
      <c r="B13" s="133"/>
      <c r="C13" s="134"/>
      <c r="D13" s="134"/>
      <c r="E13" s="134"/>
      <c r="F13" s="135"/>
      <c r="G13" s="173"/>
      <c r="H13" s="136">
        <f t="shared" si="8"/>
        <v>0</v>
      </c>
      <c r="I13" s="126" t="str">
        <f t="shared" si="0"/>
        <v>31</v>
      </c>
      <c r="J13" s="137">
        <f t="shared" si="1"/>
        <v>0</v>
      </c>
      <c r="K13" s="138">
        <f t="shared" si="2"/>
        <v>0</v>
      </c>
      <c r="L13" s="139">
        <f t="shared" si="3"/>
        <v>0</v>
      </c>
      <c r="M13" s="139">
        <f t="shared" si="4"/>
        <v>0</v>
      </c>
      <c r="N13" s="139">
        <f t="shared" si="5"/>
        <v>0</v>
      </c>
      <c r="O13" s="139">
        <f t="shared" si="6"/>
        <v>0</v>
      </c>
      <c r="P13" s="137">
        <f t="shared" si="9"/>
        <v>0</v>
      </c>
      <c r="Q13" s="140">
        <f t="shared" si="7"/>
        <v>0</v>
      </c>
      <c r="R13" s="141" cm="1">
        <f t="array" ref="R13">ROUND(AVERAGE(H14:H23/10),1)</f>
        <v>0</v>
      </c>
      <c r="S13" s="141" cm="1">
        <f t="array" ref="S13">(ROUND(AVERAGE(H14:H23/10/8),1))</f>
        <v>0</v>
      </c>
    </row>
    <row r="14" spans="1:20" x14ac:dyDescent="0.35">
      <c r="A14" s="142">
        <v>45150</v>
      </c>
      <c r="B14" s="133"/>
      <c r="C14" s="134"/>
      <c r="D14" s="134"/>
      <c r="E14" s="134"/>
      <c r="F14" s="135"/>
      <c r="G14" s="173"/>
      <c r="H14" s="136">
        <f t="shared" si="8"/>
        <v>0</v>
      </c>
      <c r="I14" s="126" t="str">
        <f t="shared" si="0"/>
        <v>31</v>
      </c>
      <c r="J14" s="137">
        <f t="shared" si="1"/>
        <v>0</v>
      </c>
      <c r="K14" s="138">
        <f t="shared" si="2"/>
        <v>0</v>
      </c>
      <c r="L14" s="139">
        <f t="shared" si="3"/>
        <v>0</v>
      </c>
      <c r="M14" s="139">
        <f t="shared" si="4"/>
        <v>0</v>
      </c>
      <c r="N14" s="139">
        <f t="shared" si="5"/>
        <v>0</v>
      </c>
      <c r="O14" s="139">
        <f t="shared" si="6"/>
        <v>0</v>
      </c>
      <c r="P14" s="137">
        <f t="shared" si="9"/>
        <v>0</v>
      </c>
      <c r="Q14" s="140">
        <f t="shared" si="7"/>
        <v>0</v>
      </c>
      <c r="R14" s="141" cm="1">
        <f t="array" ref="R14">ROUND(AVERAGE(H15:H24/10),1)</f>
        <v>0</v>
      </c>
      <c r="S14" s="141" cm="1">
        <f t="array" ref="S14">(ROUND(AVERAGE(H15:H24/10/8),1))</f>
        <v>0</v>
      </c>
    </row>
    <row r="15" spans="1:20" x14ac:dyDescent="0.35">
      <c r="A15" s="142">
        <v>45136</v>
      </c>
      <c r="B15" s="133"/>
      <c r="C15" s="134"/>
      <c r="D15" s="134"/>
      <c r="E15" s="134"/>
      <c r="F15" s="135"/>
      <c r="G15" s="173"/>
      <c r="H15" s="136">
        <f t="shared" si="8"/>
        <v>0</v>
      </c>
      <c r="I15" s="126" t="str">
        <f t="shared" si="0"/>
        <v>31</v>
      </c>
      <c r="J15" s="137">
        <f t="shared" si="1"/>
        <v>0</v>
      </c>
      <c r="K15" s="138">
        <f t="shared" si="2"/>
        <v>0</v>
      </c>
      <c r="L15" s="139">
        <f t="shared" si="3"/>
        <v>0</v>
      </c>
      <c r="M15" s="139">
        <f t="shared" si="4"/>
        <v>0</v>
      </c>
      <c r="N15" s="139">
        <f t="shared" si="5"/>
        <v>0</v>
      </c>
      <c r="O15" s="139">
        <f t="shared" si="6"/>
        <v>0</v>
      </c>
      <c r="P15" s="137">
        <f t="shared" si="9"/>
        <v>0</v>
      </c>
      <c r="Q15" s="140">
        <f t="shared" si="7"/>
        <v>0</v>
      </c>
      <c r="R15" s="141" cm="1">
        <f t="array" ref="R15">ROUND(AVERAGE(H16:H25/10),1)</f>
        <v>0</v>
      </c>
      <c r="S15" s="141" cm="1">
        <f t="array" ref="S15">(ROUND(AVERAGE(H16:H25/10/8),1))</f>
        <v>0</v>
      </c>
    </row>
    <row r="16" spans="1:20" x14ac:dyDescent="0.35">
      <c r="A16" s="132">
        <v>45122</v>
      </c>
      <c r="B16" s="133"/>
      <c r="C16" s="134"/>
      <c r="D16" s="134"/>
      <c r="E16" s="134"/>
      <c r="F16" s="135"/>
      <c r="G16" s="173"/>
      <c r="H16" s="136">
        <f t="shared" si="8"/>
        <v>0</v>
      </c>
      <c r="I16" s="126" t="str">
        <f t="shared" si="0"/>
        <v>31</v>
      </c>
      <c r="J16" s="137">
        <f t="shared" si="1"/>
        <v>0</v>
      </c>
      <c r="K16" s="138">
        <f t="shared" si="2"/>
        <v>0</v>
      </c>
      <c r="L16" s="139">
        <f t="shared" si="3"/>
        <v>0</v>
      </c>
      <c r="M16" s="139">
        <f t="shared" si="4"/>
        <v>0</v>
      </c>
      <c r="N16" s="139">
        <f t="shared" si="5"/>
        <v>0</v>
      </c>
      <c r="O16" s="139">
        <f t="shared" si="6"/>
        <v>0</v>
      </c>
      <c r="P16" s="137">
        <f t="shared" si="9"/>
        <v>0</v>
      </c>
      <c r="Q16" s="140">
        <f t="shared" si="7"/>
        <v>0</v>
      </c>
      <c r="R16" s="141" cm="1">
        <f t="array" ref="R16">ROUND(AVERAGE(H17:H26/10),1)</f>
        <v>0</v>
      </c>
      <c r="S16" s="141" cm="1">
        <f t="array" ref="S16">(ROUND(AVERAGE(H17:H26/10/8),1))</f>
        <v>0</v>
      </c>
    </row>
    <row r="17" spans="1:19" x14ac:dyDescent="0.35">
      <c r="A17" s="142">
        <v>45108</v>
      </c>
      <c r="B17" s="133"/>
      <c r="C17" s="134"/>
      <c r="D17" s="134"/>
      <c r="E17" s="134"/>
      <c r="F17" s="135"/>
      <c r="G17" s="173"/>
      <c r="H17" s="136">
        <f t="shared" si="8"/>
        <v>0</v>
      </c>
      <c r="I17" s="126" t="str">
        <f t="shared" si="0"/>
        <v>31</v>
      </c>
      <c r="J17" s="137">
        <f t="shared" si="1"/>
        <v>0</v>
      </c>
      <c r="K17" s="138">
        <f t="shared" si="2"/>
        <v>0</v>
      </c>
      <c r="L17" s="139">
        <f t="shared" si="3"/>
        <v>0</v>
      </c>
      <c r="M17" s="139">
        <f t="shared" si="4"/>
        <v>0</v>
      </c>
      <c r="N17" s="139">
        <f t="shared" si="5"/>
        <v>0</v>
      </c>
      <c r="O17" s="139">
        <f t="shared" si="6"/>
        <v>0</v>
      </c>
      <c r="P17" s="137">
        <f t="shared" si="9"/>
        <v>0</v>
      </c>
      <c r="Q17" s="140">
        <f t="shared" si="7"/>
        <v>0</v>
      </c>
      <c r="R17" s="141" cm="1">
        <f t="array" ref="R17">ROUND(AVERAGE(H18:H27/10),1)</f>
        <v>0</v>
      </c>
      <c r="S17" s="141" cm="1">
        <f t="array" ref="S17">(ROUND(AVERAGE(H18:H27/10/8),1))</f>
        <v>0</v>
      </c>
    </row>
    <row r="18" spans="1:19" x14ac:dyDescent="0.35">
      <c r="A18" s="142">
        <v>45094</v>
      </c>
      <c r="B18" s="133"/>
      <c r="C18" s="134"/>
      <c r="D18" s="134"/>
      <c r="E18" s="134"/>
      <c r="F18" s="135"/>
      <c r="G18" s="173"/>
      <c r="H18" s="136">
        <f t="shared" si="8"/>
        <v>0</v>
      </c>
      <c r="I18" s="126" t="str">
        <f t="shared" si="0"/>
        <v>31</v>
      </c>
      <c r="J18" s="137">
        <f t="shared" si="1"/>
        <v>0</v>
      </c>
      <c r="K18" s="138">
        <f t="shared" si="2"/>
        <v>0</v>
      </c>
      <c r="L18" s="139">
        <f t="shared" si="3"/>
        <v>0</v>
      </c>
      <c r="M18" s="139">
        <f t="shared" si="4"/>
        <v>0</v>
      </c>
      <c r="N18" s="139">
        <f t="shared" si="5"/>
        <v>0</v>
      </c>
      <c r="O18" s="139">
        <f t="shared" si="6"/>
        <v>0</v>
      </c>
      <c r="P18" s="137">
        <f t="shared" si="9"/>
        <v>0</v>
      </c>
      <c r="Q18" s="140">
        <f t="shared" si="7"/>
        <v>0</v>
      </c>
      <c r="R18" s="141" cm="1">
        <f t="array" ref="R18">ROUND(AVERAGE(H19:H28/10),1)</f>
        <v>0</v>
      </c>
      <c r="S18" s="141" cm="1">
        <f t="array" ref="S18">(ROUND(AVERAGE(H19:H28/10/8),1))</f>
        <v>0</v>
      </c>
    </row>
    <row r="19" spans="1:19" x14ac:dyDescent="0.35">
      <c r="A19" s="132">
        <v>45080</v>
      </c>
      <c r="B19" s="133"/>
      <c r="C19" s="134"/>
      <c r="D19" s="134"/>
      <c r="E19" s="134"/>
      <c r="F19" s="135"/>
      <c r="G19" s="173"/>
      <c r="H19" s="136">
        <f t="shared" si="8"/>
        <v>0</v>
      </c>
      <c r="I19" s="126" t="str">
        <f t="shared" si="0"/>
        <v>31</v>
      </c>
      <c r="J19" s="137">
        <f t="shared" si="1"/>
        <v>0</v>
      </c>
      <c r="K19" s="138">
        <f t="shared" si="2"/>
        <v>0</v>
      </c>
      <c r="L19" s="139">
        <f t="shared" si="3"/>
        <v>0</v>
      </c>
      <c r="M19" s="139">
        <f t="shared" si="4"/>
        <v>0</v>
      </c>
      <c r="N19" s="139">
        <f t="shared" si="5"/>
        <v>0</v>
      </c>
      <c r="O19" s="139">
        <f t="shared" si="6"/>
        <v>0</v>
      </c>
      <c r="P19" s="137">
        <f t="shared" si="9"/>
        <v>0</v>
      </c>
      <c r="Q19" s="140">
        <f t="shared" si="7"/>
        <v>0</v>
      </c>
      <c r="R19" s="141" cm="1">
        <f t="array" ref="R19">ROUND(AVERAGE(H20:H29/10),1)</f>
        <v>0.1</v>
      </c>
      <c r="S19" s="141" cm="1">
        <f t="array" ref="S19">(ROUND(AVERAGE(H20:H29/10/8),1))</f>
        <v>0</v>
      </c>
    </row>
    <row r="20" spans="1:19" x14ac:dyDescent="0.35">
      <c r="A20" s="142">
        <v>45066</v>
      </c>
      <c r="B20" s="133"/>
      <c r="C20" s="134"/>
      <c r="D20" s="134"/>
      <c r="E20" s="134"/>
      <c r="F20" s="135"/>
      <c r="G20" s="173"/>
      <c r="H20" s="136">
        <f t="shared" si="8"/>
        <v>0</v>
      </c>
      <c r="I20" s="126" t="str">
        <f t="shared" si="0"/>
        <v>31</v>
      </c>
      <c r="J20" s="137">
        <f t="shared" si="1"/>
        <v>0</v>
      </c>
      <c r="K20" s="138">
        <f t="shared" si="2"/>
        <v>0</v>
      </c>
      <c r="L20" s="139">
        <f t="shared" si="3"/>
        <v>0</v>
      </c>
      <c r="M20" s="139">
        <f t="shared" si="4"/>
        <v>0</v>
      </c>
      <c r="N20" s="139">
        <f t="shared" si="5"/>
        <v>0</v>
      </c>
      <c r="O20" s="139">
        <f t="shared" si="6"/>
        <v>0</v>
      </c>
      <c r="P20" s="137">
        <f t="shared" si="9"/>
        <v>0</v>
      </c>
      <c r="Q20" s="140">
        <f t="shared" si="7"/>
        <v>0</v>
      </c>
      <c r="R20" s="141" cm="1">
        <f t="array" ref="R20">ROUND(AVERAGE(H21:H30/10),1)</f>
        <v>1.2</v>
      </c>
      <c r="S20" s="141" cm="1">
        <f t="array" ref="S20">(ROUND(AVERAGE(H21:H30/10/8),1))</f>
        <v>0.2</v>
      </c>
    </row>
    <row r="21" spans="1:19" x14ac:dyDescent="0.35">
      <c r="A21" s="142">
        <v>45052</v>
      </c>
      <c r="B21" s="133"/>
      <c r="C21" s="134"/>
      <c r="D21" s="134"/>
      <c r="E21" s="134"/>
      <c r="F21" s="135"/>
      <c r="G21" s="173"/>
      <c r="H21" s="136">
        <f t="shared" si="8"/>
        <v>0</v>
      </c>
      <c r="I21" s="126" t="str">
        <f t="shared" si="0"/>
        <v>31</v>
      </c>
      <c r="J21" s="137">
        <f t="shared" si="1"/>
        <v>0</v>
      </c>
      <c r="K21" s="138">
        <f t="shared" si="2"/>
        <v>0</v>
      </c>
      <c r="L21" s="139">
        <f t="shared" si="3"/>
        <v>0</v>
      </c>
      <c r="M21" s="139">
        <f t="shared" si="4"/>
        <v>0</v>
      </c>
      <c r="N21" s="139">
        <f t="shared" si="5"/>
        <v>0</v>
      </c>
      <c r="O21" s="139">
        <f t="shared" si="6"/>
        <v>0</v>
      </c>
      <c r="P21" s="137">
        <f t="shared" si="9"/>
        <v>0</v>
      </c>
      <c r="Q21" s="140">
        <f t="shared" si="7"/>
        <v>0</v>
      </c>
      <c r="R21" s="141" cm="1">
        <f t="array" ref="R21">ROUND(AVERAGE(H22:H31/10),1)</f>
        <v>2.2000000000000002</v>
      </c>
      <c r="S21" s="141" cm="1">
        <f t="array" ref="S21">(ROUND(AVERAGE(H22:H31/10/8),1))</f>
        <v>0.3</v>
      </c>
    </row>
    <row r="22" spans="1:19" x14ac:dyDescent="0.35">
      <c r="A22" s="132">
        <v>45038</v>
      </c>
      <c r="B22" s="133"/>
      <c r="C22" s="134"/>
      <c r="D22" s="134"/>
      <c r="E22" s="134"/>
      <c r="F22" s="135"/>
      <c r="G22" s="173"/>
      <c r="H22" s="136">
        <f t="shared" si="8"/>
        <v>0</v>
      </c>
      <c r="I22" s="126" t="str">
        <f t="shared" si="0"/>
        <v>31</v>
      </c>
      <c r="J22" s="137">
        <f t="shared" si="1"/>
        <v>0</v>
      </c>
      <c r="K22" s="138">
        <f t="shared" si="2"/>
        <v>0</v>
      </c>
      <c r="L22" s="139">
        <f t="shared" si="3"/>
        <v>0</v>
      </c>
      <c r="M22" s="139">
        <f t="shared" si="4"/>
        <v>0</v>
      </c>
      <c r="N22" s="139">
        <f t="shared" si="5"/>
        <v>0</v>
      </c>
      <c r="O22" s="139">
        <f t="shared" si="6"/>
        <v>0</v>
      </c>
      <c r="P22" s="137">
        <f t="shared" si="9"/>
        <v>0</v>
      </c>
      <c r="Q22" s="140">
        <f t="shared" si="7"/>
        <v>0</v>
      </c>
      <c r="R22" s="141" cm="1">
        <f t="array" ref="R22">ROUND(AVERAGE(H23:H32/10),1)</f>
        <v>3.2</v>
      </c>
      <c r="S22" s="141" cm="1">
        <f t="array" ref="S22">(ROUND(AVERAGE(H23:H32/10/8),1))</f>
        <v>0.4</v>
      </c>
    </row>
    <row r="23" spans="1:19" x14ac:dyDescent="0.35">
      <c r="A23" s="142">
        <v>45024</v>
      </c>
      <c r="B23" s="133"/>
      <c r="C23" s="134"/>
      <c r="D23" s="134"/>
      <c r="E23" s="134"/>
      <c r="F23" s="135"/>
      <c r="G23" s="173"/>
      <c r="H23" s="136">
        <f t="shared" si="8"/>
        <v>0</v>
      </c>
      <c r="I23" s="126" t="str">
        <f t="shared" si="0"/>
        <v>31</v>
      </c>
      <c r="J23" s="137">
        <f t="shared" si="1"/>
        <v>0</v>
      </c>
      <c r="K23" s="138">
        <f t="shared" si="2"/>
        <v>0</v>
      </c>
      <c r="L23" s="139">
        <f t="shared" si="3"/>
        <v>0</v>
      </c>
      <c r="M23" s="139">
        <f t="shared" si="4"/>
        <v>0</v>
      </c>
      <c r="N23" s="139">
        <f t="shared" si="5"/>
        <v>0</v>
      </c>
      <c r="O23" s="139">
        <f t="shared" si="6"/>
        <v>0</v>
      </c>
      <c r="P23" s="137">
        <f t="shared" si="9"/>
        <v>0</v>
      </c>
      <c r="Q23" s="140">
        <f t="shared" si="7"/>
        <v>0</v>
      </c>
      <c r="R23" s="141" cm="1">
        <f t="array" ref="R23">ROUND(AVERAGE(H24:H33/10),1)</f>
        <v>4</v>
      </c>
      <c r="S23" s="141" cm="1">
        <f t="array" ref="S23">(ROUND(AVERAGE(H24:H33/10/8),1))</f>
        <v>0.5</v>
      </c>
    </row>
    <row r="24" spans="1:19" x14ac:dyDescent="0.35">
      <c r="A24" s="142">
        <v>45010</v>
      </c>
      <c r="B24" s="133"/>
      <c r="C24" s="134"/>
      <c r="D24" s="134"/>
      <c r="E24" s="134"/>
      <c r="F24" s="135"/>
      <c r="G24" s="173"/>
      <c r="H24" s="136">
        <f t="shared" si="8"/>
        <v>0</v>
      </c>
      <c r="I24" s="126" t="str">
        <f t="shared" si="0"/>
        <v>31</v>
      </c>
      <c r="J24" s="137">
        <f t="shared" si="1"/>
        <v>0</v>
      </c>
      <c r="K24" s="138">
        <f t="shared" si="2"/>
        <v>0</v>
      </c>
      <c r="L24" s="139">
        <f t="shared" si="3"/>
        <v>0</v>
      </c>
      <c r="M24" s="139">
        <f t="shared" si="4"/>
        <v>0</v>
      </c>
      <c r="N24" s="139">
        <f t="shared" si="5"/>
        <v>0</v>
      </c>
      <c r="O24" s="139">
        <f t="shared" si="6"/>
        <v>0</v>
      </c>
      <c r="P24" s="137">
        <f t="shared" si="9"/>
        <v>0</v>
      </c>
      <c r="Q24" s="140">
        <f t="shared" si="7"/>
        <v>0</v>
      </c>
      <c r="R24" s="141" cm="1">
        <f t="array" ref="R24">ROUND(AVERAGE(H25:H34/10),1)</f>
        <v>4.9000000000000004</v>
      </c>
      <c r="S24" s="141" cm="1">
        <f t="array" ref="S24">(ROUND(AVERAGE(H25:H34/10/8),1))</f>
        <v>0.6</v>
      </c>
    </row>
    <row r="25" spans="1:19" x14ac:dyDescent="0.35">
      <c r="A25" s="132">
        <v>44996</v>
      </c>
      <c r="B25" s="133"/>
      <c r="C25" s="134"/>
      <c r="D25" s="134"/>
      <c r="E25" s="134"/>
      <c r="F25" s="135"/>
      <c r="G25" s="173"/>
      <c r="H25" s="136">
        <f t="shared" si="8"/>
        <v>0</v>
      </c>
      <c r="I25" s="126" t="str">
        <f t="shared" si="0"/>
        <v>31</v>
      </c>
      <c r="J25" s="137">
        <f t="shared" si="1"/>
        <v>0</v>
      </c>
      <c r="K25" s="138">
        <f t="shared" si="2"/>
        <v>0</v>
      </c>
      <c r="L25" s="139">
        <f t="shared" si="3"/>
        <v>0</v>
      </c>
      <c r="M25" s="139">
        <f t="shared" si="4"/>
        <v>0</v>
      </c>
      <c r="N25" s="139">
        <f t="shared" si="5"/>
        <v>0</v>
      </c>
      <c r="O25" s="139">
        <f t="shared" si="6"/>
        <v>0</v>
      </c>
      <c r="P25" s="137">
        <f t="shared" si="9"/>
        <v>0</v>
      </c>
      <c r="Q25" s="140">
        <f t="shared" si="7"/>
        <v>0</v>
      </c>
      <c r="R25" s="141" cm="1">
        <f t="array" ref="R25">ROUND(AVERAGE(H26:H35/10),1)</f>
        <v>5.8</v>
      </c>
      <c r="S25" s="141" cm="1">
        <f t="array" ref="S25">(ROUND(AVERAGE(H26:H35/10/8),1))</f>
        <v>0.7</v>
      </c>
    </row>
    <row r="26" spans="1:19" x14ac:dyDescent="0.35">
      <c r="A26" s="142">
        <v>44982</v>
      </c>
      <c r="B26" s="133"/>
      <c r="C26" s="134"/>
      <c r="D26" s="134"/>
      <c r="E26" s="134"/>
      <c r="F26" s="135"/>
      <c r="G26" s="173"/>
      <c r="H26" s="136">
        <f t="shared" si="8"/>
        <v>0</v>
      </c>
      <c r="I26" s="126" t="str">
        <f t="shared" si="0"/>
        <v>31</v>
      </c>
      <c r="J26" s="137">
        <f t="shared" si="1"/>
        <v>0</v>
      </c>
      <c r="K26" s="138">
        <f t="shared" si="2"/>
        <v>0</v>
      </c>
      <c r="L26" s="139">
        <f t="shared" si="3"/>
        <v>0</v>
      </c>
      <c r="M26" s="139">
        <f t="shared" si="4"/>
        <v>0</v>
      </c>
      <c r="N26" s="139">
        <f t="shared" si="5"/>
        <v>0</v>
      </c>
      <c r="O26" s="139">
        <f t="shared" si="6"/>
        <v>0</v>
      </c>
      <c r="P26" s="137">
        <f t="shared" si="9"/>
        <v>0</v>
      </c>
      <c r="Q26" s="140">
        <f t="shared" si="7"/>
        <v>0</v>
      </c>
      <c r="R26" s="141" cm="1">
        <f t="array" ref="R26">ROUND(AVERAGE(H27:H36/10),1)</f>
        <v>6.4</v>
      </c>
      <c r="S26" s="141" cm="1">
        <f t="array" ref="S26">(ROUND(AVERAGE(H27:H36/10/8),1))</f>
        <v>0.8</v>
      </c>
    </row>
    <row r="27" spans="1:19" x14ac:dyDescent="0.35">
      <c r="A27" s="142">
        <v>44968</v>
      </c>
      <c r="B27" s="133"/>
      <c r="C27" s="134"/>
      <c r="D27" s="134"/>
      <c r="E27" s="134"/>
      <c r="F27" s="135"/>
      <c r="G27" s="173"/>
      <c r="H27" s="136">
        <f t="shared" si="8"/>
        <v>0</v>
      </c>
      <c r="I27" s="126" t="str">
        <f t="shared" si="0"/>
        <v>31</v>
      </c>
      <c r="J27" s="137">
        <f t="shared" si="1"/>
        <v>0</v>
      </c>
      <c r="K27" s="138">
        <f t="shared" si="2"/>
        <v>0</v>
      </c>
      <c r="L27" s="139">
        <f t="shared" si="3"/>
        <v>0</v>
      </c>
      <c r="M27" s="139">
        <f t="shared" si="4"/>
        <v>0</v>
      </c>
      <c r="N27" s="139">
        <f t="shared" si="5"/>
        <v>0</v>
      </c>
      <c r="O27" s="139">
        <f t="shared" si="6"/>
        <v>0</v>
      </c>
      <c r="P27" s="137">
        <f t="shared" si="9"/>
        <v>0</v>
      </c>
      <c r="Q27" s="140">
        <f t="shared" si="7"/>
        <v>0</v>
      </c>
      <c r="R27" s="141" cm="1">
        <f t="array" ref="R27">ROUND(AVERAGE(H28:H37/10),1)</f>
        <v>7.1</v>
      </c>
      <c r="S27" s="141" cm="1">
        <f t="array" ref="S27">(ROUND(AVERAGE(H28:H37/10/8),1))</f>
        <v>0.9</v>
      </c>
    </row>
    <row r="28" spans="1:19" x14ac:dyDescent="0.35">
      <c r="A28" s="132">
        <v>44954</v>
      </c>
      <c r="B28" s="133"/>
      <c r="C28" s="134"/>
      <c r="D28" s="134"/>
      <c r="E28" s="134"/>
      <c r="F28" s="135"/>
      <c r="G28" s="173"/>
      <c r="H28" s="136">
        <f t="shared" si="8"/>
        <v>0</v>
      </c>
      <c r="I28" s="126" t="str">
        <f t="shared" si="0"/>
        <v>31</v>
      </c>
      <c r="J28" s="137">
        <f t="shared" si="1"/>
        <v>0</v>
      </c>
      <c r="K28" s="138">
        <f t="shared" si="2"/>
        <v>0</v>
      </c>
      <c r="L28" s="139">
        <f t="shared" si="3"/>
        <v>0</v>
      </c>
      <c r="M28" s="139">
        <f t="shared" si="4"/>
        <v>0</v>
      </c>
      <c r="N28" s="139">
        <f t="shared" si="5"/>
        <v>0</v>
      </c>
      <c r="O28" s="139">
        <f t="shared" si="6"/>
        <v>0</v>
      </c>
      <c r="P28" s="137">
        <f t="shared" si="9"/>
        <v>0</v>
      </c>
      <c r="Q28" s="140">
        <f t="shared" si="7"/>
        <v>0</v>
      </c>
      <c r="R28" s="141" cm="1">
        <f t="array" ref="R28">ROUND(AVERAGE(H29:H38/10),1)</f>
        <v>7.9</v>
      </c>
      <c r="S28" s="141" cm="1">
        <f t="array" ref="S28">(ROUND(AVERAGE(H29:H38/10/8),1))</f>
        <v>1</v>
      </c>
    </row>
    <row r="29" spans="1:19" x14ac:dyDescent="0.35">
      <c r="A29" s="142">
        <v>44940</v>
      </c>
      <c r="B29" s="133"/>
      <c r="C29" s="134"/>
      <c r="D29" s="134"/>
      <c r="E29" s="134">
        <v>8</v>
      </c>
      <c r="F29" s="135"/>
      <c r="G29" s="173"/>
      <c r="H29" s="136">
        <f t="shared" si="8"/>
        <v>8</v>
      </c>
      <c r="I29" s="126" t="str">
        <f t="shared" si="0"/>
        <v>31</v>
      </c>
      <c r="J29" s="137">
        <f t="shared" si="1"/>
        <v>0</v>
      </c>
      <c r="K29" s="138">
        <f t="shared" si="2"/>
        <v>8</v>
      </c>
      <c r="L29" s="139">
        <f t="shared" si="3"/>
        <v>0</v>
      </c>
      <c r="M29" s="139">
        <f t="shared" si="4"/>
        <v>0</v>
      </c>
      <c r="N29" s="139">
        <f t="shared" si="5"/>
        <v>0</v>
      </c>
      <c r="O29" s="139">
        <f t="shared" si="6"/>
        <v>248</v>
      </c>
      <c r="P29" s="137">
        <f t="shared" si="9"/>
        <v>248</v>
      </c>
      <c r="Q29" s="140">
        <f t="shared" si="7"/>
        <v>248</v>
      </c>
      <c r="R29" s="141" cm="1">
        <f t="array" ref="R29">ROUND(AVERAGE(H30:H39/10),1)</f>
        <v>8.6999999999999993</v>
      </c>
      <c r="S29" s="141" cm="1">
        <f t="array" ref="S29">(ROUND(AVERAGE(H30:H39/10/8),1))</f>
        <v>1.1000000000000001</v>
      </c>
    </row>
    <row r="30" spans="1:19" x14ac:dyDescent="0.35">
      <c r="A30" s="142">
        <v>44926</v>
      </c>
      <c r="B30" s="133">
        <v>40</v>
      </c>
      <c r="C30" s="134">
        <v>32</v>
      </c>
      <c r="D30" s="134"/>
      <c r="E30" s="134">
        <v>8</v>
      </c>
      <c r="F30" s="135">
        <v>74.3</v>
      </c>
      <c r="G30" s="173"/>
      <c r="H30" s="136">
        <f t="shared" si="8"/>
        <v>114.3</v>
      </c>
      <c r="I30" s="126" t="str">
        <f t="shared" si="0"/>
        <v>32</v>
      </c>
      <c r="J30" s="137">
        <f t="shared" si="1"/>
        <v>1602.6</v>
      </c>
      <c r="K30" s="138">
        <f t="shared" si="2"/>
        <v>80</v>
      </c>
      <c r="L30" s="139">
        <f t="shared" si="3"/>
        <v>775</v>
      </c>
      <c r="M30" s="139">
        <f t="shared" si="4"/>
        <v>1024</v>
      </c>
      <c r="N30" s="139">
        <f t="shared" si="5"/>
        <v>0</v>
      </c>
      <c r="O30" s="139">
        <f t="shared" si="6"/>
        <v>256</v>
      </c>
      <c r="P30" s="137">
        <f t="shared" si="9"/>
        <v>3657.6</v>
      </c>
      <c r="Q30" s="140">
        <f t="shared" si="7"/>
        <v>3657.6</v>
      </c>
      <c r="R30" s="141" cm="1">
        <f t="array" ref="R30">ROUND(AVERAGE(H31:H40/10),1)</f>
        <v>8.3000000000000007</v>
      </c>
      <c r="S30" s="141" cm="1">
        <f t="array" ref="S30">(ROUND(AVERAGE(H31:H40/10/8),1))</f>
        <v>1</v>
      </c>
    </row>
    <row r="31" spans="1:19" x14ac:dyDescent="0.35">
      <c r="A31" s="132">
        <v>44912</v>
      </c>
      <c r="B31" s="133">
        <v>80</v>
      </c>
      <c r="C31" s="134"/>
      <c r="D31" s="134"/>
      <c r="E31" s="134"/>
      <c r="F31" s="135">
        <v>102.1</v>
      </c>
      <c r="G31" s="173"/>
      <c r="H31" s="136">
        <f t="shared" si="8"/>
        <v>102.1</v>
      </c>
      <c r="I31" s="126" t="str">
        <f t="shared" si="0"/>
        <v>33.5</v>
      </c>
      <c r="J31" s="137">
        <f t="shared" si="1"/>
        <v>1870.35</v>
      </c>
      <c r="K31" s="138">
        <f t="shared" si="2"/>
        <v>80</v>
      </c>
      <c r="L31" s="139">
        <f t="shared" si="3"/>
        <v>1550</v>
      </c>
      <c r="M31" s="139">
        <f t="shared" si="4"/>
        <v>0</v>
      </c>
      <c r="N31" s="139">
        <f t="shared" si="5"/>
        <v>0</v>
      </c>
      <c r="O31" s="139">
        <f t="shared" si="6"/>
        <v>0</v>
      </c>
      <c r="P31" s="137">
        <f t="shared" si="9"/>
        <v>3420.35</v>
      </c>
      <c r="Q31" s="140">
        <f t="shared" si="7"/>
        <v>3420.35</v>
      </c>
      <c r="R31" s="141" cm="1">
        <f t="array" ref="R31">ROUND(AVERAGE(H32:H41/10),1)</f>
        <v>8.1999999999999993</v>
      </c>
      <c r="S31" s="141" cm="1">
        <f t="array" ref="S31">(ROUND(AVERAGE(H32:H41/10/8),1))</f>
        <v>1</v>
      </c>
    </row>
    <row r="32" spans="1:19" x14ac:dyDescent="0.35">
      <c r="A32" s="142">
        <v>44898</v>
      </c>
      <c r="B32" s="170">
        <v>80</v>
      </c>
      <c r="C32" s="134"/>
      <c r="D32" s="134"/>
      <c r="E32" s="134"/>
      <c r="F32" s="143">
        <v>94.1</v>
      </c>
      <c r="G32" s="173"/>
      <c r="H32" s="136">
        <f t="shared" si="8"/>
        <v>94.1</v>
      </c>
      <c r="I32" s="126" t="str">
        <f t="shared" si="0"/>
        <v>33</v>
      </c>
      <c r="J32" s="137">
        <f t="shared" si="1"/>
        <v>1555.2999999999997</v>
      </c>
      <c r="K32" s="138">
        <f t="shared" si="2"/>
        <v>80</v>
      </c>
      <c r="L32" s="139">
        <f t="shared" si="3"/>
        <v>1550</v>
      </c>
      <c r="M32" s="139">
        <f t="shared" si="4"/>
        <v>0</v>
      </c>
      <c r="N32" s="139">
        <f t="shared" si="5"/>
        <v>0</v>
      </c>
      <c r="O32" s="139">
        <f t="shared" si="6"/>
        <v>0</v>
      </c>
      <c r="P32" s="137">
        <f t="shared" si="9"/>
        <v>3105.2999999999997</v>
      </c>
      <c r="Q32" s="140">
        <f t="shared" si="7"/>
        <v>3105.2999999999997</v>
      </c>
      <c r="R32" s="141" cm="1">
        <f t="array" ref="R32">ROUND(AVERAGE(H33:H42/10),1)</f>
        <v>8.1</v>
      </c>
      <c r="S32" s="141" cm="1">
        <f t="array" ref="S32">(ROUND(AVERAGE(H33:H42/10/8),1))</f>
        <v>1</v>
      </c>
    </row>
    <row r="33" spans="1:19" x14ac:dyDescent="0.35">
      <c r="A33" s="142">
        <v>44884</v>
      </c>
      <c r="B33" s="170">
        <v>80</v>
      </c>
      <c r="C33" s="134"/>
      <c r="D33" s="134"/>
      <c r="E33" s="134"/>
      <c r="F33" s="143">
        <v>81.400000000000006</v>
      </c>
      <c r="G33" s="173"/>
      <c r="H33" s="136">
        <f t="shared" si="8"/>
        <v>81.400000000000006</v>
      </c>
      <c r="I33" s="126" t="str">
        <f t="shared" si="0"/>
        <v>32.5</v>
      </c>
      <c r="J33" s="137">
        <f t="shared" si="1"/>
        <v>1095.5</v>
      </c>
      <c r="K33" s="138">
        <f t="shared" si="2"/>
        <v>80</v>
      </c>
      <c r="L33" s="139">
        <f t="shared" si="3"/>
        <v>1550</v>
      </c>
      <c r="M33" s="139">
        <f t="shared" si="4"/>
        <v>0</v>
      </c>
      <c r="N33" s="139">
        <f t="shared" si="5"/>
        <v>0</v>
      </c>
      <c r="O33" s="139">
        <f t="shared" si="6"/>
        <v>0</v>
      </c>
      <c r="P33" s="137">
        <f t="shared" si="9"/>
        <v>2645.5</v>
      </c>
      <c r="Q33" s="140">
        <f t="shared" si="7"/>
        <v>2645.5</v>
      </c>
      <c r="R33" s="141" cm="1">
        <f t="array" ref="R33">ROUND(AVERAGE(H34:H43/10),1)</f>
        <v>7.3</v>
      </c>
      <c r="S33" s="141" cm="1">
        <f t="array" ref="S33">(ROUND(AVERAGE(H34:H43/10/8),1))</f>
        <v>0.9</v>
      </c>
    </row>
    <row r="34" spans="1:19" x14ac:dyDescent="0.35">
      <c r="A34" s="132">
        <v>44870</v>
      </c>
      <c r="B34" s="170">
        <v>80</v>
      </c>
      <c r="C34" s="134"/>
      <c r="D34" s="134"/>
      <c r="E34" s="134"/>
      <c r="F34" s="143">
        <v>92.5</v>
      </c>
      <c r="G34" s="173"/>
      <c r="H34" s="136">
        <f t="shared" si="8"/>
        <v>92.5</v>
      </c>
      <c r="I34" s="126" t="str">
        <f t="shared" si="0"/>
        <v>33</v>
      </c>
      <c r="J34" s="137">
        <f t="shared" si="1"/>
        <v>1502.5</v>
      </c>
      <c r="K34" s="138">
        <f t="shared" si="2"/>
        <v>80</v>
      </c>
      <c r="L34" s="139">
        <f t="shared" si="3"/>
        <v>1550</v>
      </c>
      <c r="M34" s="139">
        <f t="shared" si="4"/>
        <v>0</v>
      </c>
      <c r="N34" s="139">
        <f t="shared" si="5"/>
        <v>0</v>
      </c>
      <c r="O34" s="139">
        <f t="shared" si="6"/>
        <v>0</v>
      </c>
      <c r="P34" s="137">
        <f t="shared" si="9"/>
        <v>3052.5</v>
      </c>
      <c r="Q34" s="140">
        <f t="shared" si="7"/>
        <v>3052.5</v>
      </c>
      <c r="R34" s="141" cm="1">
        <f t="array" ref="R34">ROUND(AVERAGE(H35:H44/10),1)</f>
        <v>6.4</v>
      </c>
      <c r="S34" s="141" cm="1">
        <f t="array" ref="S34">(ROUND(AVERAGE(H35:H44/10/8),1))</f>
        <v>0.8</v>
      </c>
    </row>
    <row r="35" spans="1:19" x14ac:dyDescent="0.35">
      <c r="A35" s="142">
        <v>44856</v>
      </c>
      <c r="B35" s="170">
        <v>80</v>
      </c>
      <c r="C35" s="134"/>
      <c r="D35" s="134"/>
      <c r="E35" s="134"/>
      <c r="F35" s="143">
        <v>84.5</v>
      </c>
      <c r="G35" s="173"/>
      <c r="H35" s="136">
        <f t="shared" si="8"/>
        <v>84.5</v>
      </c>
      <c r="I35" s="126" t="str">
        <f t="shared" si="0"/>
        <v>32.5</v>
      </c>
      <c r="J35" s="137">
        <f t="shared" si="1"/>
        <v>1196.25</v>
      </c>
      <c r="K35" s="138">
        <f t="shared" si="2"/>
        <v>80</v>
      </c>
      <c r="L35" s="139">
        <f t="shared" si="3"/>
        <v>1550</v>
      </c>
      <c r="M35" s="139">
        <f t="shared" si="4"/>
        <v>0</v>
      </c>
      <c r="N35" s="139">
        <f t="shared" si="5"/>
        <v>0</v>
      </c>
      <c r="O35" s="139">
        <f t="shared" si="6"/>
        <v>0</v>
      </c>
      <c r="P35" s="137">
        <f t="shared" si="9"/>
        <v>2746.25</v>
      </c>
      <c r="Q35" s="140">
        <f t="shared" si="7"/>
        <v>2746.25</v>
      </c>
      <c r="R35" s="141" cm="1">
        <f t="array" ref="R35">ROUND(AVERAGE(G36:G45/10),1)</f>
        <v>0</v>
      </c>
      <c r="S35" s="141" cm="1">
        <f t="array" ref="S35">(ROUND(AVERAGE(G36:G45/10/8),1))</f>
        <v>0</v>
      </c>
    </row>
    <row r="36" spans="1:19" x14ac:dyDescent="0.35">
      <c r="A36" s="142">
        <v>44842</v>
      </c>
      <c r="B36" s="170">
        <v>80</v>
      </c>
      <c r="C36" s="134"/>
      <c r="D36" s="134"/>
      <c r="E36" s="134"/>
      <c r="F36" s="143">
        <v>60.9</v>
      </c>
      <c r="G36" s="173"/>
      <c r="H36" s="136">
        <f t="shared" si="8"/>
        <v>60.9</v>
      </c>
      <c r="I36" s="126" t="str">
        <f t="shared" si="0"/>
        <v>31.5</v>
      </c>
      <c r="J36" s="137">
        <f t="shared" si="1"/>
        <v>368.34999999999991</v>
      </c>
      <c r="K36" s="138">
        <f t="shared" si="2"/>
        <v>80</v>
      </c>
      <c r="L36" s="139">
        <f t="shared" si="3"/>
        <v>1550</v>
      </c>
      <c r="M36" s="139">
        <f t="shared" si="4"/>
        <v>0</v>
      </c>
      <c r="N36" s="139">
        <f t="shared" si="5"/>
        <v>0</v>
      </c>
      <c r="O36" s="139">
        <f t="shared" si="6"/>
        <v>0</v>
      </c>
      <c r="P36" s="137">
        <f t="shared" si="9"/>
        <v>1918.35</v>
      </c>
      <c r="Q36" s="140">
        <f t="shared" si="7"/>
        <v>1918.35</v>
      </c>
      <c r="R36" s="141" cm="1">
        <f t="array" ref="R36">ROUND(AVERAGE(G37:G46/10),1)</f>
        <v>0</v>
      </c>
      <c r="S36" s="141" cm="1">
        <f t="array" ref="S36">(ROUND(AVERAGE(G37:G46/10/8),1))</f>
        <v>0</v>
      </c>
    </row>
    <row r="37" spans="1:19" x14ac:dyDescent="0.35">
      <c r="A37" s="132">
        <v>44828</v>
      </c>
      <c r="B37" s="170">
        <v>80</v>
      </c>
      <c r="C37" s="134"/>
      <c r="D37" s="134"/>
      <c r="E37" s="134"/>
      <c r="F37" s="143">
        <v>74.2</v>
      </c>
      <c r="G37" s="173"/>
      <c r="H37" s="136">
        <f t="shared" si="8"/>
        <v>74.2</v>
      </c>
      <c r="I37" s="126" t="str">
        <f t="shared" si="0"/>
        <v>32</v>
      </c>
      <c r="J37" s="137">
        <f t="shared" si="1"/>
        <v>824.40000000000009</v>
      </c>
      <c r="K37" s="138">
        <f t="shared" si="2"/>
        <v>80</v>
      </c>
      <c r="L37" s="139">
        <f t="shared" si="3"/>
        <v>1550</v>
      </c>
      <c r="M37" s="139">
        <f t="shared" si="4"/>
        <v>0</v>
      </c>
      <c r="N37" s="139">
        <f t="shared" si="5"/>
        <v>0</v>
      </c>
      <c r="O37" s="139">
        <f t="shared" si="6"/>
        <v>0</v>
      </c>
      <c r="P37" s="137">
        <f t="shared" si="9"/>
        <v>2374.4</v>
      </c>
      <c r="Q37" s="140">
        <f t="shared" si="7"/>
        <v>2374.4</v>
      </c>
      <c r="R37" s="141" cm="1">
        <f t="array" ref="R37">ROUND(AVERAGE(G38:G47/10),1)</f>
        <v>0</v>
      </c>
      <c r="S37" s="141" cm="1">
        <f t="array" ref="S37">(ROUND(AVERAGE(G38:G47/10/8),1))</f>
        <v>0</v>
      </c>
    </row>
    <row r="38" spans="1:19" x14ac:dyDescent="0.35">
      <c r="A38" s="142">
        <v>44814</v>
      </c>
      <c r="B38" s="170"/>
      <c r="C38" s="134"/>
      <c r="D38" s="134"/>
      <c r="E38" s="134"/>
      <c r="F38" s="143">
        <v>81.900000000000006</v>
      </c>
      <c r="G38" s="173"/>
      <c r="H38" s="136">
        <f t="shared" si="8"/>
        <v>81.900000000000006</v>
      </c>
      <c r="I38" s="126" t="str">
        <f t="shared" si="0"/>
        <v>32.5</v>
      </c>
      <c r="J38" s="137">
        <f t="shared" si="1"/>
        <v>2661.75</v>
      </c>
      <c r="K38" s="138">
        <f t="shared" si="2"/>
        <v>0</v>
      </c>
      <c r="L38" s="139">
        <f t="shared" si="3"/>
        <v>0</v>
      </c>
      <c r="M38" s="139">
        <f t="shared" si="4"/>
        <v>0</v>
      </c>
      <c r="N38" s="139">
        <f t="shared" si="5"/>
        <v>0</v>
      </c>
      <c r="O38" s="139">
        <f t="shared" si="6"/>
        <v>0</v>
      </c>
      <c r="P38" s="137">
        <f t="shared" si="9"/>
        <v>2661.75</v>
      </c>
      <c r="Q38" s="140">
        <f t="shared" si="7"/>
        <v>2661.75</v>
      </c>
      <c r="R38" s="141" cm="1">
        <f t="array" ref="R38">ROUND(AVERAGE(G39:G48/10),1)</f>
        <v>0</v>
      </c>
      <c r="S38" s="141" cm="1">
        <f t="array" ref="S38">(ROUND(AVERAGE(G39:G48/10/8),1))</f>
        <v>0</v>
      </c>
    </row>
    <row r="39" spans="1:19" x14ac:dyDescent="0.35">
      <c r="A39" s="142">
        <v>44800</v>
      </c>
      <c r="B39" s="170"/>
      <c r="C39" s="134"/>
      <c r="D39" s="134"/>
      <c r="E39" s="134"/>
      <c r="F39" s="143">
        <v>82.4</v>
      </c>
      <c r="G39" s="173"/>
      <c r="H39" s="136">
        <f t="shared" si="8"/>
        <v>82.4</v>
      </c>
      <c r="I39" s="126" t="str">
        <f t="shared" si="0"/>
        <v>32.5</v>
      </c>
      <c r="J39" s="137">
        <f t="shared" si="1"/>
        <v>2678</v>
      </c>
      <c r="K39" s="138">
        <f t="shared" si="2"/>
        <v>0</v>
      </c>
      <c r="L39" s="139">
        <f t="shared" si="3"/>
        <v>0</v>
      </c>
      <c r="M39" s="139">
        <f t="shared" si="4"/>
        <v>0</v>
      </c>
      <c r="N39" s="139">
        <f t="shared" si="5"/>
        <v>0</v>
      </c>
      <c r="O39" s="139">
        <f t="shared" si="6"/>
        <v>0</v>
      </c>
      <c r="P39" s="137">
        <f t="shared" si="9"/>
        <v>2678</v>
      </c>
      <c r="Q39" s="140">
        <f t="shared" si="7"/>
        <v>2678</v>
      </c>
      <c r="R39" s="141" cm="1">
        <f t="array" ref="R39">ROUND(AVERAGE(G40:G49/10),1)</f>
        <v>0</v>
      </c>
      <c r="S39" s="141" cm="1">
        <f t="array" ref="S39">(ROUND(AVERAGE(G40:G49/10/8),1))</f>
        <v>0</v>
      </c>
    </row>
    <row r="40" spans="1:19" x14ac:dyDescent="0.35">
      <c r="A40" s="132">
        <v>44786</v>
      </c>
      <c r="B40" s="170"/>
      <c r="C40" s="134"/>
      <c r="D40" s="134"/>
      <c r="E40" s="134"/>
      <c r="F40" s="143">
        <v>80</v>
      </c>
      <c r="G40" s="173"/>
      <c r="H40" s="136">
        <f t="shared" si="8"/>
        <v>80</v>
      </c>
      <c r="I40" s="126" t="str">
        <f t="shared" si="0"/>
        <v>32</v>
      </c>
      <c r="J40" s="137">
        <f t="shared" si="1"/>
        <v>2560</v>
      </c>
      <c r="K40" s="138">
        <f t="shared" si="2"/>
        <v>0</v>
      </c>
      <c r="L40" s="139">
        <f t="shared" si="3"/>
        <v>0</v>
      </c>
      <c r="M40" s="139">
        <f t="shared" si="4"/>
        <v>0</v>
      </c>
      <c r="N40" s="139">
        <f t="shared" si="5"/>
        <v>0</v>
      </c>
      <c r="O40" s="139">
        <f t="shared" si="6"/>
        <v>0</v>
      </c>
      <c r="P40" s="137">
        <f t="shared" si="9"/>
        <v>2560</v>
      </c>
      <c r="Q40" s="140">
        <f t="shared" si="7"/>
        <v>2560</v>
      </c>
      <c r="R40" s="141" cm="1">
        <f t="array" ref="R40">ROUND(AVERAGE(G41:G50/10),1)</f>
        <v>0</v>
      </c>
      <c r="S40" s="141" cm="1">
        <f t="array" ref="S40">(ROUND(AVERAGE(G41:G50/10/8),1))</f>
        <v>0</v>
      </c>
    </row>
    <row r="41" spans="1:19" x14ac:dyDescent="0.35">
      <c r="A41" s="142">
        <v>44772</v>
      </c>
      <c r="B41" s="170"/>
      <c r="C41" s="134"/>
      <c r="D41" s="134"/>
      <c r="E41" s="134"/>
      <c r="F41" s="143">
        <v>89.8</v>
      </c>
      <c r="G41" s="173"/>
      <c r="H41" s="136">
        <f t="shared" si="8"/>
        <v>89.8</v>
      </c>
      <c r="I41" s="126" t="str">
        <f t="shared" si="0"/>
        <v>32.5</v>
      </c>
      <c r="J41" s="137">
        <f t="shared" si="1"/>
        <v>2918.5</v>
      </c>
      <c r="K41" s="138">
        <f t="shared" si="2"/>
        <v>0</v>
      </c>
      <c r="L41" s="139">
        <f t="shared" si="3"/>
        <v>0</v>
      </c>
      <c r="M41" s="139">
        <f t="shared" si="4"/>
        <v>0</v>
      </c>
      <c r="N41" s="139">
        <f t="shared" si="5"/>
        <v>0</v>
      </c>
      <c r="O41" s="139">
        <f t="shared" si="6"/>
        <v>0</v>
      </c>
      <c r="P41" s="137">
        <f t="shared" si="9"/>
        <v>2918.5</v>
      </c>
      <c r="Q41" s="140">
        <f t="shared" si="7"/>
        <v>2918.5</v>
      </c>
      <c r="R41" s="141" cm="1">
        <f t="array" ref="R41">ROUND(AVERAGE(G42:G51/10),1)</f>
        <v>0</v>
      </c>
      <c r="S41" s="141" cm="1">
        <f t="array" ref="S41">(ROUND(AVERAGE(G42:G51/10/8),1))</f>
        <v>0</v>
      </c>
    </row>
    <row r="42" spans="1:19" x14ac:dyDescent="0.35">
      <c r="A42" s="142">
        <v>44758</v>
      </c>
      <c r="B42" s="170"/>
      <c r="C42" s="134"/>
      <c r="D42" s="134"/>
      <c r="E42" s="134"/>
      <c r="F42" s="143">
        <v>86.2</v>
      </c>
      <c r="G42" s="173"/>
      <c r="H42" s="136">
        <f t="shared" si="8"/>
        <v>86.2</v>
      </c>
      <c r="I42" s="126" t="str">
        <f t="shared" si="0"/>
        <v>32.5</v>
      </c>
      <c r="J42" s="137">
        <f t="shared" si="1"/>
        <v>2801.5</v>
      </c>
      <c r="K42" s="138">
        <f t="shared" si="2"/>
        <v>0</v>
      </c>
      <c r="L42" s="139">
        <f t="shared" si="3"/>
        <v>0</v>
      </c>
      <c r="M42" s="139">
        <f t="shared" si="4"/>
        <v>0</v>
      </c>
      <c r="N42" s="139">
        <f t="shared" si="5"/>
        <v>0</v>
      </c>
      <c r="O42" s="139">
        <f t="shared" si="6"/>
        <v>0</v>
      </c>
      <c r="P42" s="137">
        <f t="shared" si="9"/>
        <v>2801.5</v>
      </c>
      <c r="Q42" s="140">
        <f t="shared" si="7"/>
        <v>2801.5</v>
      </c>
      <c r="R42" s="141" cm="1">
        <f t="array" ref="R42">ROUND(AVERAGE(G43:G52/10),1)</f>
        <v>0</v>
      </c>
      <c r="S42" s="141" cm="1">
        <f t="array" ref="S42">(ROUND(AVERAGE(G43:G52/10/8),1))</f>
        <v>0</v>
      </c>
    </row>
    <row r="43" spans="1:19" x14ac:dyDescent="0.35">
      <c r="A43" s="132">
        <v>44744</v>
      </c>
      <c r="B43" s="133"/>
      <c r="C43" s="134"/>
      <c r="D43" s="134"/>
      <c r="E43" s="134"/>
      <c r="F43" s="135"/>
      <c r="G43" s="173"/>
      <c r="H43" s="136">
        <f t="shared" si="8"/>
        <v>0</v>
      </c>
      <c r="I43" s="126" t="str">
        <f t="shared" si="0"/>
        <v>31</v>
      </c>
      <c r="J43" s="137">
        <f t="shared" si="1"/>
        <v>0</v>
      </c>
      <c r="K43" s="138">
        <f t="shared" si="2"/>
        <v>0</v>
      </c>
      <c r="L43" s="139">
        <f t="shared" si="3"/>
        <v>0</v>
      </c>
      <c r="M43" s="139">
        <f t="shared" si="4"/>
        <v>0</v>
      </c>
      <c r="N43" s="139">
        <f t="shared" si="5"/>
        <v>0</v>
      </c>
      <c r="O43" s="139">
        <f t="shared" si="6"/>
        <v>0</v>
      </c>
      <c r="P43" s="137">
        <f t="shared" si="9"/>
        <v>0</v>
      </c>
      <c r="Q43" s="140">
        <f t="shared" si="7"/>
        <v>0</v>
      </c>
      <c r="R43" s="141" cm="1">
        <f t="array" ref="R43">ROUND(AVERAGE(G44:G53/10),1)</f>
        <v>0</v>
      </c>
      <c r="S43" s="141" cm="1">
        <f t="array" ref="S43">(ROUND(AVERAGE(G44:G53/10/8),1))</f>
        <v>0</v>
      </c>
    </row>
    <row r="44" spans="1:19" x14ac:dyDescent="0.35">
      <c r="A44" s="142">
        <v>44730</v>
      </c>
      <c r="B44" s="133"/>
      <c r="C44" s="134"/>
      <c r="D44" s="134"/>
      <c r="E44" s="134"/>
      <c r="F44" s="135"/>
      <c r="G44" s="173"/>
      <c r="H44" s="136">
        <f t="shared" si="8"/>
        <v>0</v>
      </c>
      <c r="I44" s="126" t="str">
        <f t="shared" si="0"/>
        <v>31</v>
      </c>
      <c r="J44" s="137">
        <f t="shared" si="1"/>
        <v>0</v>
      </c>
      <c r="K44" s="138">
        <f t="shared" si="2"/>
        <v>0</v>
      </c>
      <c r="L44" s="139">
        <f t="shared" si="3"/>
        <v>0</v>
      </c>
      <c r="M44" s="139">
        <f t="shared" si="4"/>
        <v>0</v>
      </c>
      <c r="N44" s="139">
        <f t="shared" si="5"/>
        <v>0</v>
      </c>
      <c r="O44" s="139">
        <f t="shared" si="6"/>
        <v>0</v>
      </c>
      <c r="P44" s="137">
        <f t="shared" si="9"/>
        <v>0</v>
      </c>
      <c r="Q44" s="140">
        <f t="shared" si="7"/>
        <v>0</v>
      </c>
      <c r="R44" s="141" cm="1">
        <f t="array" ref="R44">ROUND(AVERAGE(G45:G54/10),1)</f>
        <v>0</v>
      </c>
      <c r="S44" s="141" cm="1">
        <f t="array" ref="S44">(ROUND(AVERAGE(G45:G54/10/8),1))</f>
        <v>0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9DF-5127-40EC-B9FB-E3A4DCF5BF0E}">
  <sheetPr codeName="Sheet8">
    <tabColor rgb="FFFF0000"/>
  </sheetPr>
  <dimension ref="A1:T44"/>
  <sheetViews>
    <sheetView topLeftCell="I1" zoomScale="70" zoomScaleNormal="70" workbookViewId="0">
      <selection activeCell="B4" sqref="B4:F28"/>
    </sheetView>
  </sheetViews>
  <sheetFormatPr defaultRowHeight="15" x14ac:dyDescent="0.25"/>
  <cols>
    <col min="1" max="1" width="24.28515625" style="172" bestFit="1" customWidth="1"/>
    <col min="2" max="2" width="31.5703125" style="172" bestFit="1" customWidth="1"/>
    <col min="3" max="3" width="31.42578125" style="172" bestFit="1" customWidth="1"/>
    <col min="4" max="4" width="24.85546875" style="172" bestFit="1" customWidth="1"/>
    <col min="5" max="5" width="32" style="172" bestFit="1" customWidth="1"/>
    <col min="6" max="6" width="37.28515625" style="172" bestFit="1" customWidth="1"/>
    <col min="7" max="7" width="38.28515625" style="172" bestFit="1" customWidth="1"/>
    <col min="8" max="8" width="37.28515625" style="172" bestFit="1" customWidth="1"/>
    <col min="9" max="9" width="30.140625" style="172" bestFit="1" customWidth="1"/>
    <col min="10" max="10" width="38.7109375" style="172" bestFit="1" customWidth="1"/>
    <col min="11" max="11" width="36" style="172" bestFit="1" customWidth="1"/>
    <col min="12" max="12" width="25" style="172" bestFit="1" customWidth="1"/>
    <col min="13" max="13" width="32.85546875" style="172" bestFit="1" customWidth="1"/>
    <col min="14" max="14" width="19.5703125" style="172" bestFit="1" customWidth="1"/>
    <col min="15" max="15" width="35.28515625" style="172" bestFit="1" customWidth="1"/>
    <col min="16" max="16" width="54.5703125" style="172" bestFit="1" customWidth="1"/>
    <col min="17" max="17" width="27.85546875" style="172" bestFit="1" customWidth="1"/>
    <col min="18" max="18" width="25.85546875" style="172" bestFit="1" customWidth="1"/>
    <col min="19" max="19" width="38.28515625" style="172" bestFit="1" customWidth="1"/>
    <col min="20" max="20" width="37.42578125" style="172" bestFit="1" customWidth="1"/>
    <col min="21" max="16384" width="9.140625" style="172"/>
  </cols>
  <sheetData>
    <row r="1" spans="1:20" ht="27" x14ac:dyDescent="0.35">
      <c r="A1" s="148" t="s">
        <v>21</v>
      </c>
      <c r="B1" s="148" t="s">
        <v>29</v>
      </c>
      <c r="C1" s="149" t="s">
        <v>24</v>
      </c>
      <c r="D1" s="150">
        <f>SUM(M4:M29)</f>
        <v>0</v>
      </c>
      <c r="E1" s="151" t="s">
        <v>4</v>
      </c>
      <c r="F1" s="152">
        <f>SUM(C4:C29)</f>
        <v>0</v>
      </c>
      <c r="G1" s="149" t="s">
        <v>27</v>
      </c>
      <c r="H1" s="153">
        <f>SUM(40-F1)</f>
        <v>40</v>
      </c>
      <c r="I1" s="154" t="s">
        <v>0</v>
      </c>
      <c r="J1" s="155">
        <v>27</v>
      </c>
      <c r="K1" s="154" t="s">
        <v>1</v>
      </c>
      <c r="L1" s="155">
        <v>27.5</v>
      </c>
      <c r="M1" s="154" t="s">
        <v>2</v>
      </c>
      <c r="N1" s="155">
        <v>28.5</v>
      </c>
      <c r="O1" s="154" t="s">
        <v>3</v>
      </c>
      <c r="P1" s="155">
        <v>29.5</v>
      </c>
      <c r="Q1" s="148" t="s">
        <v>21</v>
      </c>
      <c r="R1" s="148" t="s">
        <v>29</v>
      </c>
      <c r="S1" s="23" t="s">
        <v>108</v>
      </c>
      <c r="T1" s="23" t="s">
        <v>140</v>
      </c>
    </row>
    <row r="2" spans="1:20" ht="27" x14ac:dyDescent="0.35">
      <c r="A2" s="148"/>
      <c r="B2" s="148"/>
      <c r="C2" s="149" t="s">
        <v>25</v>
      </c>
      <c r="D2" s="150">
        <f>SUM(N4:N29)</f>
        <v>0</v>
      </c>
      <c r="E2" s="151" t="s">
        <v>9</v>
      </c>
      <c r="F2" s="152">
        <f>SUM(D4:D29)</f>
        <v>0</v>
      </c>
      <c r="G2" s="149" t="s">
        <v>28</v>
      </c>
      <c r="H2" s="153">
        <f>SUM(40-F2)</f>
        <v>40</v>
      </c>
      <c r="I2" s="154" t="s">
        <v>5</v>
      </c>
      <c r="J2" s="155">
        <v>27</v>
      </c>
      <c r="K2" s="154" t="s">
        <v>6</v>
      </c>
      <c r="L2" s="155">
        <v>28</v>
      </c>
      <c r="M2" s="154" t="s">
        <v>7</v>
      </c>
      <c r="N2" s="155">
        <v>29</v>
      </c>
      <c r="O2" s="154" t="s">
        <v>8</v>
      </c>
      <c r="P2" s="155">
        <v>30</v>
      </c>
      <c r="Q2" s="148"/>
      <c r="R2" s="148"/>
      <c r="S2" s="32" cm="1">
        <f t="array" aca="1" ref="S2" ca="1">SUM(0.25*H4:H29)+(25*'Employee database'!J6)+50</f>
        <v>77</v>
      </c>
      <c r="T2" s="32">
        <f>SUM(H1*I4)</f>
        <v>1080</v>
      </c>
    </row>
    <row r="3" spans="1:20" ht="27" x14ac:dyDescent="0.35">
      <c r="A3" s="149" t="s">
        <v>13</v>
      </c>
      <c r="B3" s="149" t="s">
        <v>20</v>
      </c>
      <c r="C3" s="149" t="s">
        <v>4</v>
      </c>
      <c r="D3" s="149" t="s">
        <v>9</v>
      </c>
      <c r="E3" s="149" t="s">
        <v>19</v>
      </c>
      <c r="F3" s="149" t="s">
        <v>11</v>
      </c>
      <c r="G3" s="1" t="s">
        <v>107</v>
      </c>
      <c r="H3" s="149" t="s">
        <v>12</v>
      </c>
      <c r="I3" s="149" t="s">
        <v>10</v>
      </c>
      <c r="J3" s="149" t="s">
        <v>14</v>
      </c>
      <c r="K3" s="149" t="s">
        <v>30</v>
      </c>
      <c r="L3" s="149" t="s">
        <v>26</v>
      </c>
      <c r="M3" s="149" t="s">
        <v>15</v>
      </c>
      <c r="N3" s="149" t="s">
        <v>16</v>
      </c>
      <c r="O3" s="149" t="s">
        <v>17</v>
      </c>
      <c r="P3" s="149" t="s">
        <v>31</v>
      </c>
      <c r="Q3" s="149" t="s">
        <v>18</v>
      </c>
      <c r="R3" s="149" t="s">
        <v>50</v>
      </c>
      <c r="S3" s="149" t="s">
        <v>51</v>
      </c>
    </row>
    <row r="4" spans="1:20" ht="27" x14ac:dyDescent="0.35">
      <c r="A4" s="156">
        <v>45290</v>
      </c>
      <c r="B4" s="157"/>
      <c r="C4" s="158"/>
      <c r="D4" s="158"/>
      <c r="E4" s="158"/>
      <c r="F4" s="159"/>
      <c r="G4" s="173">
        <v>0</v>
      </c>
      <c r="H4" s="160">
        <f>SUM(F4+(C4*S4)+D4+E4+G4)</f>
        <v>0</v>
      </c>
      <c r="I4" s="161" t="str">
        <f>IF(H4&lt;=60,"27",IF(H4&lt;=70,"27.5",IF(H4&lt;=80,"28",IF(H4&lt;=90,"28.5",IF(H4&lt;=100,"29",IF(H4&lt;=110,"29.5",IF(H4&lt;=120,"30")))))))</f>
        <v>27</v>
      </c>
      <c r="J4" s="162">
        <f t="shared" ref="J4:J44" si="0">SUM(F4*I4)-L4</f>
        <v>0</v>
      </c>
      <c r="K4" s="163">
        <f t="shared" ref="K4:K44" si="1">IF(C4+D4+E4+B4&gt;80,"False",SUM(C4+D4+E4+B4))</f>
        <v>0</v>
      </c>
      <c r="L4" s="164">
        <f t="shared" ref="L4:L29" si="2">SUM(B4*16.875)</f>
        <v>0</v>
      </c>
      <c r="M4" s="164">
        <f t="shared" ref="M4:M44" si="3">SUM(C4*S4*I4)</f>
        <v>0</v>
      </c>
      <c r="N4" s="164">
        <f t="shared" ref="N4:N44" si="4">SUM(D4*I4)</f>
        <v>0</v>
      </c>
      <c r="O4" s="164">
        <f t="shared" ref="O4:O44" si="5">SUM(E4*I4)</f>
        <v>0</v>
      </c>
      <c r="P4" s="162">
        <f>SUM(J4+L4+M4+N4+O4)</f>
        <v>0</v>
      </c>
      <c r="Q4" s="165">
        <f>MAX(P4,L4)</f>
        <v>0</v>
      </c>
      <c r="R4" s="166" cm="1">
        <f t="array" ref="R4">AVERAGE(H5:H14/10)</f>
        <v>0</v>
      </c>
      <c r="S4" s="166" cm="1">
        <f t="array" ref="S4">AVERAGE(H5:H14/10/8)</f>
        <v>0</v>
      </c>
    </row>
    <row r="5" spans="1:20" ht="27" x14ac:dyDescent="0.35">
      <c r="A5" s="167">
        <v>45276</v>
      </c>
      <c r="B5" s="157"/>
      <c r="C5" s="158"/>
      <c r="D5" s="158"/>
      <c r="E5" s="158"/>
      <c r="F5" s="159"/>
      <c r="G5" s="173"/>
      <c r="H5" s="160">
        <f t="shared" ref="H5:H44" si="6">SUM(F5+(C5*S5)+D5+E5+G5)</f>
        <v>0</v>
      </c>
      <c r="I5" s="164" t="str">
        <f>IF(H5&lt;=60,"27",IF(H5&lt;=70,"27.5",IF(H5&lt;=80,"28",IF(H5&lt;=90,"28.5",IF(H5&lt;=100,"29",IF(H5&lt;=110,"29.5",IF(H5&lt;=120,"30")))))))</f>
        <v>27</v>
      </c>
      <c r="J5" s="162">
        <f t="shared" si="0"/>
        <v>0</v>
      </c>
      <c r="K5" s="163">
        <f t="shared" si="1"/>
        <v>0</v>
      </c>
      <c r="L5" s="164">
        <f t="shared" si="2"/>
        <v>0</v>
      </c>
      <c r="M5" s="164">
        <f t="shared" si="3"/>
        <v>0</v>
      </c>
      <c r="N5" s="164">
        <f t="shared" si="4"/>
        <v>0</v>
      </c>
      <c r="O5" s="164">
        <f t="shared" si="5"/>
        <v>0</v>
      </c>
      <c r="P5" s="162">
        <f t="shared" ref="P5:P44" si="7">SUM(J5+L5+M5+N5+O5)</f>
        <v>0</v>
      </c>
      <c r="Q5" s="165">
        <f t="shared" ref="Q5:Q44" si="8">MAX(P5,L5)</f>
        <v>0</v>
      </c>
      <c r="R5" s="166" cm="1">
        <f t="array" ref="R5">AVERAGE(H6:H15/10)</f>
        <v>0</v>
      </c>
      <c r="S5" s="166" cm="1">
        <f t="array" ref="S5">AVERAGE(H6:H15/10/8)</f>
        <v>0</v>
      </c>
    </row>
    <row r="6" spans="1:20" ht="27" x14ac:dyDescent="0.35">
      <c r="A6" s="167">
        <v>45262</v>
      </c>
      <c r="B6" s="157"/>
      <c r="C6" s="158"/>
      <c r="D6" s="158"/>
      <c r="E6" s="158"/>
      <c r="F6" s="159"/>
      <c r="G6" s="173"/>
      <c r="H6" s="160">
        <f t="shared" si="6"/>
        <v>0</v>
      </c>
      <c r="I6" s="164" t="str">
        <f>IF(H6&lt;=60,"27",IF(H6&lt;=70,"27.5",IF(H6&lt;=80,"28",IF(H6&lt;=90,"28.5",IF(H6&lt;=100,"29",IF(H6&lt;=110,"29.5",IF(H6&lt;=120,"30")))))))</f>
        <v>27</v>
      </c>
      <c r="J6" s="162">
        <f t="shared" si="0"/>
        <v>0</v>
      </c>
      <c r="K6" s="163">
        <f t="shared" si="1"/>
        <v>0</v>
      </c>
      <c r="L6" s="164">
        <f t="shared" si="2"/>
        <v>0</v>
      </c>
      <c r="M6" s="164">
        <f t="shared" si="3"/>
        <v>0</v>
      </c>
      <c r="N6" s="164">
        <f t="shared" si="4"/>
        <v>0</v>
      </c>
      <c r="O6" s="164">
        <f t="shared" si="5"/>
        <v>0</v>
      </c>
      <c r="P6" s="162">
        <f t="shared" si="7"/>
        <v>0</v>
      </c>
      <c r="Q6" s="165">
        <f t="shared" si="8"/>
        <v>0</v>
      </c>
      <c r="R6" s="166" cm="1">
        <f t="array" ref="R6">AVERAGE(H7:H16/10)</f>
        <v>0</v>
      </c>
      <c r="S6" s="166" cm="1">
        <f t="array" ref="S6">AVERAGE(H7:H16/10/8)</f>
        <v>0</v>
      </c>
    </row>
    <row r="7" spans="1:20" ht="27" x14ac:dyDescent="0.35">
      <c r="A7" s="156">
        <v>45248</v>
      </c>
      <c r="B7" s="157"/>
      <c r="C7" s="158"/>
      <c r="D7" s="158"/>
      <c r="E7" s="158"/>
      <c r="F7" s="159"/>
      <c r="G7" s="173"/>
      <c r="H7" s="160">
        <f t="shared" si="6"/>
        <v>0</v>
      </c>
      <c r="I7" s="164" t="str">
        <f t="shared" ref="I7:I44" si="9">IF(H7&lt;=60,"27",IF(H7&lt;=70,"27.5",IF(H7&lt;=80,"28",IF(H7&lt;=90,"28.5",IF(H7&lt;=100,"29",IF(H7&lt;=110,"29.5",IF(H7&lt;=120,"30")))))))</f>
        <v>27</v>
      </c>
      <c r="J7" s="162">
        <f t="shared" si="0"/>
        <v>0</v>
      </c>
      <c r="K7" s="163">
        <f t="shared" si="1"/>
        <v>0</v>
      </c>
      <c r="L7" s="164">
        <f t="shared" si="2"/>
        <v>0</v>
      </c>
      <c r="M7" s="164">
        <f t="shared" si="3"/>
        <v>0</v>
      </c>
      <c r="N7" s="164">
        <f t="shared" si="4"/>
        <v>0</v>
      </c>
      <c r="O7" s="164">
        <f t="shared" si="5"/>
        <v>0</v>
      </c>
      <c r="P7" s="162">
        <f t="shared" si="7"/>
        <v>0</v>
      </c>
      <c r="Q7" s="165">
        <f t="shared" si="8"/>
        <v>0</v>
      </c>
      <c r="R7" s="166" cm="1">
        <f t="array" ref="R7">AVERAGE(H8:H17/10)</f>
        <v>0</v>
      </c>
      <c r="S7" s="166" cm="1">
        <f t="array" ref="S7">AVERAGE(H8:H17/10/8)</f>
        <v>0</v>
      </c>
    </row>
    <row r="8" spans="1:20" ht="27" x14ac:dyDescent="0.35">
      <c r="A8" s="167">
        <v>45234</v>
      </c>
      <c r="B8" s="157"/>
      <c r="C8" s="158"/>
      <c r="D8" s="158"/>
      <c r="E8" s="158"/>
      <c r="F8" s="159"/>
      <c r="G8" s="173"/>
      <c r="H8" s="160">
        <f t="shared" si="6"/>
        <v>0</v>
      </c>
      <c r="I8" s="164" t="str">
        <f t="shared" si="9"/>
        <v>27</v>
      </c>
      <c r="J8" s="162">
        <f t="shared" si="0"/>
        <v>0</v>
      </c>
      <c r="K8" s="163">
        <f t="shared" si="1"/>
        <v>0</v>
      </c>
      <c r="L8" s="164">
        <f t="shared" si="2"/>
        <v>0</v>
      </c>
      <c r="M8" s="164">
        <f t="shared" si="3"/>
        <v>0</v>
      </c>
      <c r="N8" s="164">
        <f t="shared" si="4"/>
        <v>0</v>
      </c>
      <c r="O8" s="164">
        <f t="shared" si="5"/>
        <v>0</v>
      </c>
      <c r="P8" s="162">
        <f t="shared" si="7"/>
        <v>0</v>
      </c>
      <c r="Q8" s="165">
        <f t="shared" si="8"/>
        <v>0</v>
      </c>
      <c r="R8" s="166" cm="1">
        <f t="array" ref="R8">AVERAGE(H9:H18/10)</f>
        <v>0</v>
      </c>
      <c r="S8" s="166" cm="1">
        <f t="array" ref="S8">AVERAGE(H9:H18/10/8)</f>
        <v>0</v>
      </c>
    </row>
    <row r="9" spans="1:20" ht="27" x14ac:dyDescent="0.35">
      <c r="A9" s="167">
        <v>45220</v>
      </c>
      <c r="B9" s="157"/>
      <c r="C9" s="158"/>
      <c r="D9" s="158"/>
      <c r="E9" s="158"/>
      <c r="F9" s="159"/>
      <c r="G9" s="173"/>
      <c r="H9" s="160">
        <f t="shared" si="6"/>
        <v>0</v>
      </c>
      <c r="I9" s="164" t="str">
        <f t="shared" si="9"/>
        <v>27</v>
      </c>
      <c r="J9" s="162">
        <f t="shared" si="0"/>
        <v>0</v>
      </c>
      <c r="K9" s="163">
        <f t="shared" si="1"/>
        <v>0</v>
      </c>
      <c r="L9" s="164">
        <f t="shared" si="2"/>
        <v>0</v>
      </c>
      <c r="M9" s="164">
        <f t="shared" si="3"/>
        <v>0</v>
      </c>
      <c r="N9" s="164">
        <f t="shared" si="4"/>
        <v>0</v>
      </c>
      <c r="O9" s="164">
        <f t="shared" si="5"/>
        <v>0</v>
      </c>
      <c r="P9" s="162">
        <f t="shared" si="7"/>
        <v>0</v>
      </c>
      <c r="Q9" s="165">
        <f t="shared" si="8"/>
        <v>0</v>
      </c>
      <c r="R9" s="166" cm="1">
        <f t="array" ref="R9">AVERAGE(H10:H19/10)</f>
        <v>0</v>
      </c>
      <c r="S9" s="166" cm="1">
        <f t="array" ref="S9">AVERAGE(H10:H19/10/8)</f>
        <v>0</v>
      </c>
    </row>
    <row r="10" spans="1:20" ht="27" x14ac:dyDescent="0.35">
      <c r="A10" s="156">
        <v>45206</v>
      </c>
      <c r="B10" s="157"/>
      <c r="C10" s="158"/>
      <c r="D10" s="158"/>
      <c r="E10" s="158"/>
      <c r="F10" s="159"/>
      <c r="G10" s="173"/>
      <c r="H10" s="160">
        <f t="shared" si="6"/>
        <v>0</v>
      </c>
      <c r="I10" s="164" t="str">
        <f t="shared" si="9"/>
        <v>27</v>
      </c>
      <c r="J10" s="162">
        <f t="shared" si="0"/>
        <v>0</v>
      </c>
      <c r="K10" s="163">
        <f t="shared" si="1"/>
        <v>0</v>
      </c>
      <c r="L10" s="164">
        <f t="shared" si="2"/>
        <v>0</v>
      </c>
      <c r="M10" s="164">
        <f t="shared" si="3"/>
        <v>0</v>
      </c>
      <c r="N10" s="164">
        <f t="shared" si="4"/>
        <v>0</v>
      </c>
      <c r="O10" s="164">
        <f t="shared" si="5"/>
        <v>0</v>
      </c>
      <c r="P10" s="162">
        <f t="shared" si="7"/>
        <v>0</v>
      </c>
      <c r="Q10" s="165">
        <f t="shared" si="8"/>
        <v>0</v>
      </c>
      <c r="R10" s="166" cm="1">
        <f t="array" ref="R10">AVERAGE(H11:H20/10)</f>
        <v>0</v>
      </c>
      <c r="S10" s="166" cm="1">
        <f t="array" ref="S10">AVERAGE(H11:H20/10/8)</f>
        <v>0</v>
      </c>
    </row>
    <row r="11" spans="1:20" ht="27" x14ac:dyDescent="0.35">
      <c r="A11" s="167">
        <v>45192</v>
      </c>
      <c r="B11" s="157"/>
      <c r="C11" s="158"/>
      <c r="D11" s="158"/>
      <c r="E11" s="158"/>
      <c r="F11" s="159"/>
      <c r="G11" s="173"/>
      <c r="H11" s="160">
        <f t="shared" si="6"/>
        <v>0</v>
      </c>
      <c r="I11" s="164" t="str">
        <f t="shared" si="9"/>
        <v>27</v>
      </c>
      <c r="J11" s="162">
        <f t="shared" si="0"/>
        <v>0</v>
      </c>
      <c r="K11" s="163">
        <f t="shared" si="1"/>
        <v>0</v>
      </c>
      <c r="L11" s="164">
        <f t="shared" si="2"/>
        <v>0</v>
      </c>
      <c r="M11" s="164">
        <f t="shared" si="3"/>
        <v>0</v>
      </c>
      <c r="N11" s="164">
        <f t="shared" si="4"/>
        <v>0</v>
      </c>
      <c r="O11" s="164">
        <f t="shared" si="5"/>
        <v>0</v>
      </c>
      <c r="P11" s="162">
        <f t="shared" si="7"/>
        <v>0</v>
      </c>
      <c r="Q11" s="165">
        <f t="shared" si="8"/>
        <v>0</v>
      </c>
      <c r="R11" s="166" cm="1">
        <f t="array" ref="R11">AVERAGE(H12:H21/10)</f>
        <v>0</v>
      </c>
      <c r="S11" s="166" cm="1">
        <f t="array" ref="S11">AVERAGE(H12:H21/10/8)</f>
        <v>0</v>
      </c>
    </row>
    <row r="12" spans="1:20" ht="27" x14ac:dyDescent="0.35">
      <c r="A12" s="167">
        <v>45178</v>
      </c>
      <c r="B12" s="157"/>
      <c r="C12" s="158"/>
      <c r="D12" s="158"/>
      <c r="E12" s="158"/>
      <c r="F12" s="159"/>
      <c r="G12" s="173"/>
      <c r="H12" s="160">
        <f t="shared" si="6"/>
        <v>0</v>
      </c>
      <c r="I12" s="168" t="str">
        <f t="shared" si="9"/>
        <v>27</v>
      </c>
      <c r="J12" s="162">
        <f t="shared" si="0"/>
        <v>0</v>
      </c>
      <c r="K12" s="163">
        <f t="shared" si="1"/>
        <v>0</v>
      </c>
      <c r="L12" s="164">
        <f t="shared" si="2"/>
        <v>0</v>
      </c>
      <c r="M12" s="164">
        <f t="shared" si="3"/>
        <v>0</v>
      </c>
      <c r="N12" s="164">
        <f t="shared" si="4"/>
        <v>0</v>
      </c>
      <c r="O12" s="164">
        <f t="shared" si="5"/>
        <v>0</v>
      </c>
      <c r="P12" s="162">
        <f t="shared" si="7"/>
        <v>0</v>
      </c>
      <c r="Q12" s="165">
        <f t="shared" si="8"/>
        <v>0</v>
      </c>
      <c r="R12" s="166" cm="1">
        <f t="array" ref="R12">AVERAGE(H13:H22/10)</f>
        <v>0</v>
      </c>
      <c r="S12" s="166" cm="1">
        <f t="array" ref="S12">AVERAGE(H13:H22/10/8)</f>
        <v>0</v>
      </c>
    </row>
    <row r="13" spans="1:20" ht="27" x14ac:dyDescent="0.35">
      <c r="A13" s="156">
        <v>45164</v>
      </c>
      <c r="B13" s="157"/>
      <c r="C13" s="158"/>
      <c r="D13" s="158"/>
      <c r="E13" s="158"/>
      <c r="F13" s="159"/>
      <c r="G13" s="173"/>
      <c r="H13" s="160">
        <f t="shared" si="6"/>
        <v>0</v>
      </c>
      <c r="I13" s="164" t="str">
        <f t="shared" si="9"/>
        <v>27</v>
      </c>
      <c r="J13" s="162">
        <f t="shared" si="0"/>
        <v>0</v>
      </c>
      <c r="K13" s="163">
        <f t="shared" si="1"/>
        <v>0</v>
      </c>
      <c r="L13" s="164">
        <f t="shared" si="2"/>
        <v>0</v>
      </c>
      <c r="M13" s="164">
        <f t="shared" si="3"/>
        <v>0</v>
      </c>
      <c r="N13" s="164">
        <f t="shared" si="4"/>
        <v>0</v>
      </c>
      <c r="O13" s="164">
        <f t="shared" si="5"/>
        <v>0</v>
      </c>
      <c r="P13" s="162">
        <f t="shared" si="7"/>
        <v>0</v>
      </c>
      <c r="Q13" s="165">
        <f t="shared" si="8"/>
        <v>0</v>
      </c>
      <c r="R13" s="166" cm="1">
        <f t="array" ref="R13">AVERAGE(H14:H23/10)</f>
        <v>0</v>
      </c>
      <c r="S13" s="166" cm="1">
        <f t="array" ref="S13">AVERAGE(H14:H23/10/8)</f>
        <v>0</v>
      </c>
    </row>
    <row r="14" spans="1:20" ht="27" x14ac:dyDescent="0.35">
      <c r="A14" s="167">
        <v>45150</v>
      </c>
      <c r="B14" s="157"/>
      <c r="C14" s="158"/>
      <c r="D14" s="158"/>
      <c r="E14" s="158"/>
      <c r="F14" s="159"/>
      <c r="G14" s="173"/>
      <c r="H14" s="160">
        <f t="shared" si="6"/>
        <v>0</v>
      </c>
      <c r="I14" s="164" t="str">
        <f t="shared" si="9"/>
        <v>27</v>
      </c>
      <c r="J14" s="162">
        <f t="shared" si="0"/>
        <v>0</v>
      </c>
      <c r="K14" s="163">
        <f t="shared" si="1"/>
        <v>0</v>
      </c>
      <c r="L14" s="164">
        <f t="shared" si="2"/>
        <v>0</v>
      </c>
      <c r="M14" s="164">
        <f t="shared" si="3"/>
        <v>0</v>
      </c>
      <c r="N14" s="164">
        <f t="shared" si="4"/>
        <v>0</v>
      </c>
      <c r="O14" s="164">
        <f t="shared" si="5"/>
        <v>0</v>
      </c>
      <c r="P14" s="162">
        <f t="shared" si="7"/>
        <v>0</v>
      </c>
      <c r="Q14" s="165">
        <f t="shared" si="8"/>
        <v>0</v>
      </c>
      <c r="R14" s="166" cm="1">
        <f t="array" ref="R14">AVERAGE(H15:H24/10)</f>
        <v>0</v>
      </c>
      <c r="S14" s="166" cm="1">
        <f t="array" ref="S14">AVERAGE(H15:H24/10/8)</f>
        <v>0</v>
      </c>
    </row>
    <row r="15" spans="1:20" ht="27" x14ac:dyDescent="0.35">
      <c r="A15" s="167">
        <v>45136</v>
      </c>
      <c r="B15" s="157"/>
      <c r="C15" s="158"/>
      <c r="D15" s="158"/>
      <c r="E15" s="158"/>
      <c r="F15" s="159"/>
      <c r="G15" s="173"/>
      <c r="H15" s="160">
        <f t="shared" si="6"/>
        <v>0</v>
      </c>
      <c r="I15" s="164" t="str">
        <f t="shared" si="9"/>
        <v>27</v>
      </c>
      <c r="J15" s="162">
        <f t="shared" si="0"/>
        <v>0</v>
      </c>
      <c r="K15" s="163">
        <f t="shared" si="1"/>
        <v>0</v>
      </c>
      <c r="L15" s="164">
        <f t="shared" si="2"/>
        <v>0</v>
      </c>
      <c r="M15" s="164">
        <f t="shared" si="3"/>
        <v>0</v>
      </c>
      <c r="N15" s="164">
        <f t="shared" si="4"/>
        <v>0</v>
      </c>
      <c r="O15" s="164">
        <f t="shared" si="5"/>
        <v>0</v>
      </c>
      <c r="P15" s="162">
        <f t="shared" si="7"/>
        <v>0</v>
      </c>
      <c r="Q15" s="165">
        <f t="shared" si="8"/>
        <v>0</v>
      </c>
      <c r="R15" s="166" cm="1">
        <f t="array" ref="R15">AVERAGE(H16:H25/10)</f>
        <v>0</v>
      </c>
      <c r="S15" s="166" cm="1">
        <f t="array" ref="S15">AVERAGE(H16:H25/10/8)</f>
        <v>0</v>
      </c>
    </row>
    <row r="16" spans="1:20" ht="27" x14ac:dyDescent="0.35">
      <c r="A16" s="156">
        <v>45122</v>
      </c>
      <c r="B16" s="157"/>
      <c r="C16" s="158"/>
      <c r="D16" s="158"/>
      <c r="E16" s="158"/>
      <c r="F16" s="159"/>
      <c r="G16" s="173"/>
      <c r="H16" s="160">
        <f t="shared" si="6"/>
        <v>0</v>
      </c>
      <c r="I16" s="164" t="str">
        <f t="shared" si="9"/>
        <v>27</v>
      </c>
      <c r="J16" s="162">
        <f t="shared" si="0"/>
        <v>0</v>
      </c>
      <c r="K16" s="163">
        <f t="shared" si="1"/>
        <v>0</v>
      </c>
      <c r="L16" s="164">
        <f t="shared" si="2"/>
        <v>0</v>
      </c>
      <c r="M16" s="164">
        <f t="shared" si="3"/>
        <v>0</v>
      </c>
      <c r="N16" s="164">
        <f t="shared" si="4"/>
        <v>0</v>
      </c>
      <c r="O16" s="164">
        <f t="shared" si="5"/>
        <v>0</v>
      </c>
      <c r="P16" s="162">
        <f t="shared" si="7"/>
        <v>0</v>
      </c>
      <c r="Q16" s="165">
        <f t="shared" si="8"/>
        <v>0</v>
      </c>
      <c r="R16" s="166" cm="1">
        <f t="array" ref="R16">AVERAGE(H17:H26/10)</f>
        <v>0</v>
      </c>
      <c r="S16" s="166" cm="1">
        <f t="array" ref="S16">AVERAGE(H17:H26/10/8)</f>
        <v>0</v>
      </c>
    </row>
    <row r="17" spans="1:19" ht="27" x14ac:dyDescent="0.35">
      <c r="A17" s="167">
        <v>45108</v>
      </c>
      <c r="B17" s="157"/>
      <c r="C17" s="158"/>
      <c r="D17" s="158"/>
      <c r="E17" s="158"/>
      <c r="F17" s="159"/>
      <c r="G17" s="173"/>
      <c r="H17" s="160">
        <f t="shared" si="6"/>
        <v>0</v>
      </c>
      <c r="I17" s="164" t="str">
        <f t="shared" si="9"/>
        <v>27</v>
      </c>
      <c r="J17" s="162">
        <f t="shared" si="0"/>
        <v>0</v>
      </c>
      <c r="K17" s="163">
        <f t="shared" si="1"/>
        <v>0</v>
      </c>
      <c r="L17" s="164">
        <f t="shared" si="2"/>
        <v>0</v>
      </c>
      <c r="M17" s="164">
        <f t="shared" si="3"/>
        <v>0</v>
      </c>
      <c r="N17" s="164">
        <f t="shared" si="4"/>
        <v>0</v>
      </c>
      <c r="O17" s="164">
        <f t="shared" si="5"/>
        <v>0</v>
      </c>
      <c r="P17" s="162">
        <f t="shared" si="7"/>
        <v>0</v>
      </c>
      <c r="Q17" s="165">
        <f t="shared" si="8"/>
        <v>0</v>
      </c>
      <c r="R17" s="166" cm="1">
        <f t="array" ref="R17">AVERAGE(H18:H27/10)</f>
        <v>0</v>
      </c>
      <c r="S17" s="166" cm="1">
        <f t="array" ref="S17">AVERAGE(H18:H27/10/8)</f>
        <v>0</v>
      </c>
    </row>
    <row r="18" spans="1:19" ht="27" x14ac:dyDescent="0.35">
      <c r="A18" s="167">
        <v>45094</v>
      </c>
      <c r="B18" s="157"/>
      <c r="C18" s="158"/>
      <c r="D18" s="158"/>
      <c r="E18" s="158"/>
      <c r="F18" s="159"/>
      <c r="G18" s="173"/>
      <c r="H18" s="160">
        <f t="shared" si="6"/>
        <v>0</v>
      </c>
      <c r="I18" s="164" t="str">
        <f t="shared" si="9"/>
        <v>27</v>
      </c>
      <c r="J18" s="162">
        <f t="shared" si="0"/>
        <v>0</v>
      </c>
      <c r="K18" s="163">
        <f t="shared" si="1"/>
        <v>0</v>
      </c>
      <c r="L18" s="164">
        <f t="shared" si="2"/>
        <v>0</v>
      </c>
      <c r="M18" s="164">
        <f t="shared" si="3"/>
        <v>0</v>
      </c>
      <c r="N18" s="164">
        <f t="shared" si="4"/>
        <v>0</v>
      </c>
      <c r="O18" s="164">
        <f t="shared" si="5"/>
        <v>0</v>
      </c>
      <c r="P18" s="162">
        <f t="shared" si="7"/>
        <v>0</v>
      </c>
      <c r="Q18" s="165">
        <f t="shared" si="8"/>
        <v>0</v>
      </c>
      <c r="R18" s="166" cm="1">
        <f t="array" ref="R18">AVERAGE(H19:H28/10)</f>
        <v>0</v>
      </c>
      <c r="S18" s="166" cm="1">
        <f t="array" ref="S18">AVERAGE(H19:H28/10/8)</f>
        <v>0</v>
      </c>
    </row>
    <row r="19" spans="1:19" ht="27" x14ac:dyDescent="0.35">
      <c r="A19" s="156">
        <v>45080</v>
      </c>
      <c r="B19" s="157"/>
      <c r="C19" s="158"/>
      <c r="D19" s="158"/>
      <c r="E19" s="158"/>
      <c r="F19" s="159"/>
      <c r="G19" s="173"/>
      <c r="H19" s="160">
        <f t="shared" si="6"/>
        <v>0</v>
      </c>
      <c r="I19" s="164" t="str">
        <f t="shared" si="9"/>
        <v>27</v>
      </c>
      <c r="J19" s="162">
        <f t="shared" si="0"/>
        <v>0</v>
      </c>
      <c r="K19" s="163">
        <f t="shared" si="1"/>
        <v>0</v>
      </c>
      <c r="L19" s="164">
        <f t="shared" si="2"/>
        <v>0</v>
      </c>
      <c r="M19" s="164">
        <f t="shared" si="3"/>
        <v>0</v>
      </c>
      <c r="N19" s="164">
        <f t="shared" si="4"/>
        <v>0</v>
      </c>
      <c r="O19" s="164">
        <f t="shared" si="5"/>
        <v>0</v>
      </c>
      <c r="P19" s="162">
        <f t="shared" si="7"/>
        <v>0</v>
      </c>
      <c r="Q19" s="165">
        <f t="shared" si="8"/>
        <v>0</v>
      </c>
      <c r="R19" s="166" cm="1">
        <f t="array" ref="R19">AVERAGE(H20:H29/10)</f>
        <v>0.08</v>
      </c>
      <c r="S19" s="166" cm="1">
        <f t="array" ref="S19">AVERAGE(H20:H29/10/8)</f>
        <v>0.01</v>
      </c>
    </row>
    <row r="20" spans="1:19" ht="27" x14ac:dyDescent="0.35">
      <c r="A20" s="167">
        <v>45066</v>
      </c>
      <c r="B20" s="157"/>
      <c r="C20" s="158"/>
      <c r="D20" s="158"/>
      <c r="E20" s="158"/>
      <c r="F20" s="159"/>
      <c r="G20" s="173"/>
      <c r="H20" s="160">
        <f t="shared" si="6"/>
        <v>0</v>
      </c>
      <c r="I20" s="164" t="str">
        <f t="shared" si="9"/>
        <v>27</v>
      </c>
      <c r="J20" s="162">
        <f t="shared" si="0"/>
        <v>0</v>
      </c>
      <c r="K20" s="163">
        <f t="shared" si="1"/>
        <v>0</v>
      </c>
      <c r="L20" s="164">
        <f t="shared" si="2"/>
        <v>0</v>
      </c>
      <c r="M20" s="164">
        <f t="shared" si="3"/>
        <v>0</v>
      </c>
      <c r="N20" s="164">
        <f t="shared" si="4"/>
        <v>0</v>
      </c>
      <c r="O20" s="164">
        <f t="shared" si="5"/>
        <v>0</v>
      </c>
      <c r="P20" s="162">
        <f t="shared" si="7"/>
        <v>0</v>
      </c>
      <c r="Q20" s="165">
        <f t="shared" si="8"/>
        <v>0</v>
      </c>
      <c r="R20" s="166" cm="1">
        <f t="array" ref="R20">AVERAGE(H21:H30/10)</f>
        <v>0.63200000000000001</v>
      </c>
      <c r="S20" s="166" cm="1">
        <f t="array" ref="S20">AVERAGE(H21:H30/10/8)</f>
        <v>7.9000000000000001E-2</v>
      </c>
    </row>
    <row r="21" spans="1:19" ht="27" x14ac:dyDescent="0.35">
      <c r="A21" s="167">
        <v>45052</v>
      </c>
      <c r="B21" s="157"/>
      <c r="C21" s="158"/>
      <c r="D21" s="158"/>
      <c r="E21" s="158"/>
      <c r="F21" s="159"/>
      <c r="G21" s="173"/>
      <c r="H21" s="160">
        <f t="shared" si="6"/>
        <v>0</v>
      </c>
      <c r="I21" s="164" t="str">
        <f t="shared" si="9"/>
        <v>27</v>
      </c>
      <c r="J21" s="162">
        <f t="shared" si="0"/>
        <v>0</v>
      </c>
      <c r="K21" s="163">
        <f t="shared" si="1"/>
        <v>0</v>
      </c>
      <c r="L21" s="164">
        <f t="shared" si="2"/>
        <v>0</v>
      </c>
      <c r="M21" s="164">
        <f t="shared" si="3"/>
        <v>0</v>
      </c>
      <c r="N21" s="164">
        <f t="shared" si="4"/>
        <v>0</v>
      </c>
      <c r="O21" s="164">
        <f t="shared" si="5"/>
        <v>0</v>
      </c>
      <c r="P21" s="162">
        <f t="shared" si="7"/>
        <v>0</v>
      </c>
      <c r="Q21" s="165">
        <f t="shared" si="8"/>
        <v>0</v>
      </c>
      <c r="R21" s="166" cm="1">
        <f t="array" ref="R21">AVERAGE(H22:H31/10)</f>
        <v>1.3240000000000001</v>
      </c>
      <c r="S21" s="166" cm="1">
        <f t="array" ref="S21">AVERAGE(H22:H31/10/8)</f>
        <v>0.16550000000000001</v>
      </c>
    </row>
    <row r="22" spans="1:19" ht="27" x14ac:dyDescent="0.35">
      <c r="A22" s="156">
        <v>45038</v>
      </c>
      <c r="B22" s="157"/>
      <c r="C22" s="158"/>
      <c r="D22" s="158"/>
      <c r="E22" s="158"/>
      <c r="F22" s="159"/>
      <c r="G22" s="173"/>
      <c r="H22" s="160">
        <f t="shared" si="6"/>
        <v>0</v>
      </c>
      <c r="I22" s="164" t="str">
        <f t="shared" si="9"/>
        <v>27</v>
      </c>
      <c r="J22" s="162">
        <f t="shared" si="0"/>
        <v>0</v>
      </c>
      <c r="K22" s="163">
        <f t="shared" si="1"/>
        <v>0</v>
      </c>
      <c r="L22" s="164">
        <f t="shared" si="2"/>
        <v>0</v>
      </c>
      <c r="M22" s="164">
        <f t="shared" si="3"/>
        <v>0</v>
      </c>
      <c r="N22" s="164">
        <f t="shared" si="4"/>
        <v>0</v>
      </c>
      <c r="O22" s="164">
        <f t="shared" si="5"/>
        <v>0</v>
      </c>
      <c r="P22" s="162">
        <f t="shared" si="7"/>
        <v>0</v>
      </c>
      <c r="Q22" s="165">
        <f t="shared" si="8"/>
        <v>0</v>
      </c>
      <c r="R22" s="166" cm="1">
        <f t="array" ref="R22">AVERAGE(H23:H32/10)</f>
        <v>1.8240000000000003</v>
      </c>
      <c r="S22" s="166" cm="1">
        <f t="array" ref="S22">AVERAGE(H23:H32/10/8)</f>
        <v>0.22800000000000004</v>
      </c>
    </row>
    <row r="23" spans="1:19" ht="27" x14ac:dyDescent="0.35">
      <c r="A23" s="167">
        <v>45024</v>
      </c>
      <c r="B23" s="157"/>
      <c r="C23" s="158"/>
      <c r="D23" s="158"/>
      <c r="E23" s="158"/>
      <c r="F23" s="159"/>
      <c r="G23" s="173"/>
      <c r="H23" s="160">
        <f t="shared" si="6"/>
        <v>0</v>
      </c>
      <c r="I23" s="164" t="str">
        <f t="shared" si="9"/>
        <v>27</v>
      </c>
      <c r="J23" s="162">
        <f t="shared" si="0"/>
        <v>0</v>
      </c>
      <c r="K23" s="163">
        <f t="shared" si="1"/>
        <v>0</v>
      </c>
      <c r="L23" s="164">
        <f t="shared" si="2"/>
        <v>0</v>
      </c>
      <c r="M23" s="164">
        <f t="shared" si="3"/>
        <v>0</v>
      </c>
      <c r="N23" s="164">
        <f t="shared" si="4"/>
        <v>0</v>
      </c>
      <c r="O23" s="164">
        <f t="shared" si="5"/>
        <v>0</v>
      </c>
      <c r="P23" s="162">
        <f t="shared" si="7"/>
        <v>0</v>
      </c>
      <c r="Q23" s="165">
        <f t="shared" si="8"/>
        <v>0</v>
      </c>
      <c r="R23" s="166" cm="1">
        <f t="array" ref="R23">AVERAGE(H24:H33/10)</f>
        <v>2.4460000000000002</v>
      </c>
      <c r="S23" s="166" cm="1">
        <f t="array" ref="S23">AVERAGE(H24:H33/10/8)</f>
        <v>0.30575000000000002</v>
      </c>
    </row>
    <row r="24" spans="1:19" ht="27" x14ac:dyDescent="0.35">
      <c r="A24" s="167">
        <v>45010</v>
      </c>
      <c r="B24" s="157"/>
      <c r="C24" s="158"/>
      <c r="D24" s="158"/>
      <c r="E24" s="158"/>
      <c r="F24" s="159"/>
      <c r="G24" s="173"/>
      <c r="H24" s="160">
        <f t="shared" si="6"/>
        <v>0</v>
      </c>
      <c r="I24" s="164" t="str">
        <f t="shared" si="9"/>
        <v>27</v>
      </c>
      <c r="J24" s="162">
        <f t="shared" si="0"/>
        <v>0</v>
      </c>
      <c r="K24" s="163">
        <f t="shared" si="1"/>
        <v>0</v>
      </c>
      <c r="L24" s="164">
        <f t="shared" si="2"/>
        <v>0</v>
      </c>
      <c r="M24" s="164">
        <f t="shared" si="3"/>
        <v>0</v>
      </c>
      <c r="N24" s="164">
        <f t="shared" si="4"/>
        <v>0</v>
      </c>
      <c r="O24" s="164">
        <f t="shared" si="5"/>
        <v>0</v>
      </c>
      <c r="P24" s="162">
        <f t="shared" si="7"/>
        <v>0</v>
      </c>
      <c r="Q24" s="165">
        <f t="shared" si="8"/>
        <v>0</v>
      </c>
      <c r="R24" s="166" cm="1">
        <f t="array" ref="R24">AVERAGE(H25:H34/10)</f>
        <v>3.0720000000000001</v>
      </c>
      <c r="S24" s="166" cm="1">
        <f t="array" ref="S24">AVERAGE(H25:H34/10/8)</f>
        <v>0.38400000000000001</v>
      </c>
    </row>
    <row r="25" spans="1:19" ht="27" x14ac:dyDescent="0.35">
      <c r="A25" s="156">
        <v>44996</v>
      </c>
      <c r="B25" s="157"/>
      <c r="C25" s="158"/>
      <c r="D25" s="158"/>
      <c r="E25" s="158"/>
      <c r="F25" s="159"/>
      <c r="G25" s="173"/>
      <c r="H25" s="160">
        <f t="shared" si="6"/>
        <v>0</v>
      </c>
      <c r="I25" s="164" t="str">
        <f t="shared" si="9"/>
        <v>27</v>
      </c>
      <c r="J25" s="162">
        <f t="shared" si="0"/>
        <v>0</v>
      </c>
      <c r="K25" s="163">
        <f t="shared" si="1"/>
        <v>0</v>
      </c>
      <c r="L25" s="164">
        <f t="shared" si="2"/>
        <v>0</v>
      </c>
      <c r="M25" s="164">
        <f t="shared" si="3"/>
        <v>0</v>
      </c>
      <c r="N25" s="164">
        <f t="shared" si="4"/>
        <v>0</v>
      </c>
      <c r="O25" s="164">
        <f t="shared" si="5"/>
        <v>0</v>
      </c>
      <c r="P25" s="162">
        <f t="shared" si="7"/>
        <v>0</v>
      </c>
      <c r="Q25" s="165">
        <f t="shared" si="8"/>
        <v>0</v>
      </c>
      <c r="R25" s="166" cm="1">
        <f t="array" ref="R25">AVERAGE(H26:H35/10)</f>
        <v>3.5780000000000003</v>
      </c>
      <c r="S25" s="166" cm="1">
        <f t="array" ref="S25">AVERAGE(H26:H35/10/8)</f>
        <v>0.44725000000000004</v>
      </c>
    </row>
    <row r="26" spans="1:19" ht="27" x14ac:dyDescent="0.35">
      <c r="A26" s="167">
        <v>44982</v>
      </c>
      <c r="B26" s="157"/>
      <c r="C26" s="158"/>
      <c r="D26" s="158"/>
      <c r="E26" s="158"/>
      <c r="F26" s="159"/>
      <c r="G26" s="173"/>
      <c r="H26" s="160">
        <f t="shared" si="6"/>
        <v>0</v>
      </c>
      <c r="I26" s="164" t="str">
        <f t="shared" si="9"/>
        <v>27</v>
      </c>
      <c r="J26" s="162">
        <f t="shared" si="0"/>
        <v>0</v>
      </c>
      <c r="K26" s="163">
        <f t="shared" si="1"/>
        <v>0</v>
      </c>
      <c r="L26" s="164">
        <f t="shared" si="2"/>
        <v>0</v>
      </c>
      <c r="M26" s="164">
        <f t="shared" si="3"/>
        <v>0</v>
      </c>
      <c r="N26" s="164">
        <f t="shared" si="4"/>
        <v>0</v>
      </c>
      <c r="O26" s="164">
        <f t="shared" si="5"/>
        <v>0</v>
      </c>
      <c r="P26" s="162">
        <f t="shared" si="7"/>
        <v>0</v>
      </c>
      <c r="Q26" s="165">
        <f t="shared" si="8"/>
        <v>0</v>
      </c>
      <c r="R26" s="166" cm="1">
        <f t="array" ref="R26">AVERAGE(H27:H36/10)</f>
        <v>4.1870000000000003</v>
      </c>
      <c r="S26" s="166" cm="1">
        <f t="array" ref="S26">AVERAGE(H27:H36/10/8)</f>
        <v>0.52337500000000003</v>
      </c>
    </row>
    <row r="27" spans="1:19" ht="27" x14ac:dyDescent="0.35">
      <c r="A27" s="167">
        <v>44968</v>
      </c>
      <c r="B27" s="157"/>
      <c r="C27" s="158"/>
      <c r="D27" s="158"/>
      <c r="E27" s="158"/>
      <c r="F27" s="159"/>
      <c r="G27" s="173"/>
      <c r="H27" s="160">
        <f t="shared" si="6"/>
        <v>0</v>
      </c>
      <c r="I27" s="164" t="str">
        <f t="shared" si="9"/>
        <v>27</v>
      </c>
      <c r="J27" s="162">
        <f t="shared" si="0"/>
        <v>0</v>
      </c>
      <c r="K27" s="163">
        <f t="shared" si="1"/>
        <v>0</v>
      </c>
      <c r="L27" s="164">
        <f t="shared" si="2"/>
        <v>0</v>
      </c>
      <c r="M27" s="164">
        <f t="shared" si="3"/>
        <v>0</v>
      </c>
      <c r="N27" s="164">
        <f t="shared" si="4"/>
        <v>0</v>
      </c>
      <c r="O27" s="164">
        <f t="shared" si="5"/>
        <v>0</v>
      </c>
      <c r="P27" s="162">
        <f t="shared" si="7"/>
        <v>0</v>
      </c>
      <c r="Q27" s="165">
        <f t="shared" si="8"/>
        <v>0</v>
      </c>
      <c r="R27" s="166" cm="1">
        <f t="array" ref="R27">AVERAGE(H28:H37/10)</f>
        <v>4.8285</v>
      </c>
      <c r="S27" s="166" cm="1">
        <f t="array" ref="S27">AVERAGE(H28:H37/10/8)</f>
        <v>0.6035625</v>
      </c>
    </row>
    <row r="28" spans="1:19" ht="27" x14ac:dyDescent="0.35">
      <c r="A28" s="156">
        <v>44954</v>
      </c>
      <c r="B28" s="157"/>
      <c r="C28" s="158"/>
      <c r="D28" s="158"/>
      <c r="E28" s="158"/>
      <c r="F28" s="159"/>
      <c r="G28" s="173"/>
      <c r="H28" s="160">
        <f t="shared" si="6"/>
        <v>0</v>
      </c>
      <c r="I28" s="164" t="str">
        <f t="shared" si="9"/>
        <v>27</v>
      </c>
      <c r="J28" s="162">
        <f t="shared" si="0"/>
        <v>0</v>
      </c>
      <c r="K28" s="163">
        <f t="shared" si="1"/>
        <v>0</v>
      </c>
      <c r="L28" s="164">
        <f t="shared" si="2"/>
        <v>0</v>
      </c>
      <c r="M28" s="164">
        <f t="shared" si="3"/>
        <v>0</v>
      </c>
      <c r="N28" s="164">
        <f t="shared" si="4"/>
        <v>0</v>
      </c>
      <c r="O28" s="164">
        <f t="shared" si="5"/>
        <v>0</v>
      </c>
      <c r="P28" s="162">
        <f t="shared" si="7"/>
        <v>0</v>
      </c>
      <c r="Q28" s="165">
        <f t="shared" si="8"/>
        <v>0</v>
      </c>
      <c r="R28" s="166" cm="1">
        <f t="array" ref="R28">AVERAGE(H29:H38/10)</f>
        <v>5.4855</v>
      </c>
      <c r="S28" s="166" cm="1">
        <f t="array" ref="S28">AVERAGE(H29:H38/10/8)</f>
        <v>0.68568750000000001</v>
      </c>
    </row>
    <row r="29" spans="1:19" ht="27" x14ac:dyDescent="0.35">
      <c r="A29" s="167">
        <v>44940</v>
      </c>
      <c r="B29" s="157"/>
      <c r="C29" s="158"/>
      <c r="D29" s="158"/>
      <c r="E29" s="158">
        <v>8</v>
      </c>
      <c r="F29" s="159"/>
      <c r="G29" s="173"/>
      <c r="H29" s="160">
        <f t="shared" si="6"/>
        <v>8</v>
      </c>
      <c r="I29" s="164" t="str">
        <f t="shared" si="9"/>
        <v>27</v>
      </c>
      <c r="J29" s="162">
        <f t="shared" si="0"/>
        <v>0</v>
      </c>
      <c r="K29" s="163">
        <f t="shared" si="1"/>
        <v>8</v>
      </c>
      <c r="L29" s="164">
        <f t="shared" si="2"/>
        <v>0</v>
      </c>
      <c r="M29" s="164">
        <f t="shared" si="3"/>
        <v>0</v>
      </c>
      <c r="N29" s="164">
        <f t="shared" si="4"/>
        <v>0</v>
      </c>
      <c r="O29" s="164">
        <f t="shared" si="5"/>
        <v>216</v>
      </c>
      <c r="P29" s="162">
        <f t="shared" si="7"/>
        <v>216</v>
      </c>
      <c r="Q29" s="165">
        <f t="shared" si="8"/>
        <v>216</v>
      </c>
      <c r="R29" s="166" cm="1">
        <f t="array" ref="R29">AVERAGE(H30:H39/10)</f>
        <v>6.1170000000000009</v>
      </c>
      <c r="S29" s="166" cm="1">
        <f t="array" ref="S29">AVERAGE(H30:H39/10/8)</f>
        <v>0.76462500000000011</v>
      </c>
    </row>
    <row r="30" spans="1:19" ht="27" x14ac:dyDescent="0.35">
      <c r="A30" s="167">
        <v>44926</v>
      </c>
      <c r="B30" s="157">
        <v>72</v>
      </c>
      <c r="C30" s="158"/>
      <c r="D30" s="158"/>
      <c r="E30" s="158">
        <v>8</v>
      </c>
      <c r="F30" s="159">
        <v>47.2</v>
      </c>
      <c r="G30" s="173"/>
      <c r="H30" s="160">
        <f t="shared" si="6"/>
        <v>55.2</v>
      </c>
      <c r="I30" s="164" t="str">
        <f t="shared" si="9"/>
        <v>27</v>
      </c>
      <c r="J30" s="162">
        <f t="shared" si="0"/>
        <v>59.400000000000091</v>
      </c>
      <c r="K30" s="163">
        <f t="shared" si="1"/>
        <v>80</v>
      </c>
      <c r="L30" s="164">
        <f>SUM(B30*16.875)</f>
        <v>1215</v>
      </c>
      <c r="M30" s="164">
        <f t="shared" si="3"/>
        <v>0</v>
      </c>
      <c r="N30" s="164">
        <f t="shared" si="4"/>
        <v>0</v>
      </c>
      <c r="O30" s="164">
        <f t="shared" si="5"/>
        <v>216</v>
      </c>
      <c r="P30" s="162">
        <f t="shared" si="7"/>
        <v>1490.4</v>
      </c>
      <c r="Q30" s="165">
        <f t="shared" si="8"/>
        <v>1490.4</v>
      </c>
      <c r="R30" s="166" cm="1">
        <f t="array" ref="R30">AVERAGE(H31:H40/10)</f>
        <v>6.4124999999999996</v>
      </c>
      <c r="S30" s="166" cm="1">
        <f t="array" ref="S30">AVERAGE(H31:H40/10/8)</f>
        <v>0.80156249999999996</v>
      </c>
    </row>
    <row r="31" spans="1:19" ht="27" x14ac:dyDescent="0.35">
      <c r="A31" s="156">
        <v>44912</v>
      </c>
      <c r="B31" s="157">
        <v>80</v>
      </c>
      <c r="C31" s="158"/>
      <c r="D31" s="158"/>
      <c r="E31" s="158"/>
      <c r="F31" s="159">
        <v>69.2</v>
      </c>
      <c r="G31" s="173"/>
      <c r="H31" s="160">
        <f t="shared" si="6"/>
        <v>69.2</v>
      </c>
      <c r="I31" s="164" t="str">
        <f t="shared" si="9"/>
        <v>27.5</v>
      </c>
      <c r="J31" s="162">
        <f t="shared" si="0"/>
        <v>553</v>
      </c>
      <c r="K31" s="163">
        <f t="shared" si="1"/>
        <v>80</v>
      </c>
      <c r="L31" s="164">
        <f t="shared" ref="L31:L44" si="10">SUM(B31*16.875)</f>
        <v>1350</v>
      </c>
      <c r="M31" s="164">
        <f t="shared" si="3"/>
        <v>0</v>
      </c>
      <c r="N31" s="164">
        <f t="shared" si="4"/>
        <v>0</v>
      </c>
      <c r="O31" s="164">
        <f t="shared" si="5"/>
        <v>0</v>
      </c>
      <c r="P31" s="162">
        <f t="shared" si="7"/>
        <v>1903</v>
      </c>
      <c r="Q31" s="165">
        <f t="shared" si="8"/>
        <v>1903</v>
      </c>
      <c r="R31" s="166" cm="1">
        <f t="array" ref="R31">AVERAGE(H32:H41/10)</f>
        <v>6.3585000000000012</v>
      </c>
      <c r="S31" s="166" cm="1">
        <f t="array" ref="S31">AVERAGE(H32:H41/10/8)</f>
        <v>0.79481250000000014</v>
      </c>
    </row>
    <row r="32" spans="1:19" ht="27" x14ac:dyDescent="0.35">
      <c r="A32" s="167">
        <v>44898</v>
      </c>
      <c r="B32" s="169">
        <v>80</v>
      </c>
      <c r="C32" s="158"/>
      <c r="D32" s="158"/>
      <c r="E32" s="158"/>
      <c r="F32" s="159">
        <v>50</v>
      </c>
      <c r="G32" s="173"/>
      <c r="H32" s="160">
        <f t="shared" si="6"/>
        <v>50</v>
      </c>
      <c r="I32" s="164" t="str">
        <f t="shared" si="9"/>
        <v>27</v>
      </c>
      <c r="J32" s="162">
        <f t="shared" si="0"/>
        <v>0</v>
      </c>
      <c r="K32" s="163">
        <f t="shared" si="1"/>
        <v>80</v>
      </c>
      <c r="L32" s="164">
        <f t="shared" si="10"/>
        <v>1350</v>
      </c>
      <c r="M32" s="164">
        <f t="shared" si="3"/>
        <v>0</v>
      </c>
      <c r="N32" s="164">
        <f t="shared" si="4"/>
        <v>0</v>
      </c>
      <c r="O32" s="164">
        <f t="shared" si="5"/>
        <v>0</v>
      </c>
      <c r="P32" s="162">
        <f t="shared" si="7"/>
        <v>1350</v>
      </c>
      <c r="Q32" s="165">
        <f t="shared" si="8"/>
        <v>1350</v>
      </c>
      <c r="R32" s="166" cm="1">
        <f t="array" ref="R32">AVERAGE(H33:H42/10)</f>
        <v>6.517500000000001</v>
      </c>
      <c r="S32" s="166" cm="1">
        <f t="array" ref="S32">AVERAGE(H33:H42/10/8)</f>
        <v>0.81468750000000012</v>
      </c>
    </row>
    <row r="33" spans="1:19" ht="27" x14ac:dyDescent="0.35">
      <c r="A33" s="167">
        <v>44884</v>
      </c>
      <c r="B33" s="169">
        <v>80</v>
      </c>
      <c r="C33" s="158"/>
      <c r="D33" s="158"/>
      <c r="E33" s="158"/>
      <c r="F33" s="159">
        <v>62.2</v>
      </c>
      <c r="G33" s="173"/>
      <c r="H33" s="160">
        <f t="shared" si="6"/>
        <v>62.2</v>
      </c>
      <c r="I33" s="164" t="str">
        <f t="shared" si="9"/>
        <v>27.5</v>
      </c>
      <c r="J33" s="162">
        <f t="shared" si="0"/>
        <v>360.5</v>
      </c>
      <c r="K33" s="163">
        <f t="shared" si="1"/>
        <v>80</v>
      </c>
      <c r="L33" s="164">
        <f t="shared" si="10"/>
        <v>1350</v>
      </c>
      <c r="M33" s="164">
        <f t="shared" si="3"/>
        <v>0</v>
      </c>
      <c r="N33" s="164">
        <f t="shared" si="4"/>
        <v>0</v>
      </c>
      <c r="O33" s="164">
        <f t="shared" si="5"/>
        <v>0</v>
      </c>
      <c r="P33" s="162">
        <f t="shared" si="7"/>
        <v>1710.5</v>
      </c>
      <c r="Q33" s="165">
        <f t="shared" si="8"/>
        <v>1710.5</v>
      </c>
      <c r="R33" s="166" cm="1">
        <f t="array" ref="R33">AVERAGE(H34:H43/10)</f>
        <v>5.8955000000000011</v>
      </c>
      <c r="S33" s="166" cm="1">
        <f t="array" ref="S33">AVERAGE(H34:H43/10/8)</f>
        <v>0.73693750000000013</v>
      </c>
    </row>
    <row r="34" spans="1:19" ht="27" x14ac:dyDescent="0.35">
      <c r="A34" s="156">
        <v>44870</v>
      </c>
      <c r="B34" s="169">
        <v>80</v>
      </c>
      <c r="C34" s="158"/>
      <c r="D34" s="158"/>
      <c r="E34" s="158"/>
      <c r="F34" s="159">
        <v>62.6</v>
      </c>
      <c r="G34" s="173"/>
      <c r="H34" s="160">
        <f t="shared" si="6"/>
        <v>62.6</v>
      </c>
      <c r="I34" s="164" t="str">
        <f t="shared" si="9"/>
        <v>27.5</v>
      </c>
      <c r="J34" s="162">
        <f t="shared" si="0"/>
        <v>371.5</v>
      </c>
      <c r="K34" s="163">
        <f t="shared" si="1"/>
        <v>80</v>
      </c>
      <c r="L34" s="164">
        <f t="shared" si="10"/>
        <v>1350</v>
      </c>
      <c r="M34" s="164">
        <f t="shared" si="3"/>
        <v>0</v>
      </c>
      <c r="N34" s="164">
        <f t="shared" si="4"/>
        <v>0</v>
      </c>
      <c r="O34" s="164">
        <f t="shared" si="5"/>
        <v>0</v>
      </c>
      <c r="P34" s="162">
        <f t="shared" si="7"/>
        <v>1721.5</v>
      </c>
      <c r="Q34" s="165">
        <f t="shared" si="8"/>
        <v>1721.5</v>
      </c>
      <c r="R34" s="166" cm="1">
        <f t="array" ref="R34">AVERAGE(H35:H44/10)</f>
        <v>5.2695000000000007</v>
      </c>
      <c r="S34" s="166" cm="1">
        <f t="array" ref="S34">AVERAGE(H35:H44/10/8)</f>
        <v>0.65868750000000009</v>
      </c>
    </row>
    <row r="35" spans="1:19" ht="27" x14ac:dyDescent="0.35">
      <c r="A35" s="167">
        <v>44856</v>
      </c>
      <c r="B35" s="169">
        <v>80</v>
      </c>
      <c r="C35" s="158"/>
      <c r="D35" s="158"/>
      <c r="E35" s="158"/>
      <c r="F35" s="159">
        <v>50.6</v>
      </c>
      <c r="G35" s="173"/>
      <c r="H35" s="160">
        <f t="shared" si="6"/>
        <v>50.6</v>
      </c>
      <c r="I35" s="164" t="str">
        <f t="shared" si="9"/>
        <v>27</v>
      </c>
      <c r="J35" s="162">
        <f t="shared" si="0"/>
        <v>16.200000000000045</v>
      </c>
      <c r="K35" s="163">
        <f t="shared" si="1"/>
        <v>80</v>
      </c>
      <c r="L35" s="164">
        <f t="shared" si="10"/>
        <v>1350</v>
      </c>
      <c r="M35" s="164">
        <f t="shared" si="3"/>
        <v>0</v>
      </c>
      <c r="N35" s="164">
        <f t="shared" si="4"/>
        <v>0</v>
      </c>
      <c r="O35" s="164">
        <f t="shared" si="5"/>
        <v>0</v>
      </c>
      <c r="P35" s="162">
        <f t="shared" si="7"/>
        <v>1366.2</v>
      </c>
      <c r="Q35" s="165">
        <f t="shared" si="8"/>
        <v>1366.2</v>
      </c>
      <c r="R35" s="166" cm="1">
        <f t="array" ref="R35">AVERAGE(G36:G45/10)</f>
        <v>0</v>
      </c>
      <c r="S35" s="166" cm="1">
        <f t="array" ref="S35">AVERAGE(G36:G45/10/8)</f>
        <v>0</v>
      </c>
    </row>
    <row r="36" spans="1:19" ht="27" x14ac:dyDescent="0.35">
      <c r="A36" s="167">
        <v>44842</v>
      </c>
      <c r="B36" s="169">
        <v>80</v>
      </c>
      <c r="C36" s="158"/>
      <c r="D36" s="158"/>
      <c r="E36" s="158"/>
      <c r="F36" s="159">
        <v>60.9</v>
      </c>
      <c r="G36" s="173"/>
      <c r="H36" s="160">
        <f t="shared" si="6"/>
        <v>60.9</v>
      </c>
      <c r="I36" s="164" t="str">
        <f t="shared" si="9"/>
        <v>27.5</v>
      </c>
      <c r="J36" s="162">
        <f t="shared" si="0"/>
        <v>324.75</v>
      </c>
      <c r="K36" s="163">
        <f t="shared" si="1"/>
        <v>80</v>
      </c>
      <c r="L36" s="164">
        <f t="shared" si="10"/>
        <v>1350</v>
      </c>
      <c r="M36" s="164">
        <f t="shared" si="3"/>
        <v>0</v>
      </c>
      <c r="N36" s="164">
        <f t="shared" si="4"/>
        <v>0</v>
      </c>
      <c r="O36" s="164">
        <f t="shared" si="5"/>
        <v>0</v>
      </c>
      <c r="P36" s="162">
        <f t="shared" si="7"/>
        <v>1674.75</v>
      </c>
      <c r="Q36" s="165">
        <f t="shared" si="8"/>
        <v>1674.75</v>
      </c>
      <c r="R36" s="166" cm="1">
        <f t="array" ref="R36">AVERAGE(G37:G46/10)</f>
        <v>0</v>
      </c>
      <c r="S36" s="166" cm="1">
        <f t="array" ref="S36">AVERAGE(G37:G46/10/8)</f>
        <v>0</v>
      </c>
    </row>
    <row r="37" spans="1:19" ht="27" x14ac:dyDescent="0.35">
      <c r="A37" s="156">
        <v>44828</v>
      </c>
      <c r="B37" s="169">
        <v>80</v>
      </c>
      <c r="C37" s="158"/>
      <c r="D37" s="158"/>
      <c r="E37" s="158"/>
      <c r="F37" s="159">
        <v>64.150000000000006</v>
      </c>
      <c r="G37" s="173"/>
      <c r="H37" s="160">
        <f t="shared" si="6"/>
        <v>64.150000000000006</v>
      </c>
      <c r="I37" s="164" t="str">
        <f t="shared" si="9"/>
        <v>27.5</v>
      </c>
      <c r="J37" s="162">
        <f t="shared" si="0"/>
        <v>414.12500000000023</v>
      </c>
      <c r="K37" s="163">
        <f t="shared" si="1"/>
        <v>80</v>
      </c>
      <c r="L37" s="164">
        <f t="shared" si="10"/>
        <v>1350</v>
      </c>
      <c r="M37" s="164">
        <f t="shared" si="3"/>
        <v>0</v>
      </c>
      <c r="N37" s="164">
        <f t="shared" si="4"/>
        <v>0</v>
      </c>
      <c r="O37" s="164">
        <f t="shared" si="5"/>
        <v>0</v>
      </c>
      <c r="P37" s="162">
        <f t="shared" si="7"/>
        <v>1764.1250000000002</v>
      </c>
      <c r="Q37" s="165">
        <f t="shared" si="8"/>
        <v>1764.1250000000002</v>
      </c>
      <c r="R37" s="166" cm="1">
        <f t="array" ref="R37">AVERAGE(G38:G47/10)</f>
        <v>0</v>
      </c>
      <c r="S37" s="166" cm="1">
        <f t="array" ref="S37">AVERAGE(G38:G47/10/8)</f>
        <v>0</v>
      </c>
    </row>
    <row r="38" spans="1:19" ht="27" x14ac:dyDescent="0.35">
      <c r="A38" s="167">
        <v>44814</v>
      </c>
      <c r="B38" s="169">
        <v>80</v>
      </c>
      <c r="C38" s="158"/>
      <c r="D38" s="158"/>
      <c r="E38" s="158"/>
      <c r="F38" s="159">
        <v>65.7</v>
      </c>
      <c r="G38" s="173"/>
      <c r="H38" s="160">
        <f t="shared" si="6"/>
        <v>65.7</v>
      </c>
      <c r="I38" s="164" t="str">
        <f t="shared" si="9"/>
        <v>27.5</v>
      </c>
      <c r="J38" s="162">
        <f t="shared" si="0"/>
        <v>456.75</v>
      </c>
      <c r="K38" s="163">
        <f t="shared" si="1"/>
        <v>80</v>
      </c>
      <c r="L38" s="164">
        <f t="shared" si="10"/>
        <v>1350</v>
      </c>
      <c r="M38" s="164">
        <f t="shared" si="3"/>
        <v>0</v>
      </c>
      <c r="N38" s="164">
        <f t="shared" si="4"/>
        <v>0</v>
      </c>
      <c r="O38" s="164">
        <f t="shared" si="5"/>
        <v>0</v>
      </c>
      <c r="P38" s="162">
        <f t="shared" si="7"/>
        <v>1806.75</v>
      </c>
      <c r="Q38" s="165">
        <f t="shared" si="8"/>
        <v>1806.75</v>
      </c>
      <c r="R38" s="166" cm="1">
        <f t="array" ref="R38">AVERAGE(G39:G48/10)</f>
        <v>0</v>
      </c>
      <c r="S38" s="166" cm="1">
        <f t="array" ref="S38">AVERAGE(G39:G48/10/8)</f>
        <v>0</v>
      </c>
    </row>
    <row r="39" spans="1:19" ht="27" x14ac:dyDescent="0.35">
      <c r="A39" s="167">
        <v>44800</v>
      </c>
      <c r="B39" s="169">
        <v>80</v>
      </c>
      <c r="C39" s="158"/>
      <c r="D39" s="158"/>
      <c r="E39" s="158"/>
      <c r="F39" s="159">
        <v>71.150000000000006</v>
      </c>
      <c r="G39" s="173"/>
      <c r="H39" s="160">
        <f t="shared" si="6"/>
        <v>71.150000000000006</v>
      </c>
      <c r="I39" s="164" t="str">
        <f t="shared" si="9"/>
        <v>28</v>
      </c>
      <c r="J39" s="162">
        <f t="shared" si="0"/>
        <v>642.20000000000027</v>
      </c>
      <c r="K39" s="163">
        <f t="shared" si="1"/>
        <v>80</v>
      </c>
      <c r="L39" s="164">
        <f t="shared" si="10"/>
        <v>1350</v>
      </c>
      <c r="M39" s="164">
        <f t="shared" si="3"/>
        <v>0</v>
      </c>
      <c r="N39" s="164">
        <f t="shared" si="4"/>
        <v>0</v>
      </c>
      <c r="O39" s="164">
        <f t="shared" si="5"/>
        <v>0</v>
      </c>
      <c r="P39" s="162">
        <f t="shared" si="7"/>
        <v>1992.2000000000003</v>
      </c>
      <c r="Q39" s="165">
        <f t="shared" si="8"/>
        <v>1992.2000000000003</v>
      </c>
      <c r="R39" s="166" cm="1">
        <f t="array" ref="R39">AVERAGE(G40:G49/10)</f>
        <v>0</v>
      </c>
      <c r="S39" s="166" cm="1">
        <f t="array" ref="S39">AVERAGE(G40:G49/10/8)</f>
        <v>0</v>
      </c>
    </row>
    <row r="40" spans="1:19" ht="27" x14ac:dyDescent="0.35">
      <c r="A40" s="156">
        <v>44786</v>
      </c>
      <c r="B40" s="169"/>
      <c r="C40" s="158"/>
      <c r="D40" s="158"/>
      <c r="E40" s="158"/>
      <c r="F40" s="159">
        <v>84.75</v>
      </c>
      <c r="G40" s="173"/>
      <c r="H40" s="160">
        <f t="shared" si="6"/>
        <v>84.75</v>
      </c>
      <c r="I40" s="164" t="str">
        <f t="shared" si="9"/>
        <v>28.5</v>
      </c>
      <c r="J40" s="162">
        <f t="shared" si="0"/>
        <v>2415.375</v>
      </c>
      <c r="K40" s="163">
        <f t="shared" si="1"/>
        <v>0</v>
      </c>
      <c r="L40" s="164">
        <f t="shared" si="10"/>
        <v>0</v>
      </c>
      <c r="M40" s="164">
        <f t="shared" si="3"/>
        <v>0</v>
      </c>
      <c r="N40" s="164">
        <f t="shared" si="4"/>
        <v>0</v>
      </c>
      <c r="O40" s="164">
        <f t="shared" si="5"/>
        <v>0</v>
      </c>
      <c r="P40" s="162">
        <f t="shared" si="7"/>
        <v>2415.375</v>
      </c>
      <c r="Q40" s="165">
        <f t="shared" si="8"/>
        <v>2415.375</v>
      </c>
      <c r="R40" s="166" cm="1">
        <f t="array" ref="R40">AVERAGE(G41:G50/10)</f>
        <v>0</v>
      </c>
      <c r="S40" s="166" cm="1">
        <f t="array" ref="S40">AVERAGE(G41:G50/10/8)</f>
        <v>0</v>
      </c>
    </row>
    <row r="41" spans="1:19" ht="27" x14ac:dyDescent="0.35">
      <c r="A41" s="167">
        <v>44772</v>
      </c>
      <c r="B41" s="169"/>
      <c r="C41" s="158"/>
      <c r="D41" s="158"/>
      <c r="E41" s="158"/>
      <c r="F41" s="159">
        <v>63.8</v>
      </c>
      <c r="G41" s="173"/>
      <c r="H41" s="160">
        <f t="shared" si="6"/>
        <v>63.8</v>
      </c>
      <c r="I41" s="164" t="str">
        <f t="shared" si="9"/>
        <v>27.5</v>
      </c>
      <c r="J41" s="162">
        <f t="shared" si="0"/>
        <v>1754.5</v>
      </c>
      <c r="K41" s="163">
        <f t="shared" si="1"/>
        <v>0</v>
      </c>
      <c r="L41" s="164">
        <f t="shared" si="10"/>
        <v>0</v>
      </c>
      <c r="M41" s="164">
        <f t="shared" si="3"/>
        <v>0</v>
      </c>
      <c r="N41" s="164">
        <f t="shared" si="4"/>
        <v>0</v>
      </c>
      <c r="O41" s="164">
        <f t="shared" si="5"/>
        <v>0</v>
      </c>
      <c r="P41" s="162">
        <f t="shared" si="7"/>
        <v>1754.5</v>
      </c>
      <c r="Q41" s="165">
        <f t="shared" si="8"/>
        <v>1754.5</v>
      </c>
      <c r="R41" s="166" cm="1">
        <f t="array" ref="R41">AVERAGE(G42:G51/10)</f>
        <v>0</v>
      </c>
      <c r="S41" s="166" cm="1">
        <f t="array" ref="S41">AVERAGE(G42:G51/10/8)</f>
        <v>0</v>
      </c>
    </row>
    <row r="42" spans="1:19" ht="27" x14ac:dyDescent="0.35">
      <c r="A42" s="167">
        <v>44758</v>
      </c>
      <c r="B42" s="169"/>
      <c r="C42" s="158"/>
      <c r="D42" s="158"/>
      <c r="E42" s="158"/>
      <c r="F42" s="159">
        <v>65.900000000000006</v>
      </c>
      <c r="G42" s="173"/>
      <c r="H42" s="160">
        <f t="shared" si="6"/>
        <v>65.900000000000006</v>
      </c>
      <c r="I42" s="164" t="str">
        <f t="shared" si="9"/>
        <v>27.5</v>
      </c>
      <c r="J42" s="162">
        <f t="shared" si="0"/>
        <v>1812.2500000000002</v>
      </c>
      <c r="K42" s="163">
        <f t="shared" si="1"/>
        <v>0</v>
      </c>
      <c r="L42" s="164">
        <f t="shared" si="10"/>
        <v>0</v>
      </c>
      <c r="M42" s="164">
        <f t="shared" si="3"/>
        <v>0</v>
      </c>
      <c r="N42" s="164">
        <f t="shared" si="4"/>
        <v>0</v>
      </c>
      <c r="O42" s="164">
        <f t="shared" si="5"/>
        <v>0</v>
      </c>
      <c r="P42" s="162">
        <f t="shared" si="7"/>
        <v>1812.2500000000002</v>
      </c>
      <c r="Q42" s="165">
        <f t="shared" si="8"/>
        <v>1812.2500000000002</v>
      </c>
      <c r="R42" s="166" cm="1">
        <f t="array" ref="R42">AVERAGE(G43:G52/10)</f>
        <v>0</v>
      </c>
      <c r="S42" s="166" cm="1">
        <f t="array" ref="S42">AVERAGE(G43:G52/10/8)</f>
        <v>0</v>
      </c>
    </row>
    <row r="43" spans="1:19" ht="27" x14ac:dyDescent="0.35">
      <c r="A43" s="156">
        <v>44744</v>
      </c>
      <c r="B43" s="157"/>
      <c r="C43" s="158"/>
      <c r="D43" s="158"/>
      <c r="E43" s="158"/>
      <c r="F43" s="159"/>
      <c r="G43" s="173"/>
      <c r="H43" s="160">
        <f t="shared" si="6"/>
        <v>0</v>
      </c>
      <c r="I43" s="164" t="str">
        <f t="shared" si="9"/>
        <v>27</v>
      </c>
      <c r="J43" s="162">
        <f t="shared" si="0"/>
        <v>0</v>
      </c>
      <c r="K43" s="163">
        <f t="shared" si="1"/>
        <v>0</v>
      </c>
      <c r="L43" s="164">
        <f t="shared" si="10"/>
        <v>0</v>
      </c>
      <c r="M43" s="164">
        <f t="shared" si="3"/>
        <v>0</v>
      </c>
      <c r="N43" s="164">
        <f t="shared" si="4"/>
        <v>0</v>
      </c>
      <c r="O43" s="164">
        <f t="shared" si="5"/>
        <v>0</v>
      </c>
      <c r="P43" s="162">
        <f t="shared" si="7"/>
        <v>0</v>
      </c>
      <c r="Q43" s="165">
        <f t="shared" si="8"/>
        <v>0</v>
      </c>
      <c r="R43" s="166" cm="1">
        <f t="array" ref="R43">AVERAGE(G44:G53/10)</f>
        <v>0</v>
      </c>
      <c r="S43" s="166" cm="1">
        <f t="array" ref="S43">AVERAGE(G44:G53/10/8)</f>
        <v>0</v>
      </c>
    </row>
    <row r="44" spans="1:19" ht="27" x14ac:dyDescent="0.35">
      <c r="A44" s="167">
        <v>44730</v>
      </c>
      <c r="B44" s="157"/>
      <c r="C44" s="158"/>
      <c r="D44" s="158"/>
      <c r="E44" s="158"/>
      <c r="F44" s="159"/>
      <c r="G44" s="173"/>
      <c r="H44" s="160">
        <f t="shared" si="6"/>
        <v>0</v>
      </c>
      <c r="I44" s="164" t="str">
        <f t="shared" si="9"/>
        <v>27</v>
      </c>
      <c r="J44" s="162">
        <f t="shared" si="0"/>
        <v>0</v>
      </c>
      <c r="K44" s="163">
        <f t="shared" si="1"/>
        <v>0</v>
      </c>
      <c r="L44" s="164">
        <f t="shared" si="10"/>
        <v>0</v>
      </c>
      <c r="M44" s="164">
        <f t="shared" si="3"/>
        <v>0</v>
      </c>
      <c r="N44" s="164">
        <f t="shared" si="4"/>
        <v>0</v>
      </c>
      <c r="O44" s="164">
        <f t="shared" si="5"/>
        <v>0</v>
      </c>
      <c r="P44" s="162">
        <f t="shared" si="7"/>
        <v>0</v>
      </c>
      <c r="Q44" s="165">
        <f t="shared" si="8"/>
        <v>0</v>
      </c>
      <c r="R44" s="166" cm="1">
        <f t="array" ref="R44">AVERAGE(G45:G54/10)</f>
        <v>0</v>
      </c>
      <c r="S44" s="166" cm="1">
        <f t="array" ref="S44">AVERAGE(G45:G54/10/8)</f>
        <v>0</v>
      </c>
    </row>
  </sheetData>
  <sheetProtection selectLockedCells="1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0D19-779E-4501-BA0D-829C3331A7EE}">
  <sheetPr codeName="Sheet11">
    <tabColor rgb="FFFF5050"/>
  </sheetPr>
  <dimension ref="A1:T44"/>
  <sheetViews>
    <sheetView topLeftCell="J4" zoomScale="70" zoomScaleNormal="70" workbookViewId="0">
      <selection activeCell="C32" sqref="C32"/>
    </sheetView>
  </sheetViews>
  <sheetFormatPr defaultRowHeight="15" x14ac:dyDescent="0.25"/>
  <cols>
    <col min="1" max="1" width="24.5703125" style="178" bestFit="1" customWidth="1"/>
    <col min="2" max="2" width="31.140625" style="178" bestFit="1" customWidth="1"/>
    <col min="3" max="3" width="30.85546875" style="178" bestFit="1" customWidth="1"/>
    <col min="4" max="4" width="24.42578125" style="178" bestFit="1" customWidth="1"/>
    <col min="5" max="5" width="31.28515625" style="178" bestFit="1" customWidth="1"/>
    <col min="6" max="6" width="36.7109375" style="178" bestFit="1" customWidth="1"/>
    <col min="7" max="7" width="37.5703125" style="178" bestFit="1" customWidth="1"/>
    <col min="8" max="8" width="36.5703125" style="178" bestFit="1" customWidth="1"/>
    <col min="9" max="9" width="30.28515625" style="178" bestFit="1" customWidth="1"/>
    <col min="10" max="10" width="37.42578125" style="178" bestFit="1" customWidth="1"/>
    <col min="11" max="11" width="35.7109375" style="178" bestFit="1" customWidth="1"/>
    <col min="12" max="12" width="25.28515625" style="178" bestFit="1" customWidth="1"/>
    <col min="13" max="13" width="33" style="178" bestFit="1" customWidth="1"/>
    <col min="14" max="14" width="19.28515625" style="178" bestFit="1" customWidth="1"/>
    <col min="15" max="15" width="35.5703125" style="178" bestFit="1" customWidth="1"/>
    <col min="16" max="16" width="53" style="178" bestFit="1" customWidth="1"/>
    <col min="17" max="17" width="27.28515625" style="178" bestFit="1" customWidth="1"/>
    <col min="18" max="18" width="25.85546875" style="178" bestFit="1" customWidth="1"/>
    <col min="19" max="19" width="37.42578125" style="178" bestFit="1" customWidth="1"/>
    <col min="20" max="20" width="36.85546875" style="178" bestFit="1" customWidth="1"/>
    <col min="21" max="16384" width="9.140625" style="178"/>
  </cols>
  <sheetData>
    <row r="1" spans="1:20" ht="27" x14ac:dyDescent="0.35">
      <c r="A1" s="40" t="s">
        <v>34</v>
      </c>
      <c r="B1" s="40" t="s">
        <v>53</v>
      </c>
      <c r="C1" s="1" t="s">
        <v>24</v>
      </c>
      <c r="D1" s="2">
        <f>SUM(M4:M6)</f>
        <v>0</v>
      </c>
      <c r="E1" s="3" t="s">
        <v>4</v>
      </c>
      <c r="F1" s="5">
        <f>SUM(C4:C44)</f>
        <v>32</v>
      </c>
      <c r="G1" s="1" t="s">
        <v>27</v>
      </c>
      <c r="H1" s="5">
        <f>SUM(80-F1)</f>
        <v>48</v>
      </c>
      <c r="I1" s="6" t="s">
        <v>0</v>
      </c>
      <c r="J1" s="7">
        <v>41.2</v>
      </c>
      <c r="K1" s="6" t="s">
        <v>1</v>
      </c>
      <c r="L1" s="7">
        <v>42.2</v>
      </c>
      <c r="M1" s="6" t="s">
        <v>2</v>
      </c>
      <c r="N1" s="7">
        <v>44.2</v>
      </c>
      <c r="O1" s="6" t="s">
        <v>3</v>
      </c>
      <c r="P1" s="7">
        <v>46.2</v>
      </c>
      <c r="Q1" s="8" t="s">
        <v>34</v>
      </c>
      <c r="R1" s="8" t="s">
        <v>53</v>
      </c>
      <c r="S1" s="1" t="s">
        <v>108</v>
      </c>
      <c r="T1" s="1" t="s">
        <v>140</v>
      </c>
    </row>
    <row r="2" spans="1:20" ht="27" x14ac:dyDescent="0.35">
      <c r="A2" s="40"/>
      <c r="B2" s="40"/>
      <c r="C2" s="1" t="s">
        <v>25</v>
      </c>
      <c r="D2" s="2">
        <f>SUM(N4:N6)</f>
        <v>0</v>
      </c>
      <c r="E2" s="3" t="s">
        <v>9</v>
      </c>
      <c r="F2" s="5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41.2</v>
      </c>
      <c r="K2" s="6" t="s">
        <v>6</v>
      </c>
      <c r="L2" s="7">
        <v>43.2</v>
      </c>
      <c r="M2" s="6" t="s">
        <v>7</v>
      </c>
      <c r="N2" s="7">
        <v>45.2</v>
      </c>
      <c r="O2" s="6" t="s">
        <v>8</v>
      </c>
      <c r="P2" s="7">
        <v>47.2</v>
      </c>
      <c r="Q2" s="8"/>
      <c r="R2" s="8"/>
      <c r="S2" s="14" cm="1">
        <f t="array" aca="1" ref="S2" ca="1">SUM(0.25*H4:H29)+(25*'Employee database'!J7)+50</f>
        <v>202</v>
      </c>
      <c r="T2" s="1">
        <f>SUM(H1*I4)</f>
        <v>1977.6000000000001</v>
      </c>
    </row>
    <row r="3" spans="1:20" ht="27" x14ac:dyDescent="0.3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107</v>
      </c>
      <c r="H3" s="1" t="s">
        <v>12</v>
      </c>
      <c r="I3" s="1" t="s">
        <v>10</v>
      </c>
      <c r="J3" s="1" t="s">
        <v>14</v>
      </c>
      <c r="K3" s="1" t="s">
        <v>30</v>
      </c>
      <c r="L3" s="1" t="s">
        <v>26</v>
      </c>
      <c r="M3" s="1" t="s">
        <v>15</v>
      </c>
      <c r="N3" s="1" t="s">
        <v>16</v>
      </c>
      <c r="O3" s="1" t="s">
        <v>17</v>
      </c>
      <c r="P3" s="1" t="s">
        <v>31</v>
      </c>
      <c r="Q3" s="1" t="s">
        <v>18</v>
      </c>
      <c r="R3" s="1" t="s">
        <v>50</v>
      </c>
      <c r="S3" s="1" t="s">
        <v>51</v>
      </c>
    </row>
    <row r="4" spans="1:20" ht="27" x14ac:dyDescent="0.35">
      <c r="A4" s="20">
        <v>45290</v>
      </c>
      <c r="B4" s="21"/>
      <c r="C4" s="9"/>
      <c r="D4" s="9"/>
      <c r="E4" s="9"/>
      <c r="F4" s="10"/>
      <c r="G4" s="173"/>
      <c r="H4" s="11">
        <f>SUM(F4+(C4*S4)+D4+E4+G4)</f>
        <v>0</v>
      </c>
      <c r="I4" s="1" t="str">
        <f t="shared" ref="I4:I44" si="0">IF(F4&lt;=60,"41.2",IF(F4&lt;=70,"42.2",IF(F4&lt;=80,"43.2",IF(F4&lt;=90,"44.2",IF(F4&lt;=100,"45.2",IF(F4&lt;=110,"46.2",IF(F4&lt;=120,"47.2",)))))))</f>
        <v>41.2</v>
      </c>
      <c r="J4" s="41">
        <f t="shared" ref="J4:J44" si="1">SUM(F4*I4)-L4</f>
        <v>0</v>
      </c>
      <c r="K4" s="13">
        <f t="shared" ref="K4:K44" si="2">IF(C4+D4+E4+B4&gt;80,"False",SUM(C4+D4+E4+B4))</f>
        <v>0</v>
      </c>
      <c r="L4" s="14">
        <f t="shared" ref="L4:L44" si="3">SUM(B4*25.75)</f>
        <v>0</v>
      </c>
      <c r="M4" s="14">
        <f t="shared" ref="M4:M44" si="4">SUM(C4*S4*I4)</f>
        <v>0</v>
      </c>
      <c r="N4" s="14">
        <f t="shared" ref="N4:N44" si="5">SUM(D4*I4)</f>
        <v>0</v>
      </c>
      <c r="O4" s="14">
        <f t="shared" ref="O4:O44" si="6">SUM(E4*I4)</f>
        <v>0</v>
      </c>
      <c r="P4" s="41">
        <f>SUM(J4+L4+M4+N4+O4)</f>
        <v>0</v>
      </c>
      <c r="Q4" s="15">
        <f t="shared" ref="Q4:Q44" si="7">MAX(P4,L4)</f>
        <v>0</v>
      </c>
      <c r="R4" s="18" cm="1">
        <f t="array" ref="R4">AVERAGE(H5:H14/10)</f>
        <v>0</v>
      </c>
      <c r="S4" s="18" cm="1">
        <f t="array" ref="S4">AVERAGE(H5:H14/10/8)</f>
        <v>0</v>
      </c>
    </row>
    <row r="5" spans="1:20" ht="27" x14ac:dyDescent="0.35">
      <c r="A5" s="22">
        <v>45276</v>
      </c>
      <c r="B5" s="21"/>
      <c r="C5" s="9"/>
      <c r="D5" s="9"/>
      <c r="E5" s="9"/>
      <c r="F5" s="10"/>
      <c r="G5" s="173"/>
      <c r="H5" s="11">
        <f t="shared" ref="H5:H44" si="8">SUM(F5+(C5*S5)+D5+E5+G5)</f>
        <v>0</v>
      </c>
      <c r="I5" s="1" t="str">
        <f t="shared" si="0"/>
        <v>41.2</v>
      </c>
      <c r="J5" s="41">
        <f t="shared" si="1"/>
        <v>0</v>
      </c>
      <c r="K5" s="13">
        <f t="shared" si="2"/>
        <v>0</v>
      </c>
      <c r="L5" s="14">
        <f t="shared" si="3"/>
        <v>0</v>
      </c>
      <c r="M5" s="14">
        <f t="shared" si="4"/>
        <v>0</v>
      </c>
      <c r="N5" s="14">
        <f t="shared" si="5"/>
        <v>0</v>
      </c>
      <c r="O5" s="14">
        <f t="shared" si="6"/>
        <v>0</v>
      </c>
      <c r="P5" s="41">
        <f t="shared" ref="P5:P44" si="9">SUM(J5+L5+M5+N5+O5)</f>
        <v>0</v>
      </c>
      <c r="Q5" s="15">
        <f t="shared" si="7"/>
        <v>0</v>
      </c>
      <c r="R5" s="18" cm="1">
        <f t="array" ref="R5">AVERAGE(H6:H15/10)</f>
        <v>0</v>
      </c>
      <c r="S5" s="18" cm="1">
        <f t="array" ref="S5">AVERAGE(H6:H15/10/8)</f>
        <v>0</v>
      </c>
    </row>
    <row r="6" spans="1:20" ht="27" x14ac:dyDescent="0.35">
      <c r="A6" s="22">
        <v>45262</v>
      </c>
      <c r="B6" s="21"/>
      <c r="C6" s="9"/>
      <c r="D6" s="9"/>
      <c r="E6" s="9"/>
      <c r="F6" s="10"/>
      <c r="G6" s="173"/>
      <c r="H6" s="11">
        <f t="shared" si="8"/>
        <v>0</v>
      </c>
      <c r="I6" s="1" t="str">
        <f t="shared" si="0"/>
        <v>41.2</v>
      </c>
      <c r="J6" s="41">
        <f t="shared" si="1"/>
        <v>0</v>
      </c>
      <c r="K6" s="13">
        <f t="shared" si="2"/>
        <v>0</v>
      </c>
      <c r="L6" s="14">
        <f t="shared" si="3"/>
        <v>0</v>
      </c>
      <c r="M6" s="14">
        <f t="shared" si="4"/>
        <v>0</v>
      </c>
      <c r="N6" s="14">
        <f t="shared" si="5"/>
        <v>0</v>
      </c>
      <c r="O6" s="14">
        <f t="shared" si="6"/>
        <v>0</v>
      </c>
      <c r="P6" s="41">
        <f t="shared" si="9"/>
        <v>0</v>
      </c>
      <c r="Q6" s="15">
        <f t="shared" si="7"/>
        <v>0</v>
      </c>
      <c r="R6" s="18" cm="1">
        <f t="array" ref="R6">AVERAGE(H7:H16/10)</f>
        <v>0</v>
      </c>
      <c r="S6" s="18" cm="1">
        <f t="array" ref="S6">AVERAGE(H7:H16/10/8)</f>
        <v>0</v>
      </c>
    </row>
    <row r="7" spans="1:20" ht="27" x14ac:dyDescent="0.35">
      <c r="A7" s="20">
        <v>45248</v>
      </c>
      <c r="B7" s="21"/>
      <c r="C7" s="9"/>
      <c r="D7" s="9"/>
      <c r="E7" s="9"/>
      <c r="F7" s="10"/>
      <c r="G7" s="173"/>
      <c r="H7" s="11">
        <f t="shared" si="8"/>
        <v>0</v>
      </c>
      <c r="I7" s="1" t="str">
        <f t="shared" si="0"/>
        <v>41.2</v>
      </c>
      <c r="J7" s="41">
        <f t="shared" si="1"/>
        <v>0</v>
      </c>
      <c r="K7" s="13">
        <f t="shared" si="2"/>
        <v>0</v>
      </c>
      <c r="L7" s="14">
        <f t="shared" si="3"/>
        <v>0</v>
      </c>
      <c r="M7" s="14">
        <f t="shared" si="4"/>
        <v>0</v>
      </c>
      <c r="N7" s="14">
        <f t="shared" si="5"/>
        <v>0</v>
      </c>
      <c r="O7" s="14">
        <f t="shared" si="6"/>
        <v>0</v>
      </c>
      <c r="P7" s="41">
        <f t="shared" si="9"/>
        <v>0</v>
      </c>
      <c r="Q7" s="15">
        <f t="shared" si="7"/>
        <v>0</v>
      </c>
      <c r="R7" s="18" cm="1">
        <f t="array" ref="R7">AVERAGE(H8:H17/10)</f>
        <v>0</v>
      </c>
      <c r="S7" s="18" cm="1">
        <f t="array" ref="S7">AVERAGE(H8:H17/10/8)</f>
        <v>0</v>
      </c>
    </row>
    <row r="8" spans="1:20" ht="27" x14ac:dyDescent="0.35">
      <c r="A8" s="22">
        <v>45234</v>
      </c>
      <c r="B8" s="21"/>
      <c r="C8" s="9"/>
      <c r="D8" s="9"/>
      <c r="E8" s="9"/>
      <c r="F8" s="10"/>
      <c r="G8" s="173"/>
      <c r="H8" s="11">
        <f t="shared" si="8"/>
        <v>0</v>
      </c>
      <c r="I8" s="1" t="str">
        <f t="shared" si="0"/>
        <v>41.2</v>
      </c>
      <c r="J8" s="41">
        <f t="shared" si="1"/>
        <v>0</v>
      </c>
      <c r="K8" s="13">
        <f t="shared" si="2"/>
        <v>0</v>
      </c>
      <c r="L8" s="14">
        <f t="shared" si="3"/>
        <v>0</v>
      </c>
      <c r="M8" s="14">
        <f t="shared" si="4"/>
        <v>0</v>
      </c>
      <c r="N8" s="14">
        <f t="shared" si="5"/>
        <v>0</v>
      </c>
      <c r="O8" s="14">
        <f t="shared" si="6"/>
        <v>0</v>
      </c>
      <c r="P8" s="41">
        <f t="shared" si="9"/>
        <v>0</v>
      </c>
      <c r="Q8" s="15">
        <f t="shared" si="7"/>
        <v>0</v>
      </c>
      <c r="R8" s="18" cm="1">
        <f t="array" ref="R8">AVERAGE(H9:H18/10)</f>
        <v>0</v>
      </c>
      <c r="S8" s="18" cm="1">
        <f t="array" ref="S8">AVERAGE(H9:H18/10/8)</f>
        <v>0</v>
      </c>
    </row>
    <row r="9" spans="1:20" ht="27" x14ac:dyDescent="0.35">
      <c r="A9" s="22">
        <v>45220</v>
      </c>
      <c r="B9" s="21"/>
      <c r="C9" s="9"/>
      <c r="D9" s="9"/>
      <c r="E9" s="9"/>
      <c r="F9" s="10"/>
      <c r="G9" s="173"/>
      <c r="H9" s="11">
        <f t="shared" si="8"/>
        <v>0</v>
      </c>
      <c r="I9" s="1" t="str">
        <f t="shared" si="0"/>
        <v>41.2</v>
      </c>
      <c r="J9" s="41">
        <f t="shared" si="1"/>
        <v>0</v>
      </c>
      <c r="K9" s="13">
        <f t="shared" si="2"/>
        <v>0</v>
      </c>
      <c r="L9" s="14">
        <f t="shared" si="3"/>
        <v>0</v>
      </c>
      <c r="M9" s="14">
        <f t="shared" si="4"/>
        <v>0</v>
      </c>
      <c r="N9" s="14">
        <f t="shared" si="5"/>
        <v>0</v>
      </c>
      <c r="O9" s="14">
        <f t="shared" si="6"/>
        <v>0</v>
      </c>
      <c r="P9" s="41">
        <f t="shared" si="9"/>
        <v>0</v>
      </c>
      <c r="Q9" s="15">
        <f t="shared" si="7"/>
        <v>0</v>
      </c>
      <c r="R9" s="18" cm="1">
        <f t="array" ref="R9">AVERAGE(H10:H19/10)</f>
        <v>0</v>
      </c>
      <c r="S9" s="18" cm="1">
        <f t="array" ref="S9">AVERAGE(H10:H19/10/8)</f>
        <v>0</v>
      </c>
    </row>
    <row r="10" spans="1:20" ht="27" x14ac:dyDescent="0.35">
      <c r="A10" s="20">
        <v>45206</v>
      </c>
      <c r="B10" s="21"/>
      <c r="C10" s="9"/>
      <c r="D10" s="9"/>
      <c r="E10" s="9"/>
      <c r="F10" s="10"/>
      <c r="G10" s="173"/>
      <c r="H10" s="11">
        <f t="shared" si="8"/>
        <v>0</v>
      </c>
      <c r="I10" s="1" t="str">
        <f t="shared" si="0"/>
        <v>41.2</v>
      </c>
      <c r="J10" s="41">
        <f t="shared" si="1"/>
        <v>0</v>
      </c>
      <c r="K10" s="13">
        <f t="shared" si="2"/>
        <v>0</v>
      </c>
      <c r="L10" s="14">
        <f t="shared" si="3"/>
        <v>0</v>
      </c>
      <c r="M10" s="14">
        <f t="shared" si="4"/>
        <v>0</v>
      </c>
      <c r="N10" s="14">
        <f t="shared" si="5"/>
        <v>0</v>
      </c>
      <c r="O10" s="14">
        <f t="shared" si="6"/>
        <v>0</v>
      </c>
      <c r="P10" s="41">
        <f t="shared" si="9"/>
        <v>0</v>
      </c>
      <c r="Q10" s="15">
        <f t="shared" si="7"/>
        <v>0</v>
      </c>
      <c r="R10" s="18" cm="1">
        <f t="array" ref="R10">AVERAGE(H11:H20/10)</f>
        <v>0</v>
      </c>
      <c r="S10" s="18" cm="1">
        <f t="array" ref="S10">AVERAGE(H11:H20/10/8)</f>
        <v>0</v>
      </c>
    </row>
    <row r="11" spans="1:20" ht="27" x14ac:dyDescent="0.35">
      <c r="A11" s="22">
        <v>45192</v>
      </c>
      <c r="B11" s="21"/>
      <c r="C11" s="9"/>
      <c r="D11" s="9"/>
      <c r="E11" s="9"/>
      <c r="F11" s="10"/>
      <c r="G11" s="173"/>
      <c r="H11" s="11">
        <f t="shared" si="8"/>
        <v>0</v>
      </c>
      <c r="I11" s="1" t="str">
        <f t="shared" si="0"/>
        <v>41.2</v>
      </c>
      <c r="J11" s="41">
        <f t="shared" si="1"/>
        <v>0</v>
      </c>
      <c r="K11" s="13">
        <f t="shared" si="2"/>
        <v>0</v>
      </c>
      <c r="L11" s="14">
        <f t="shared" si="3"/>
        <v>0</v>
      </c>
      <c r="M11" s="14">
        <f t="shared" si="4"/>
        <v>0</v>
      </c>
      <c r="N11" s="14">
        <f t="shared" si="5"/>
        <v>0</v>
      </c>
      <c r="O11" s="14">
        <f t="shared" si="6"/>
        <v>0</v>
      </c>
      <c r="P11" s="41">
        <f t="shared" si="9"/>
        <v>0</v>
      </c>
      <c r="Q11" s="15">
        <f t="shared" si="7"/>
        <v>0</v>
      </c>
      <c r="R11" s="18" cm="1">
        <f t="array" ref="R11">AVERAGE(H12:H21/10)</f>
        <v>0</v>
      </c>
      <c r="S11" s="18" cm="1">
        <f t="array" ref="S11">AVERAGE(H12:H21/10/8)</f>
        <v>0</v>
      </c>
    </row>
    <row r="12" spans="1:20" ht="27" x14ac:dyDescent="0.35">
      <c r="A12" s="22">
        <v>45178</v>
      </c>
      <c r="B12" s="21"/>
      <c r="C12" s="9"/>
      <c r="D12" s="9"/>
      <c r="E12" s="9"/>
      <c r="F12" s="10"/>
      <c r="G12" s="173"/>
      <c r="H12" s="11">
        <f t="shared" si="8"/>
        <v>0</v>
      </c>
      <c r="I12" s="1" t="str">
        <f t="shared" si="0"/>
        <v>41.2</v>
      </c>
      <c r="J12" s="41">
        <f t="shared" si="1"/>
        <v>0</v>
      </c>
      <c r="K12" s="13">
        <f t="shared" si="2"/>
        <v>0</v>
      </c>
      <c r="L12" s="14">
        <f t="shared" si="3"/>
        <v>0</v>
      </c>
      <c r="M12" s="14">
        <f t="shared" si="4"/>
        <v>0</v>
      </c>
      <c r="N12" s="14">
        <f t="shared" si="5"/>
        <v>0</v>
      </c>
      <c r="O12" s="14">
        <f t="shared" si="6"/>
        <v>0</v>
      </c>
      <c r="P12" s="41">
        <f t="shared" si="9"/>
        <v>0</v>
      </c>
      <c r="Q12" s="15">
        <f t="shared" si="7"/>
        <v>0</v>
      </c>
      <c r="R12" s="18" cm="1">
        <f t="array" ref="R12">AVERAGE(H13:H22/10)</f>
        <v>0</v>
      </c>
      <c r="S12" s="18" cm="1">
        <f t="array" ref="S12">AVERAGE(H13:H22/10/8)</f>
        <v>0</v>
      </c>
    </row>
    <row r="13" spans="1:20" ht="27" x14ac:dyDescent="0.35">
      <c r="A13" s="20">
        <v>45164</v>
      </c>
      <c r="B13" s="21"/>
      <c r="C13" s="9"/>
      <c r="D13" s="9"/>
      <c r="E13" s="9"/>
      <c r="F13" s="10"/>
      <c r="G13" s="173"/>
      <c r="H13" s="11">
        <f t="shared" si="8"/>
        <v>0</v>
      </c>
      <c r="I13" s="1" t="str">
        <f t="shared" si="0"/>
        <v>41.2</v>
      </c>
      <c r="J13" s="41">
        <f t="shared" si="1"/>
        <v>0</v>
      </c>
      <c r="K13" s="13">
        <f t="shared" si="2"/>
        <v>0</v>
      </c>
      <c r="L13" s="14">
        <f t="shared" si="3"/>
        <v>0</v>
      </c>
      <c r="M13" s="14">
        <f t="shared" si="4"/>
        <v>0</v>
      </c>
      <c r="N13" s="14">
        <f t="shared" si="5"/>
        <v>0</v>
      </c>
      <c r="O13" s="14">
        <f t="shared" si="6"/>
        <v>0</v>
      </c>
      <c r="P13" s="41">
        <f t="shared" si="9"/>
        <v>0</v>
      </c>
      <c r="Q13" s="15">
        <f t="shared" si="7"/>
        <v>0</v>
      </c>
      <c r="R13" s="18" cm="1">
        <f t="array" ref="R13">AVERAGE(H14:H23/10)</f>
        <v>0</v>
      </c>
      <c r="S13" s="18" cm="1">
        <f t="array" ref="S13">AVERAGE(H14:H23/10/8)</f>
        <v>0</v>
      </c>
    </row>
    <row r="14" spans="1:20" ht="27" x14ac:dyDescent="0.35">
      <c r="A14" s="22">
        <v>45150</v>
      </c>
      <c r="B14" s="21"/>
      <c r="C14" s="9"/>
      <c r="D14" s="9"/>
      <c r="E14" s="9"/>
      <c r="F14" s="10"/>
      <c r="G14" s="173"/>
      <c r="H14" s="11">
        <f t="shared" si="8"/>
        <v>0</v>
      </c>
      <c r="I14" s="1" t="str">
        <f t="shared" si="0"/>
        <v>41.2</v>
      </c>
      <c r="J14" s="41">
        <f t="shared" si="1"/>
        <v>0</v>
      </c>
      <c r="K14" s="13">
        <f t="shared" si="2"/>
        <v>0</v>
      </c>
      <c r="L14" s="14">
        <f t="shared" si="3"/>
        <v>0</v>
      </c>
      <c r="M14" s="14">
        <f t="shared" si="4"/>
        <v>0</v>
      </c>
      <c r="N14" s="14">
        <f t="shared" si="5"/>
        <v>0</v>
      </c>
      <c r="O14" s="14">
        <f t="shared" si="6"/>
        <v>0</v>
      </c>
      <c r="P14" s="41">
        <f t="shared" si="9"/>
        <v>0</v>
      </c>
      <c r="Q14" s="15">
        <f t="shared" si="7"/>
        <v>0</v>
      </c>
      <c r="R14" s="18" cm="1">
        <f t="array" ref="R14">AVERAGE(H15:H24/10)</f>
        <v>0</v>
      </c>
      <c r="S14" s="18" cm="1">
        <f t="array" ref="S14">AVERAGE(H15:H24/10/8)</f>
        <v>0</v>
      </c>
    </row>
    <row r="15" spans="1:20" ht="27" x14ac:dyDescent="0.35">
      <c r="A15" s="22">
        <v>45136</v>
      </c>
      <c r="B15" s="21"/>
      <c r="C15" s="9"/>
      <c r="D15" s="9"/>
      <c r="E15" s="9"/>
      <c r="F15" s="10"/>
      <c r="G15" s="173"/>
      <c r="H15" s="11">
        <f t="shared" si="8"/>
        <v>0</v>
      </c>
      <c r="I15" s="1" t="str">
        <f t="shared" si="0"/>
        <v>41.2</v>
      </c>
      <c r="J15" s="41">
        <f t="shared" si="1"/>
        <v>0</v>
      </c>
      <c r="K15" s="13">
        <f t="shared" si="2"/>
        <v>0</v>
      </c>
      <c r="L15" s="14">
        <f t="shared" si="3"/>
        <v>0</v>
      </c>
      <c r="M15" s="14">
        <f t="shared" si="4"/>
        <v>0</v>
      </c>
      <c r="N15" s="14">
        <f t="shared" si="5"/>
        <v>0</v>
      </c>
      <c r="O15" s="14">
        <f t="shared" si="6"/>
        <v>0</v>
      </c>
      <c r="P15" s="41">
        <f t="shared" si="9"/>
        <v>0</v>
      </c>
      <c r="Q15" s="15">
        <f t="shared" si="7"/>
        <v>0</v>
      </c>
      <c r="R15" s="18" cm="1">
        <f t="array" ref="R15">AVERAGE(H16:H25/10)</f>
        <v>0</v>
      </c>
      <c r="S15" s="18" cm="1">
        <f t="array" ref="S15">AVERAGE(H16:H25/10/8)</f>
        <v>0</v>
      </c>
    </row>
    <row r="16" spans="1:20" ht="27" x14ac:dyDescent="0.35">
      <c r="A16" s="20">
        <v>45122</v>
      </c>
      <c r="B16" s="21"/>
      <c r="C16" s="9"/>
      <c r="D16" s="9"/>
      <c r="E16" s="9"/>
      <c r="F16" s="10"/>
      <c r="G16" s="173"/>
      <c r="H16" s="11">
        <f t="shared" si="8"/>
        <v>0</v>
      </c>
      <c r="I16" s="1" t="str">
        <f t="shared" si="0"/>
        <v>41.2</v>
      </c>
      <c r="J16" s="41">
        <f t="shared" si="1"/>
        <v>0</v>
      </c>
      <c r="K16" s="13">
        <f t="shared" si="2"/>
        <v>0</v>
      </c>
      <c r="L16" s="14">
        <f t="shared" si="3"/>
        <v>0</v>
      </c>
      <c r="M16" s="14">
        <f t="shared" si="4"/>
        <v>0</v>
      </c>
      <c r="N16" s="14">
        <f t="shared" si="5"/>
        <v>0</v>
      </c>
      <c r="O16" s="14">
        <f t="shared" si="6"/>
        <v>0</v>
      </c>
      <c r="P16" s="41">
        <f t="shared" si="9"/>
        <v>0</v>
      </c>
      <c r="Q16" s="15">
        <f t="shared" si="7"/>
        <v>0</v>
      </c>
      <c r="R16" s="18" cm="1">
        <f t="array" ref="R16">AVERAGE(H17:H26/10)</f>
        <v>0</v>
      </c>
      <c r="S16" s="18" cm="1">
        <f t="array" ref="S16">AVERAGE(H17:H26/10/8)</f>
        <v>0</v>
      </c>
    </row>
    <row r="17" spans="1:19" ht="27" x14ac:dyDescent="0.35">
      <c r="A17" s="22">
        <v>45108</v>
      </c>
      <c r="B17" s="21"/>
      <c r="C17" s="9"/>
      <c r="D17" s="9"/>
      <c r="E17" s="9"/>
      <c r="F17" s="10"/>
      <c r="G17" s="173"/>
      <c r="H17" s="11">
        <f t="shared" si="8"/>
        <v>0</v>
      </c>
      <c r="I17" s="1" t="str">
        <f t="shared" si="0"/>
        <v>41.2</v>
      </c>
      <c r="J17" s="41">
        <f t="shared" si="1"/>
        <v>0</v>
      </c>
      <c r="K17" s="13">
        <f t="shared" si="2"/>
        <v>0</v>
      </c>
      <c r="L17" s="14">
        <f t="shared" si="3"/>
        <v>0</v>
      </c>
      <c r="M17" s="14">
        <f t="shared" si="4"/>
        <v>0</v>
      </c>
      <c r="N17" s="14">
        <f t="shared" si="5"/>
        <v>0</v>
      </c>
      <c r="O17" s="14">
        <f t="shared" si="6"/>
        <v>0</v>
      </c>
      <c r="P17" s="41">
        <f t="shared" si="9"/>
        <v>0</v>
      </c>
      <c r="Q17" s="15">
        <f t="shared" si="7"/>
        <v>0</v>
      </c>
      <c r="R17" s="18" cm="1">
        <f t="array" ref="R17">AVERAGE(H18:H27/10)</f>
        <v>0</v>
      </c>
      <c r="S17" s="18" cm="1">
        <f t="array" ref="S17">AVERAGE(H18:H27/10/8)</f>
        <v>0</v>
      </c>
    </row>
    <row r="18" spans="1:19" ht="27" x14ac:dyDescent="0.35">
      <c r="A18" s="22">
        <v>45094</v>
      </c>
      <c r="B18" s="21"/>
      <c r="C18" s="9"/>
      <c r="D18" s="9"/>
      <c r="E18" s="9"/>
      <c r="F18" s="10"/>
      <c r="G18" s="173"/>
      <c r="H18" s="11">
        <f t="shared" si="8"/>
        <v>0</v>
      </c>
      <c r="I18" s="1" t="str">
        <f t="shared" si="0"/>
        <v>41.2</v>
      </c>
      <c r="J18" s="41">
        <f t="shared" si="1"/>
        <v>0</v>
      </c>
      <c r="K18" s="13">
        <f t="shared" si="2"/>
        <v>0</v>
      </c>
      <c r="L18" s="14">
        <f t="shared" si="3"/>
        <v>0</v>
      </c>
      <c r="M18" s="14">
        <f t="shared" si="4"/>
        <v>0</v>
      </c>
      <c r="N18" s="14">
        <f t="shared" si="5"/>
        <v>0</v>
      </c>
      <c r="O18" s="14">
        <f t="shared" si="6"/>
        <v>0</v>
      </c>
      <c r="P18" s="41">
        <f t="shared" si="9"/>
        <v>0</v>
      </c>
      <c r="Q18" s="15">
        <f t="shared" si="7"/>
        <v>0</v>
      </c>
      <c r="R18" s="18" cm="1">
        <f t="array" ref="R18">AVERAGE(H19:H28/10)</f>
        <v>0</v>
      </c>
      <c r="S18" s="18" cm="1">
        <f t="array" ref="S18">AVERAGE(H19:H28/10/8)</f>
        <v>0</v>
      </c>
    </row>
    <row r="19" spans="1:19" ht="27" x14ac:dyDescent="0.35">
      <c r="A19" s="20">
        <v>45080</v>
      </c>
      <c r="B19" s="21"/>
      <c r="C19" s="9"/>
      <c r="D19" s="9"/>
      <c r="E19" s="9"/>
      <c r="F19" s="10"/>
      <c r="G19" s="173"/>
      <c r="H19" s="11">
        <f t="shared" si="8"/>
        <v>0</v>
      </c>
      <c r="I19" s="1" t="str">
        <f t="shared" si="0"/>
        <v>41.2</v>
      </c>
      <c r="J19" s="41">
        <f t="shared" si="1"/>
        <v>0</v>
      </c>
      <c r="K19" s="13">
        <f t="shared" si="2"/>
        <v>0</v>
      </c>
      <c r="L19" s="14">
        <f t="shared" si="3"/>
        <v>0</v>
      </c>
      <c r="M19" s="14">
        <f t="shared" si="4"/>
        <v>0</v>
      </c>
      <c r="N19" s="14">
        <f t="shared" si="5"/>
        <v>0</v>
      </c>
      <c r="O19" s="14">
        <f t="shared" si="6"/>
        <v>0</v>
      </c>
      <c r="P19" s="41">
        <f t="shared" si="9"/>
        <v>0</v>
      </c>
      <c r="Q19" s="15">
        <f t="shared" si="7"/>
        <v>0</v>
      </c>
      <c r="R19" s="18" cm="1">
        <f t="array" ref="R19">AVERAGE(H20:H29/10)</f>
        <v>0.08</v>
      </c>
      <c r="S19" s="18" cm="1">
        <f t="array" ref="S19">AVERAGE(H20:H29/10/8)</f>
        <v>0.01</v>
      </c>
    </row>
    <row r="20" spans="1:19" ht="27" x14ac:dyDescent="0.35">
      <c r="A20" s="22">
        <v>45066</v>
      </c>
      <c r="B20" s="21"/>
      <c r="C20" s="9"/>
      <c r="D20" s="9"/>
      <c r="E20" s="9"/>
      <c r="F20" s="10"/>
      <c r="G20" s="173"/>
      <c r="H20" s="11">
        <f t="shared" si="8"/>
        <v>0</v>
      </c>
      <c r="I20" s="1" t="str">
        <f t="shared" si="0"/>
        <v>41.2</v>
      </c>
      <c r="J20" s="41">
        <f t="shared" si="1"/>
        <v>0</v>
      </c>
      <c r="K20" s="13">
        <f t="shared" si="2"/>
        <v>0</v>
      </c>
      <c r="L20" s="14">
        <f t="shared" si="3"/>
        <v>0</v>
      </c>
      <c r="M20" s="14">
        <f t="shared" si="4"/>
        <v>0</v>
      </c>
      <c r="N20" s="14">
        <f t="shared" si="5"/>
        <v>0</v>
      </c>
      <c r="O20" s="14">
        <f t="shared" si="6"/>
        <v>0</v>
      </c>
      <c r="P20" s="41">
        <f t="shared" si="9"/>
        <v>0</v>
      </c>
      <c r="Q20" s="15">
        <f t="shared" si="7"/>
        <v>0</v>
      </c>
      <c r="R20" s="18" cm="1">
        <f t="array" ref="R20">AVERAGE(H21:H30/10)</f>
        <v>1.0138692</v>
      </c>
      <c r="S20" s="18" cm="1">
        <f t="array" ref="S20">AVERAGE(H21:H30/10/8)</f>
        <v>0.12673365</v>
      </c>
    </row>
    <row r="21" spans="1:19" ht="27" x14ac:dyDescent="0.35">
      <c r="A21" s="22">
        <v>45052</v>
      </c>
      <c r="B21" s="21"/>
      <c r="C21" s="9"/>
      <c r="D21" s="9"/>
      <c r="E21" s="9"/>
      <c r="F21" s="10"/>
      <c r="G21" s="173"/>
      <c r="H21" s="11">
        <f t="shared" si="8"/>
        <v>0</v>
      </c>
      <c r="I21" s="1" t="str">
        <f t="shared" si="0"/>
        <v>41.2</v>
      </c>
      <c r="J21" s="41">
        <f t="shared" si="1"/>
        <v>0</v>
      </c>
      <c r="K21" s="13">
        <f t="shared" si="2"/>
        <v>0</v>
      </c>
      <c r="L21" s="14">
        <f t="shared" si="3"/>
        <v>0</v>
      </c>
      <c r="M21" s="14">
        <f t="shared" si="4"/>
        <v>0</v>
      </c>
      <c r="N21" s="14">
        <f t="shared" si="5"/>
        <v>0</v>
      </c>
      <c r="O21" s="14">
        <f t="shared" si="6"/>
        <v>0</v>
      </c>
      <c r="P21" s="41">
        <f t="shared" si="9"/>
        <v>0</v>
      </c>
      <c r="Q21" s="15">
        <f t="shared" si="7"/>
        <v>0</v>
      </c>
      <c r="R21" s="18" cm="1">
        <f t="array" ref="R21">AVERAGE(H22:H31/10)</f>
        <v>1.7545092</v>
      </c>
      <c r="S21" s="18" cm="1">
        <f t="array" ref="S21">AVERAGE(H22:H31/10/8)</f>
        <v>0.21931365</v>
      </c>
    </row>
    <row r="22" spans="1:19" ht="27" x14ac:dyDescent="0.35">
      <c r="A22" s="20">
        <v>45038</v>
      </c>
      <c r="B22" s="21"/>
      <c r="C22" s="9"/>
      <c r="D22" s="9"/>
      <c r="E22" s="9"/>
      <c r="F22" s="10"/>
      <c r="G22" s="173"/>
      <c r="H22" s="11">
        <f t="shared" si="8"/>
        <v>0</v>
      </c>
      <c r="I22" s="1" t="str">
        <f t="shared" si="0"/>
        <v>41.2</v>
      </c>
      <c r="J22" s="41">
        <f t="shared" si="1"/>
        <v>0</v>
      </c>
      <c r="K22" s="13">
        <f t="shared" si="2"/>
        <v>0</v>
      </c>
      <c r="L22" s="14">
        <f t="shared" si="3"/>
        <v>0</v>
      </c>
      <c r="M22" s="14">
        <f t="shared" si="4"/>
        <v>0</v>
      </c>
      <c r="N22" s="14">
        <f t="shared" si="5"/>
        <v>0</v>
      </c>
      <c r="O22" s="14">
        <f t="shared" si="6"/>
        <v>0</v>
      </c>
      <c r="P22" s="41">
        <f t="shared" si="9"/>
        <v>0</v>
      </c>
      <c r="Q22" s="15">
        <f t="shared" si="7"/>
        <v>0</v>
      </c>
      <c r="R22" s="18" cm="1">
        <f t="array" ref="R22">AVERAGE(H23:H32/10)</f>
        <v>2.7735092000000003</v>
      </c>
      <c r="S22" s="18" cm="1">
        <f t="array" ref="S22">AVERAGE(H23:H32/10/8)</f>
        <v>0.34668865000000004</v>
      </c>
    </row>
    <row r="23" spans="1:19" ht="27" x14ac:dyDescent="0.35">
      <c r="A23" s="22">
        <v>45024</v>
      </c>
      <c r="B23" s="21"/>
      <c r="C23" s="9"/>
      <c r="D23" s="9"/>
      <c r="E23" s="9"/>
      <c r="F23" s="10"/>
      <c r="G23" s="173"/>
      <c r="H23" s="11">
        <f t="shared" si="8"/>
        <v>0</v>
      </c>
      <c r="I23" s="1" t="str">
        <f t="shared" si="0"/>
        <v>41.2</v>
      </c>
      <c r="J23" s="41">
        <f t="shared" si="1"/>
        <v>0</v>
      </c>
      <c r="K23" s="13">
        <f t="shared" si="2"/>
        <v>0</v>
      </c>
      <c r="L23" s="14">
        <f t="shared" si="3"/>
        <v>0</v>
      </c>
      <c r="M23" s="14">
        <f t="shared" si="4"/>
        <v>0</v>
      </c>
      <c r="N23" s="14">
        <f t="shared" si="5"/>
        <v>0</v>
      </c>
      <c r="O23" s="14">
        <f t="shared" si="6"/>
        <v>0</v>
      </c>
      <c r="P23" s="41">
        <f t="shared" si="9"/>
        <v>0</v>
      </c>
      <c r="Q23" s="15">
        <f t="shared" si="7"/>
        <v>0</v>
      </c>
      <c r="R23" s="18" cm="1">
        <f t="array" ref="R23">AVERAGE(H24:H33/10)</f>
        <v>3.5905092000000005</v>
      </c>
      <c r="S23" s="18" cm="1">
        <f t="array" ref="S23">AVERAGE(H24:H33/10/8)</f>
        <v>0.44881365000000006</v>
      </c>
    </row>
    <row r="24" spans="1:19" ht="27" x14ac:dyDescent="0.35">
      <c r="A24" s="22">
        <v>45010</v>
      </c>
      <c r="B24" s="21"/>
      <c r="C24" s="9"/>
      <c r="D24" s="9"/>
      <c r="E24" s="9"/>
      <c r="F24" s="10"/>
      <c r="G24" s="173"/>
      <c r="H24" s="11">
        <f t="shared" si="8"/>
        <v>0</v>
      </c>
      <c r="I24" s="1" t="str">
        <f t="shared" si="0"/>
        <v>41.2</v>
      </c>
      <c r="J24" s="41">
        <f t="shared" si="1"/>
        <v>0</v>
      </c>
      <c r="K24" s="13">
        <f t="shared" si="2"/>
        <v>0</v>
      </c>
      <c r="L24" s="14">
        <f t="shared" si="3"/>
        <v>0</v>
      </c>
      <c r="M24" s="14">
        <f t="shared" si="4"/>
        <v>0</v>
      </c>
      <c r="N24" s="14">
        <f t="shared" si="5"/>
        <v>0</v>
      </c>
      <c r="O24" s="14">
        <f t="shared" si="6"/>
        <v>0</v>
      </c>
      <c r="P24" s="41">
        <f t="shared" si="9"/>
        <v>0</v>
      </c>
      <c r="Q24" s="15">
        <f t="shared" si="7"/>
        <v>0</v>
      </c>
      <c r="R24" s="18" cm="1">
        <f t="array" ref="R24">AVERAGE(H25:H34/10)</f>
        <v>4.6105092000000001</v>
      </c>
      <c r="S24" s="18" cm="1">
        <f t="array" ref="S24">AVERAGE(H25:H34/10/8)</f>
        <v>0.57631365000000001</v>
      </c>
    </row>
    <row r="25" spans="1:19" ht="27" x14ac:dyDescent="0.35">
      <c r="A25" s="20">
        <v>44996</v>
      </c>
      <c r="B25" s="21"/>
      <c r="C25" s="9"/>
      <c r="D25" s="9"/>
      <c r="E25" s="9"/>
      <c r="F25" s="10"/>
      <c r="G25" s="173"/>
      <c r="H25" s="11">
        <f t="shared" si="8"/>
        <v>0</v>
      </c>
      <c r="I25" s="1" t="str">
        <f t="shared" si="0"/>
        <v>41.2</v>
      </c>
      <c r="J25" s="41">
        <f t="shared" si="1"/>
        <v>0</v>
      </c>
      <c r="K25" s="13">
        <f t="shared" si="2"/>
        <v>0</v>
      </c>
      <c r="L25" s="14">
        <f t="shared" si="3"/>
        <v>0</v>
      </c>
      <c r="M25" s="14">
        <f t="shared" si="4"/>
        <v>0</v>
      </c>
      <c r="N25" s="14">
        <f t="shared" si="5"/>
        <v>0</v>
      </c>
      <c r="O25" s="14">
        <f t="shared" si="6"/>
        <v>0</v>
      </c>
      <c r="P25" s="41">
        <f t="shared" si="9"/>
        <v>0</v>
      </c>
      <c r="Q25" s="15">
        <f t="shared" si="7"/>
        <v>0</v>
      </c>
      <c r="R25" s="18" cm="1">
        <f t="array" ref="R25">AVERAGE(H26:H35/10)</f>
        <v>5.5705092</v>
      </c>
      <c r="S25" s="18" cm="1">
        <f t="array" ref="S25">AVERAGE(H26:H35/10/8)</f>
        <v>0.69631365000000001</v>
      </c>
    </row>
    <row r="26" spans="1:19" ht="27" x14ac:dyDescent="0.35">
      <c r="A26" s="22">
        <v>44982</v>
      </c>
      <c r="B26" s="21"/>
      <c r="C26" s="9"/>
      <c r="D26" s="9"/>
      <c r="E26" s="9"/>
      <c r="F26" s="10"/>
      <c r="G26" s="173"/>
      <c r="H26" s="11">
        <f t="shared" si="8"/>
        <v>0</v>
      </c>
      <c r="I26" s="1" t="str">
        <f t="shared" si="0"/>
        <v>41.2</v>
      </c>
      <c r="J26" s="41">
        <f t="shared" si="1"/>
        <v>0</v>
      </c>
      <c r="K26" s="13">
        <f t="shared" si="2"/>
        <v>0</v>
      </c>
      <c r="L26" s="14">
        <f t="shared" si="3"/>
        <v>0</v>
      </c>
      <c r="M26" s="14">
        <f t="shared" si="4"/>
        <v>0</v>
      </c>
      <c r="N26" s="14">
        <f t="shared" si="5"/>
        <v>0</v>
      </c>
      <c r="O26" s="14">
        <f t="shared" si="6"/>
        <v>0</v>
      </c>
      <c r="P26" s="41">
        <f t="shared" si="9"/>
        <v>0</v>
      </c>
      <c r="Q26" s="15">
        <f t="shared" si="7"/>
        <v>0</v>
      </c>
      <c r="R26" s="18" cm="1">
        <f t="array" ref="R26">AVERAGE(H27:H36/10)</f>
        <v>6.1935091999999994</v>
      </c>
      <c r="S26" s="18" cm="1">
        <f t="array" ref="S26">AVERAGE(H27:H36/10/8)</f>
        <v>0.77418864999999992</v>
      </c>
    </row>
    <row r="27" spans="1:19" ht="27" x14ac:dyDescent="0.35">
      <c r="A27" s="22">
        <v>44968</v>
      </c>
      <c r="B27" s="21"/>
      <c r="C27" s="9"/>
      <c r="D27" s="9"/>
      <c r="E27" s="9"/>
      <c r="F27" s="10"/>
      <c r="G27" s="173"/>
      <c r="H27" s="11">
        <f t="shared" si="8"/>
        <v>0</v>
      </c>
      <c r="I27" s="1" t="str">
        <f t="shared" si="0"/>
        <v>41.2</v>
      </c>
      <c r="J27" s="41">
        <f t="shared" si="1"/>
        <v>0</v>
      </c>
      <c r="K27" s="13">
        <f t="shared" si="2"/>
        <v>0</v>
      </c>
      <c r="L27" s="14">
        <f t="shared" si="3"/>
        <v>0</v>
      </c>
      <c r="M27" s="14">
        <f t="shared" si="4"/>
        <v>0</v>
      </c>
      <c r="N27" s="14">
        <f t="shared" si="5"/>
        <v>0</v>
      </c>
      <c r="O27" s="14">
        <f t="shared" si="6"/>
        <v>0</v>
      </c>
      <c r="P27" s="41">
        <f t="shared" si="9"/>
        <v>0</v>
      </c>
      <c r="Q27" s="15">
        <f t="shared" si="7"/>
        <v>0</v>
      </c>
      <c r="R27" s="18" cm="1">
        <f t="array" ref="R27">AVERAGE(H28:H37/10)</f>
        <v>7.0455091999999997</v>
      </c>
      <c r="S27" s="18" cm="1">
        <f t="array" ref="S27">AVERAGE(H28:H37/10/8)</f>
        <v>0.88068864999999996</v>
      </c>
    </row>
    <row r="28" spans="1:19" ht="27" x14ac:dyDescent="0.35">
      <c r="A28" s="20">
        <v>44954</v>
      </c>
      <c r="B28" s="21"/>
      <c r="C28" s="9"/>
      <c r="D28" s="9"/>
      <c r="E28" s="9"/>
      <c r="F28" s="10"/>
      <c r="G28" s="173"/>
      <c r="H28" s="11">
        <f t="shared" si="8"/>
        <v>0</v>
      </c>
      <c r="I28" s="1" t="str">
        <f t="shared" si="0"/>
        <v>41.2</v>
      </c>
      <c r="J28" s="41">
        <f t="shared" si="1"/>
        <v>0</v>
      </c>
      <c r="K28" s="13">
        <f t="shared" si="2"/>
        <v>0</v>
      </c>
      <c r="L28" s="14">
        <f t="shared" si="3"/>
        <v>0</v>
      </c>
      <c r="M28" s="14">
        <f t="shared" si="4"/>
        <v>0</v>
      </c>
      <c r="N28" s="14">
        <f t="shared" si="5"/>
        <v>0</v>
      </c>
      <c r="O28" s="14">
        <f t="shared" si="6"/>
        <v>0</v>
      </c>
      <c r="P28" s="41">
        <f t="shared" si="9"/>
        <v>0</v>
      </c>
      <c r="Q28" s="15">
        <f t="shared" si="7"/>
        <v>0</v>
      </c>
      <c r="R28" s="18" cm="1">
        <f t="array" ref="R28">AVERAGE(H29:H38/10)</f>
        <v>7.7225091999999993</v>
      </c>
      <c r="S28" s="18" cm="1">
        <f t="array" ref="S28">AVERAGE(H29:H38/10/8)</f>
        <v>0.96531364999999991</v>
      </c>
    </row>
    <row r="29" spans="1:19" ht="27" x14ac:dyDescent="0.35">
      <c r="A29" s="22">
        <v>44940</v>
      </c>
      <c r="B29" s="21"/>
      <c r="C29" s="9"/>
      <c r="D29" s="9"/>
      <c r="E29" s="9">
        <v>8</v>
      </c>
      <c r="F29" s="10"/>
      <c r="G29" s="173"/>
      <c r="H29" s="11">
        <f t="shared" si="8"/>
        <v>8</v>
      </c>
      <c r="I29" s="1" t="str">
        <f t="shared" si="0"/>
        <v>41.2</v>
      </c>
      <c r="J29" s="41">
        <f t="shared" si="1"/>
        <v>0</v>
      </c>
      <c r="K29" s="13">
        <f t="shared" si="2"/>
        <v>8</v>
      </c>
      <c r="L29" s="14">
        <f t="shared" si="3"/>
        <v>0</v>
      </c>
      <c r="M29" s="14">
        <f t="shared" si="4"/>
        <v>0</v>
      </c>
      <c r="N29" s="14">
        <f t="shared" si="5"/>
        <v>0</v>
      </c>
      <c r="O29" s="14">
        <f t="shared" si="6"/>
        <v>329.6</v>
      </c>
      <c r="P29" s="41">
        <f t="shared" si="9"/>
        <v>329.6</v>
      </c>
      <c r="Q29" s="15">
        <f t="shared" si="7"/>
        <v>329.6</v>
      </c>
      <c r="R29" s="18" cm="1">
        <f t="array" ref="R29">AVERAGE(H30:H39/10)</f>
        <v>8.463509199999999</v>
      </c>
      <c r="S29" s="18" cm="1">
        <f t="array" ref="S29">AVERAGE(H30:H39/10/8)</f>
        <v>1.0579386499999999</v>
      </c>
    </row>
    <row r="30" spans="1:19" ht="27" x14ac:dyDescent="0.35">
      <c r="A30" s="22">
        <v>44926</v>
      </c>
      <c r="B30" s="21">
        <v>48</v>
      </c>
      <c r="C30" s="9">
        <v>24</v>
      </c>
      <c r="D30" s="9"/>
      <c r="E30" s="9">
        <v>8</v>
      </c>
      <c r="F30" s="10">
        <v>60.2</v>
      </c>
      <c r="G30" s="173"/>
      <c r="H30" s="11">
        <f t="shared" si="8"/>
        <v>93.386920000000003</v>
      </c>
      <c r="I30" s="1" t="str">
        <f t="shared" si="0"/>
        <v>42.2</v>
      </c>
      <c r="J30" s="41">
        <f t="shared" si="1"/>
        <v>1304.4400000000005</v>
      </c>
      <c r="K30" s="13">
        <f t="shared" si="2"/>
        <v>80</v>
      </c>
      <c r="L30" s="14">
        <f t="shared" si="3"/>
        <v>1236</v>
      </c>
      <c r="M30" s="14">
        <f t="shared" si="4"/>
        <v>1062.8880239999999</v>
      </c>
      <c r="N30" s="14">
        <f t="shared" si="5"/>
        <v>0</v>
      </c>
      <c r="O30" s="14">
        <f t="shared" si="6"/>
        <v>337.6</v>
      </c>
      <c r="P30" s="41">
        <f t="shared" si="9"/>
        <v>3940.9280240000003</v>
      </c>
      <c r="Q30" s="15">
        <f t="shared" si="7"/>
        <v>3940.9280240000003</v>
      </c>
      <c r="R30" s="18" cm="1">
        <f t="array" ref="R30">AVERAGE(H31:H40/10)</f>
        <v>8.3956399999999984</v>
      </c>
      <c r="S30" s="18" cm="1">
        <f t="array" ref="S30">AVERAGE(H31:H40/10/8)</f>
        <v>1.0494549999999998</v>
      </c>
    </row>
    <row r="31" spans="1:19" ht="27" x14ac:dyDescent="0.35">
      <c r="A31" s="20">
        <v>44912</v>
      </c>
      <c r="B31" s="21">
        <v>72</v>
      </c>
      <c r="C31" s="9">
        <v>8</v>
      </c>
      <c r="D31" s="9"/>
      <c r="E31" s="9"/>
      <c r="F31" s="10">
        <v>65.5</v>
      </c>
      <c r="G31" s="173"/>
      <c r="H31" s="11">
        <f t="shared" si="8"/>
        <v>74.063999999999993</v>
      </c>
      <c r="I31" s="1" t="str">
        <f t="shared" si="0"/>
        <v>42.2</v>
      </c>
      <c r="J31" s="41">
        <f t="shared" si="1"/>
        <v>910.10000000000036</v>
      </c>
      <c r="K31" s="13">
        <f t="shared" si="2"/>
        <v>80</v>
      </c>
      <c r="L31" s="14">
        <f t="shared" si="3"/>
        <v>1854</v>
      </c>
      <c r="M31" s="14">
        <f t="shared" si="4"/>
        <v>361.4008</v>
      </c>
      <c r="N31" s="14">
        <f t="shared" si="5"/>
        <v>0</v>
      </c>
      <c r="O31" s="14">
        <f t="shared" si="6"/>
        <v>0</v>
      </c>
      <c r="P31" s="41">
        <f t="shared" si="9"/>
        <v>3125.5008000000003</v>
      </c>
      <c r="Q31" s="15">
        <f t="shared" si="7"/>
        <v>3125.5008000000003</v>
      </c>
      <c r="R31" s="18" cm="1">
        <f t="array" ref="R31">AVERAGE(H32:H41/10)</f>
        <v>8.5640000000000001</v>
      </c>
      <c r="S31" s="18">
        <f>SUM(R31/8)</f>
        <v>1.0705</v>
      </c>
    </row>
    <row r="32" spans="1:19" ht="27" x14ac:dyDescent="0.35">
      <c r="A32" s="22">
        <v>44898</v>
      </c>
      <c r="B32" s="171">
        <v>80</v>
      </c>
      <c r="C32" s="9"/>
      <c r="D32" s="9"/>
      <c r="E32" s="9"/>
      <c r="F32" s="43">
        <v>101.9</v>
      </c>
      <c r="G32" s="173"/>
      <c r="H32" s="11">
        <f t="shared" si="8"/>
        <v>101.9</v>
      </c>
      <c r="I32" s="1" t="str">
        <f t="shared" si="0"/>
        <v>46.2</v>
      </c>
      <c r="J32" s="41">
        <f t="shared" si="1"/>
        <v>2647.7800000000007</v>
      </c>
      <c r="K32" s="13">
        <f t="shared" si="2"/>
        <v>80</v>
      </c>
      <c r="L32" s="14">
        <f t="shared" si="3"/>
        <v>2060</v>
      </c>
      <c r="M32" s="14">
        <f t="shared" si="4"/>
        <v>0</v>
      </c>
      <c r="N32" s="14">
        <f t="shared" si="5"/>
        <v>0</v>
      </c>
      <c r="O32" s="14">
        <f t="shared" si="6"/>
        <v>0</v>
      </c>
      <c r="P32" s="41">
        <f t="shared" si="9"/>
        <v>4707.7800000000007</v>
      </c>
      <c r="Q32" s="15">
        <f t="shared" si="7"/>
        <v>4707.7800000000007</v>
      </c>
      <c r="R32" s="18" cm="1">
        <f t="array" ref="R32">AVERAGE(H33:H42/10)</f>
        <v>8.3379999999999992</v>
      </c>
      <c r="S32" s="18">
        <f t="shared" ref="S32:S42" si="10">SUM(R32/8)</f>
        <v>1.0422499999999999</v>
      </c>
    </row>
    <row r="33" spans="1:19" ht="27" x14ac:dyDescent="0.35">
      <c r="A33" s="22">
        <v>44884</v>
      </c>
      <c r="B33" s="171">
        <v>80</v>
      </c>
      <c r="C33" s="9"/>
      <c r="D33" s="9"/>
      <c r="E33" s="9"/>
      <c r="F33" s="43">
        <v>81.7</v>
      </c>
      <c r="G33" s="173"/>
      <c r="H33" s="11">
        <f t="shared" si="8"/>
        <v>81.7</v>
      </c>
      <c r="I33" s="1" t="str">
        <f t="shared" si="0"/>
        <v>44.2</v>
      </c>
      <c r="J33" s="41">
        <f t="shared" si="1"/>
        <v>1551.1400000000003</v>
      </c>
      <c r="K33" s="13">
        <f t="shared" si="2"/>
        <v>80</v>
      </c>
      <c r="L33" s="14">
        <f t="shared" si="3"/>
        <v>2060</v>
      </c>
      <c r="M33" s="14">
        <f t="shared" si="4"/>
        <v>0</v>
      </c>
      <c r="N33" s="14">
        <f t="shared" si="5"/>
        <v>0</v>
      </c>
      <c r="O33" s="14">
        <f t="shared" si="6"/>
        <v>0</v>
      </c>
      <c r="P33" s="41">
        <f t="shared" si="9"/>
        <v>3611.1400000000003</v>
      </c>
      <c r="Q33" s="15">
        <f t="shared" si="7"/>
        <v>3611.1400000000003</v>
      </c>
      <c r="R33" s="18" cm="1">
        <f t="array" ref="R33">AVERAGE(H34:H43/10)</f>
        <v>7.5210000000000008</v>
      </c>
      <c r="S33" s="18">
        <f t="shared" si="10"/>
        <v>0.9401250000000001</v>
      </c>
    </row>
    <row r="34" spans="1:19" ht="27" x14ac:dyDescent="0.35">
      <c r="A34" s="20">
        <v>44870</v>
      </c>
      <c r="B34" s="171">
        <v>80</v>
      </c>
      <c r="C34" s="9"/>
      <c r="D34" s="9"/>
      <c r="E34" s="9"/>
      <c r="F34" s="43">
        <v>102</v>
      </c>
      <c r="G34" s="173"/>
      <c r="H34" s="11">
        <f t="shared" si="8"/>
        <v>102</v>
      </c>
      <c r="I34" s="1" t="str">
        <f t="shared" si="0"/>
        <v>46.2</v>
      </c>
      <c r="J34" s="41">
        <f t="shared" si="1"/>
        <v>2652.4000000000005</v>
      </c>
      <c r="K34" s="13">
        <f t="shared" si="2"/>
        <v>80</v>
      </c>
      <c r="L34" s="14">
        <f t="shared" si="3"/>
        <v>2060</v>
      </c>
      <c r="M34" s="14">
        <f t="shared" si="4"/>
        <v>0</v>
      </c>
      <c r="N34" s="14">
        <f t="shared" si="5"/>
        <v>0</v>
      </c>
      <c r="O34" s="14">
        <f t="shared" si="6"/>
        <v>0</v>
      </c>
      <c r="P34" s="41">
        <f t="shared" si="9"/>
        <v>4712.4000000000005</v>
      </c>
      <c r="Q34" s="15">
        <f t="shared" si="7"/>
        <v>4712.4000000000005</v>
      </c>
      <c r="R34" s="18" cm="1">
        <f t="array" ref="R34">AVERAGE(H35:H44/10)</f>
        <v>6.5009999999999994</v>
      </c>
      <c r="S34" s="18">
        <f t="shared" si="10"/>
        <v>0.81262499999999993</v>
      </c>
    </row>
    <row r="35" spans="1:19" ht="27" x14ac:dyDescent="0.35">
      <c r="A35" s="22">
        <v>44856</v>
      </c>
      <c r="B35" s="171">
        <v>80</v>
      </c>
      <c r="C35" s="9"/>
      <c r="D35" s="9"/>
      <c r="E35" s="9"/>
      <c r="F35" s="43">
        <v>96</v>
      </c>
      <c r="G35" s="173"/>
      <c r="H35" s="11">
        <f t="shared" si="8"/>
        <v>96</v>
      </c>
      <c r="I35" s="1" t="str">
        <f t="shared" si="0"/>
        <v>45.2</v>
      </c>
      <c r="J35" s="41">
        <f t="shared" si="1"/>
        <v>2279.2000000000007</v>
      </c>
      <c r="K35" s="13">
        <f t="shared" si="2"/>
        <v>80</v>
      </c>
      <c r="L35" s="14">
        <f t="shared" si="3"/>
        <v>2060</v>
      </c>
      <c r="M35" s="14">
        <f t="shared" si="4"/>
        <v>0</v>
      </c>
      <c r="N35" s="14">
        <f t="shared" si="5"/>
        <v>0</v>
      </c>
      <c r="O35" s="14">
        <f t="shared" si="6"/>
        <v>0</v>
      </c>
      <c r="P35" s="41">
        <f t="shared" si="9"/>
        <v>4339.2000000000007</v>
      </c>
      <c r="Q35" s="15">
        <f t="shared" si="7"/>
        <v>4339.2000000000007</v>
      </c>
      <c r="R35" s="18" cm="1">
        <f t="array" ref="R35">AVERAGE(G36:G45/10)</f>
        <v>0</v>
      </c>
      <c r="S35" s="18">
        <f t="shared" si="10"/>
        <v>0</v>
      </c>
    </row>
    <row r="36" spans="1:19" ht="27" x14ac:dyDescent="0.35">
      <c r="A36" s="22">
        <v>44842</v>
      </c>
      <c r="B36" s="171">
        <v>80</v>
      </c>
      <c r="C36" s="9"/>
      <c r="D36" s="9"/>
      <c r="E36" s="9"/>
      <c r="F36" s="43">
        <v>62.3</v>
      </c>
      <c r="G36" s="173"/>
      <c r="H36" s="11">
        <f t="shared" si="8"/>
        <v>62.3</v>
      </c>
      <c r="I36" s="1" t="str">
        <f t="shared" si="0"/>
        <v>42.2</v>
      </c>
      <c r="J36" s="41">
        <f t="shared" si="1"/>
        <v>569.05999999999995</v>
      </c>
      <c r="K36" s="13">
        <f t="shared" si="2"/>
        <v>80</v>
      </c>
      <c r="L36" s="14">
        <f t="shared" si="3"/>
        <v>2060</v>
      </c>
      <c r="M36" s="14">
        <f t="shared" si="4"/>
        <v>0</v>
      </c>
      <c r="N36" s="14">
        <f t="shared" si="5"/>
        <v>0</v>
      </c>
      <c r="O36" s="14">
        <f t="shared" si="6"/>
        <v>0</v>
      </c>
      <c r="P36" s="41">
        <f t="shared" si="9"/>
        <v>2629.06</v>
      </c>
      <c r="Q36" s="15">
        <f t="shared" si="7"/>
        <v>2629.06</v>
      </c>
      <c r="R36" s="18" cm="1">
        <f t="array" ref="R36">AVERAGE(G37:G46/10)</f>
        <v>0</v>
      </c>
      <c r="S36" s="18">
        <f t="shared" si="10"/>
        <v>0</v>
      </c>
    </row>
    <row r="37" spans="1:19" ht="27" x14ac:dyDescent="0.35">
      <c r="A37" s="20">
        <v>44828</v>
      </c>
      <c r="B37" s="171">
        <v>80</v>
      </c>
      <c r="C37" s="9"/>
      <c r="D37" s="9"/>
      <c r="E37" s="9"/>
      <c r="F37" s="43">
        <v>85.2</v>
      </c>
      <c r="G37" s="173"/>
      <c r="H37" s="11">
        <f t="shared" si="8"/>
        <v>85.2</v>
      </c>
      <c r="I37" s="1" t="str">
        <f t="shared" si="0"/>
        <v>44.2</v>
      </c>
      <c r="J37" s="41">
        <f t="shared" si="1"/>
        <v>1705.8400000000001</v>
      </c>
      <c r="K37" s="13">
        <f t="shared" si="2"/>
        <v>80</v>
      </c>
      <c r="L37" s="14">
        <f t="shared" si="3"/>
        <v>2060</v>
      </c>
      <c r="M37" s="14">
        <f t="shared" si="4"/>
        <v>0</v>
      </c>
      <c r="N37" s="14">
        <f t="shared" si="5"/>
        <v>0</v>
      </c>
      <c r="O37" s="14">
        <f t="shared" si="6"/>
        <v>0</v>
      </c>
      <c r="P37" s="41">
        <f t="shared" si="9"/>
        <v>3765.84</v>
      </c>
      <c r="Q37" s="15">
        <f t="shared" si="7"/>
        <v>3765.84</v>
      </c>
      <c r="R37" s="18" cm="1">
        <f t="array" ref="R37">AVERAGE(G38:G47/10)</f>
        <v>0</v>
      </c>
      <c r="S37" s="18">
        <f t="shared" si="10"/>
        <v>0</v>
      </c>
    </row>
    <row r="38" spans="1:19" ht="27" x14ac:dyDescent="0.35">
      <c r="A38" s="22">
        <v>44814</v>
      </c>
      <c r="B38" s="171">
        <v>80</v>
      </c>
      <c r="C38" s="9"/>
      <c r="D38" s="9"/>
      <c r="E38" s="9"/>
      <c r="F38" s="43">
        <v>67.7</v>
      </c>
      <c r="G38" s="173"/>
      <c r="H38" s="11">
        <f t="shared" si="8"/>
        <v>67.7</v>
      </c>
      <c r="I38" s="1" t="str">
        <f t="shared" si="0"/>
        <v>42.2</v>
      </c>
      <c r="J38" s="41">
        <f t="shared" si="1"/>
        <v>796.94000000000051</v>
      </c>
      <c r="K38" s="13">
        <f t="shared" si="2"/>
        <v>80</v>
      </c>
      <c r="L38" s="14">
        <f t="shared" si="3"/>
        <v>2060</v>
      </c>
      <c r="M38" s="14">
        <f t="shared" si="4"/>
        <v>0</v>
      </c>
      <c r="N38" s="14">
        <f t="shared" si="5"/>
        <v>0</v>
      </c>
      <c r="O38" s="14">
        <f t="shared" si="6"/>
        <v>0</v>
      </c>
      <c r="P38" s="41">
        <f t="shared" si="9"/>
        <v>2856.9400000000005</v>
      </c>
      <c r="Q38" s="15">
        <f t="shared" si="7"/>
        <v>2856.9400000000005</v>
      </c>
      <c r="R38" s="18" cm="1">
        <f t="array" ref="R38">AVERAGE(G39:G48/10)</f>
        <v>0</v>
      </c>
      <c r="S38" s="18">
        <f t="shared" si="10"/>
        <v>0</v>
      </c>
    </row>
    <row r="39" spans="1:19" ht="27" x14ac:dyDescent="0.35">
      <c r="A39" s="22">
        <v>44800</v>
      </c>
      <c r="B39" s="171"/>
      <c r="C39" s="9"/>
      <c r="D39" s="9"/>
      <c r="E39" s="9"/>
      <c r="F39" s="43">
        <v>82.1</v>
      </c>
      <c r="G39" s="173"/>
      <c r="H39" s="11">
        <f t="shared" si="8"/>
        <v>82.1</v>
      </c>
      <c r="I39" s="1" t="str">
        <f t="shared" si="0"/>
        <v>44.2</v>
      </c>
      <c r="J39" s="41">
        <f t="shared" si="1"/>
        <v>3628.82</v>
      </c>
      <c r="K39" s="13">
        <f t="shared" si="2"/>
        <v>0</v>
      </c>
      <c r="L39" s="14">
        <f t="shared" si="3"/>
        <v>0</v>
      </c>
      <c r="M39" s="14">
        <f t="shared" si="4"/>
        <v>0</v>
      </c>
      <c r="N39" s="14">
        <f t="shared" si="5"/>
        <v>0</v>
      </c>
      <c r="O39" s="14">
        <f t="shared" si="6"/>
        <v>0</v>
      </c>
      <c r="P39" s="41">
        <f t="shared" si="9"/>
        <v>3628.82</v>
      </c>
      <c r="Q39" s="15">
        <f t="shared" si="7"/>
        <v>3628.82</v>
      </c>
      <c r="R39" s="18" cm="1">
        <f t="array" ref="R39">AVERAGE(G40:G49/10)</f>
        <v>0</v>
      </c>
      <c r="S39" s="18">
        <f t="shared" si="10"/>
        <v>0</v>
      </c>
    </row>
    <row r="40" spans="1:19" ht="27" x14ac:dyDescent="0.35">
      <c r="A40" s="20">
        <v>44786</v>
      </c>
      <c r="B40" s="171"/>
      <c r="C40" s="9"/>
      <c r="D40" s="9"/>
      <c r="E40" s="9"/>
      <c r="F40" s="43">
        <v>86.6</v>
      </c>
      <c r="G40" s="173"/>
      <c r="H40" s="11">
        <f t="shared" si="8"/>
        <v>86.6</v>
      </c>
      <c r="I40" s="1" t="str">
        <f t="shared" si="0"/>
        <v>44.2</v>
      </c>
      <c r="J40" s="41">
        <f t="shared" si="1"/>
        <v>3827.72</v>
      </c>
      <c r="K40" s="13">
        <f t="shared" si="2"/>
        <v>0</v>
      </c>
      <c r="L40" s="14">
        <f t="shared" si="3"/>
        <v>0</v>
      </c>
      <c r="M40" s="14">
        <f t="shared" si="4"/>
        <v>0</v>
      </c>
      <c r="N40" s="14">
        <f t="shared" si="5"/>
        <v>0</v>
      </c>
      <c r="O40" s="14">
        <f t="shared" si="6"/>
        <v>0</v>
      </c>
      <c r="P40" s="41">
        <f t="shared" si="9"/>
        <v>3827.72</v>
      </c>
      <c r="Q40" s="15">
        <f t="shared" si="7"/>
        <v>3827.72</v>
      </c>
      <c r="R40" s="18" cm="1">
        <f t="array" ref="R40">AVERAGE(G41:G50/10)</f>
        <v>0</v>
      </c>
      <c r="S40" s="18">
        <f t="shared" si="10"/>
        <v>0</v>
      </c>
    </row>
    <row r="41" spans="1:19" ht="27" x14ac:dyDescent="0.35">
      <c r="A41" s="22">
        <v>44772</v>
      </c>
      <c r="B41" s="171"/>
      <c r="C41" s="9"/>
      <c r="D41" s="9"/>
      <c r="E41" s="9"/>
      <c r="F41" s="43">
        <v>90.9</v>
      </c>
      <c r="G41" s="173"/>
      <c r="H41" s="11">
        <f t="shared" si="8"/>
        <v>90.9</v>
      </c>
      <c r="I41" s="1" t="str">
        <f t="shared" si="0"/>
        <v>45.2</v>
      </c>
      <c r="J41" s="41">
        <f t="shared" si="1"/>
        <v>4108.68</v>
      </c>
      <c r="K41" s="13">
        <f t="shared" si="2"/>
        <v>0</v>
      </c>
      <c r="L41" s="14">
        <f t="shared" si="3"/>
        <v>0</v>
      </c>
      <c r="M41" s="14">
        <f t="shared" si="4"/>
        <v>0</v>
      </c>
      <c r="N41" s="14">
        <f t="shared" si="5"/>
        <v>0</v>
      </c>
      <c r="O41" s="14">
        <f t="shared" si="6"/>
        <v>0</v>
      </c>
      <c r="P41" s="41">
        <f t="shared" si="9"/>
        <v>4108.68</v>
      </c>
      <c r="Q41" s="15">
        <f t="shared" si="7"/>
        <v>4108.68</v>
      </c>
      <c r="R41" s="18" cm="1">
        <f t="array" ref="R41">AVERAGE(G42:G51/10)</f>
        <v>0</v>
      </c>
      <c r="S41" s="18">
        <f t="shared" si="10"/>
        <v>0</v>
      </c>
    </row>
    <row r="42" spans="1:19" ht="27" x14ac:dyDescent="0.35">
      <c r="A42" s="22">
        <v>44758</v>
      </c>
      <c r="B42" s="171"/>
      <c r="C42" s="9"/>
      <c r="D42" s="9"/>
      <c r="E42" s="9"/>
      <c r="F42" s="43">
        <v>79.3</v>
      </c>
      <c r="G42" s="173"/>
      <c r="H42" s="11">
        <f t="shared" si="8"/>
        <v>79.3</v>
      </c>
      <c r="I42" s="1" t="str">
        <f t="shared" si="0"/>
        <v>43.2</v>
      </c>
      <c r="J42" s="41">
        <f t="shared" si="1"/>
        <v>3425.76</v>
      </c>
      <c r="K42" s="13">
        <f t="shared" si="2"/>
        <v>0</v>
      </c>
      <c r="L42" s="14">
        <f t="shared" si="3"/>
        <v>0</v>
      </c>
      <c r="M42" s="14">
        <f t="shared" si="4"/>
        <v>0</v>
      </c>
      <c r="N42" s="14">
        <f t="shared" si="5"/>
        <v>0</v>
      </c>
      <c r="O42" s="14">
        <f t="shared" si="6"/>
        <v>0</v>
      </c>
      <c r="P42" s="41">
        <f t="shared" si="9"/>
        <v>3425.76</v>
      </c>
      <c r="Q42" s="15">
        <f t="shared" si="7"/>
        <v>3425.76</v>
      </c>
      <c r="R42" s="18" cm="1">
        <f t="array" ref="R42">AVERAGE(G43:G52/10)</f>
        <v>0</v>
      </c>
      <c r="S42" s="18">
        <f t="shared" si="10"/>
        <v>0</v>
      </c>
    </row>
    <row r="43" spans="1:19" ht="27" x14ac:dyDescent="0.35">
      <c r="A43" s="20">
        <v>44744</v>
      </c>
      <c r="B43" s="21"/>
      <c r="C43" s="9"/>
      <c r="D43" s="9"/>
      <c r="E43" s="9"/>
      <c r="F43" s="10"/>
      <c r="G43" s="173"/>
      <c r="H43" s="11">
        <f t="shared" si="8"/>
        <v>0</v>
      </c>
      <c r="I43" s="1" t="str">
        <f t="shared" si="0"/>
        <v>41.2</v>
      </c>
      <c r="J43" s="41">
        <f t="shared" si="1"/>
        <v>0</v>
      </c>
      <c r="K43" s="13">
        <f t="shared" si="2"/>
        <v>0</v>
      </c>
      <c r="L43" s="14">
        <f t="shared" si="3"/>
        <v>0</v>
      </c>
      <c r="M43" s="14">
        <f t="shared" si="4"/>
        <v>0</v>
      </c>
      <c r="N43" s="14">
        <f t="shared" si="5"/>
        <v>0</v>
      </c>
      <c r="O43" s="14">
        <f t="shared" si="6"/>
        <v>0</v>
      </c>
      <c r="P43" s="41">
        <f t="shared" si="9"/>
        <v>0</v>
      </c>
      <c r="Q43" s="15">
        <f t="shared" si="7"/>
        <v>0</v>
      </c>
      <c r="R43" s="18" cm="1">
        <f t="array" ref="R43">AVERAGE(G44:G53/10)</f>
        <v>0</v>
      </c>
      <c r="S43" s="18" cm="1">
        <f t="array" ref="S43">AVERAGE(G44:G53/10/8)</f>
        <v>0</v>
      </c>
    </row>
    <row r="44" spans="1:19" ht="27" x14ac:dyDescent="0.35">
      <c r="A44" s="22">
        <v>44730</v>
      </c>
      <c r="B44" s="21"/>
      <c r="C44" s="9"/>
      <c r="D44" s="9"/>
      <c r="E44" s="9"/>
      <c r="F44" s="10"/>
      <c r="G44" s="173"/>
      <c r="H44" s="11">
        <f t="shared" si="8"/>
        <v>0</v>
      </c>
      <c r="I44" s="1" t="str">
        <f t="shared" si="0"/>
        <v>41.2</v>
      </c>
      <c r="J44" s="41">
        <f t="shared" si="1"/>
        <v>0</v>
      </c>
      <c r="K44" s="13">
        <f t="shared" si="2"/>
        <v>0</v>
      </c>
      <c r="L44" s="14">
        <f t="shared" si="3"/>
        <v>0</v>
      </c>
      <c r="M44" s="14">
        <f t="shared" si="4"/>
        <v>0</v>
      </c>
      <c r="N44" s="14">
        <f t="shared" si="5"/>
        <v>0</v>
      </c>
      <c r="O44" s="14">
        <f t="shared" si="6"/>
        <v>0</v>
      </c>
      <c r="P44" s="41">
        <f t="shared" si="9"/>
        <v>0</v>
      </c>
      <c r="Q44" s="15">
        <f t="shared" si="7"/>
        <v>0</v>
      </c>
      <c r="R44" s="18" cm="1">
        <f t="array" ref="R44">AVERAGE(G45:G54/10)</f>
        <v>0</v>
      </c>
      <c r="S44" s="18" cm="1">
        <f t="array" ref="S44">AVERAGE(G45:G54/10/8)</f>
        <v>0</v>
      </c>
    </row>
  </sheetData>
  <sheetProtection selectLockedCell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852-2D4C-40A8-8111-CA13C12EA8A2}">
  <sheetPr codeName="Sheet9">
    <tabColor theme="0"/>
  </sheetPr>
  <dimension ref="A1:J44"/>
  <sheetViews>
    <sheetView zoomScale="80" zoomScaleNormal="80" workbookViewId="0">
      <selection activeCell="C3" sqref="C3"/>
    </sheetView>
  </sheetViews>
  <sheetFormatPr defaultRowHeight="27" x14ac:dyDescent="0.35"/>
  <cols>
    <col min="1" max="1" width="36" style="45" bestFit="1" customWidth="1"/>
    <col min="2" max="2" width="31.140625" style="45" bestFit="1" customWidth="1"/>
    <col min="3" max="3" width="23.42578125" style="45" bestFit="1" customWidth="1"/>
    <col min="4" max="4" width="33.85546875" style="45" bestFit="1" customWidth="1"/>
    <col min="5" max="5" width="31.28515625" style="45" bestFit="1" customWidth="1"/>
    <col min="6" max="6" width="35.7109375" style="45" bestFit="1" customWidth="1"/>
    <col min="7" max="7" width="28.7109375" style="45" bestFit="1" customWidth="1"/>
    <col min="8" max="8" width="32.140625" style="45" bestFit="1" customWidth="1"/>
    <col min="9" max="9" width="21" style="45" bestFit="1" customWidth="1"/>
    <col min="10" max="10" width="26.42578125" style="45" bestFit="1" customWidth="1"/>
    <col min="11" max="11" width="14.7109375" style="45" customWidth="1"/>
    <col min="12" max="16384" width="9.140625" style="45"/>
  </cols>
  <sheetData>
    <row r="1" spans="1:10" x14ac:dyDescent="0.35">
      <c r="A1" s="45" t="s">
        <v>42</v>
      </c>
      <c r="B1" s="25" t="s">
        <v>4</v>
      </c>
      <c r="C1" s="26">
        <f>SUM(C4:C29)</f>
        <v>0</v>
      </c>
      <c r="D1" s="23" t="s">
        <v>27</v>
      </c>
      <c r="E1" s="26">
        <f>SUM(80-C4)</f>
        <v>80</v>
      </c>
      <c r="F1" s="23" t="s">
        <v>24</v>
      </c>
      <c r="G1" s="24">
        <f>SUM(G4:G44)</f>
        <v>120</v>
      </c>
      <c r="H1" s="45" t="s">
        <v>38</v>
      </c>
      <c r="I1" s="46">
        <v>15</v>
      </c>
      <c r="J1" s="45" t="s">
        <v>108</v>
      </c>
    </row>
    <row r="2" spans="1:10" x14ac:dyDescent="0.35">
      <c r="B2" s="25" t="s">
        <v>9</v>
      </c>
      <c r="C2" s="26">
        <f>SUM(D4:D29)</f>
        <v>0</v>
      </c>
      <c r="D2" s="23" t="s">
        <v>28</v>
      </c>
      <c r="E2" s="26">
        <f>SUM(40-D4)</f>
        <v>40</v>
      </c>
      <c r="F2" s="23" t="s">
        <v>25</v>
      </c>
      <c r="G2" s="24">
        <f>SUM(H4:H44)</f>
        <v>0</v>
      </c>
      <c r="J2" s="46">
        <f ca="1">SUM(25*'Employee database'!J8)+50</f>
        <v>375</v>
      </c>
    </row>
    <row r="3" spans="1:10" x14ac:dyDescent="0.35">
      <c r="A3" s="45" t="s">
        <v>36</v>
      </c>
      <c r="B3" s="23" t="s">
        <v>20</v>
      </c>
      <c r="C3" s="23" t="s">
        <v>4</v>
      </c>
      <c r="D3" s="23" t="s">
        <v>9</v>
      </c>
      <c r="E3" s="23" t="s">
        <v>19</v>
      </c>
      <c r="F3" s="23" t="s">
        <v>30</v>
      </c>
      <c r="G3" s="23" t="s">
        <v>15</v>
      </c>
      <c r="H3" s="23" t="s">
        <v>16</v>
      </c>
      <c r="I3" s="23" t="s">
        <v>17</v>
      </c>
      <c r="J3" s="23" t="s">
        <v>18</v>
      </c>
    </row>
    <row r="4" spans="1:10" x14ac:dyDescent="0.35">
      <c r="A4" s="28">
        <v>45290</v>
      </c>
      <c r="B4" s="47"/>
      <c r="C4" s="48"/>
      <c r="D4" s="48"/>
      <c r="E4" s="48"/>
      <c r="F4" s="42">
        <f>IF(B4+C4+D4+E4&gt;80,"False",SUM(B4+C4+D4+E4))</f>
        <v>0</v>
      </c>
      <c r="G4" s="49">
        <f t="shared" ref="G4:G44" si="0">SUM(C4*$I$1)</f>
        <v>0</v>
      </c>
      <c r="H4" s="49">
        <f t="shared" ref="H4:H44" si="1">SUM(D4*$I$1)</f>
        <v>0</v>
      </c>
      <c r="I4" s="49">
        <f t="shared" ref="I4:I44" si="2">SUM(E4*$I$1)</f>
        <v>0</v>
      </c>
      <c r="J4" s="33">
        <f t="shared" ref="J4:J44" si="3">SUM(F4*$I$1)</f>
        <v>0</v>
      </c>
    </row>
    <row r="5" spans="1:10" x14ac:dyDescent="0.35">
      <c r="A5" s="34">
        <v>45276</v>
      </c>
      <c r="B5" s="47"/>
      <c r="C5" s="48"/>
      <c r="D5" s="48"/>
      <c r="E5" s="48"/>
      <c r="F5" s="42">
        <f t="shared" ref="F5:F44" si="4">IF(B5+C5+D5+E5&gt;80,"False",SUM(B5+C5+D5+E5))</f>
        <v>0</v>
      </c>
      <c r="G5" s="49">
        <f t="shared" si="0"/>
        <v>0</v>
      </c>
      <c r="H5" s="49">
        <f t="shared" si="1"/>
        <v>0</v>
      </c>
      <c r="I5" s="49">
        <f t="shared" si="2"/>
        <v>0</v>
      </c>
      <c r="J5" s="33">
        <f t="shared" si="3"/>
        <v>0</v>
      </c>
    </row>
    <row r="6" spans="1:10" x14ac:dyDescent="0.35">
      <c r="A6" s="34">
        <v>45262</v>
      </c>
      <c r="B6" s="47"/>
      <c r="C6" s="48"/>
      <c r="D6" s="48"/>
      <c r="E6" s="48"/>
      <c r="F6" s="42">
        <f t="shared" si="4"/>
        <v>0</v>
      </c>
      <c r="G6" s="49">
        <f t="shared" si="0"/>
        <v>0</v>
      </c>
      <c r="H6" s="49">
        <f t="shared" si="1"/>
        <v>0</v>
      </c>
      <c r="I6" s="49">
        <f t="shared" si="2"/>
        <v>0</v>
      </c>
      <c r="J6" s="33">
        <f t="shared" si="3"/>
        <v>0</v>
      </c>
    </row>
    <row r="7" spans="1:10" x14ac:dyDescent="0.35">
      <c r="A7" s="28">
        <v>45248</v>
      </c>
      <c r="B7" s="47"/>
      <c r="C7" s="48"/>
      <c r="D7" s="48"/>
      <c r="E7" s="48"/>
      <c r="F7" s="42">
        <f t="shared" si="4"/>
        <v>0</v>
      </c>
      <c r="G7" s="49">
        <f t="shared" si="0"/>
        <v>0</v>
      </c>
      <c r="H7" s="49">
        <f t="shared" si="1"/>
        <v>0</v>
      </c>
      <c r="I7" s="49">
        <f t="shared" si="2"/>
        <v>0</v>
      </c>
      <c r="J7" s="33">
        <f t="shared" si="3"/>
        <v>0</v>
      </c>
    </row>
    <row r="8" spans="1:10" x14ac:dyDescent="0.35">
      <c r="A8" s="34">
        <v>45234</v>
      </c>
      <c r="B8" s="47"/>
      <c r="C8" s="48"/>
      <c r="D8" s="48"/>
      <c r="E8" s="48"/>
      <c r="F8" s="42">
        <f t="shared" si="4"/>
        <v>0</v>
      </c>
      <c r="G8" s="49">
        <f t="shared" si="0"/>
        <v>0</v>
      </c>
      <c r="H8" s="49">
        <f t="shared" si="1"/>
        <v>0</v>
      </c>
      <c r="I8" s="49">
        <f t="shared" si="2"/>
        <v>0</v>
      </c>
      <c r="J8" s="33">
        <f t="shared" si="3"/>
        <v>0</v>
      </c>
    </row>
    <row r="9" spans="1:10" x14ac:dyDescent="0.35">
      <c r="A9" s="34">
        <v>45220</v>
      </c>
      <c r="B9" s="47"/>
      <c r="C9" s="48"/>
      <c r="D9" s="48"/>
      <c r="E9" s="48"/>
      <c r="F9" s="42">
        <f t="shared" si="4"/>
        <v>0</v>
      </c>
      <c r="G9" s="49">
        <f t="shared" si="0"/>
        <v>0</v>
      </c>
      <c r="H9" s="49">
        <f t="shared" si="1"/>
        <v>0</v>
      </c>
      <c r="I9" s="49">
        <f t="shared" si="2"/>
        <v>0</v>
      </c>
      <c r="J9" s="33">
        <f t="shared" si="3"/>
        <v>0</v>
      </c>
    </row>
    <row r="10" spans="1:10" x14ac:dyDescent="0.35">
      <c r="A10" s="28">
        <v>45206</v>
      </c>
      <c r="B10" s="47"/>
      <c r="C10" s="48"/>
      <c r="D10" s="48"/>
      <c r="E10" s="48"/>
      <c r="F10" s="42">
        <f t="shared" si="4"/>
        <v>0</v>
      </c>
      <c r="G10" s="49">
        <f t="shared" si="0"/>
        <v>0</v>
      </c>
      <c r="H10" s="49">
        <f t="shared" si="1"/>
        <v>0</v>
      </c>
      <c r="I10" s="49">
        <f t="shared" si="2"/>
        <v>0</v>
      </c>
      <c r="J10" s="33">
        <f t="shared" si="3"/>
        <v>0</v>
      </c>
    </row>
    <row r="11" spans="1:10" x14ac:dyDescent="0.35">
      <c r="A11" s="34">
        <v>45192</v>
      </c>
      <c r="B11" s="47"/>
      <c r="C11" s="48"/>
      <c r="D11" s="48"/>
      <c r="E11" s="48"/>
      <c r="F11" s="42">
        <f t="shared" si="4"/>
        <v>0</v>
      </c>
      <c r="G11" s="49">
        <f t="shared" si="0"/>
        <v>0</v>
      </c>
      <c r="H11" s="49">
        <f t="shared" si="1"/>
        <v>0</v>
      </c>
      <c r="I11" s="49">
        <f t="shared" si="2"/>
        <v>0</v>
      </c>
      <c r="J11" s="33">
        <f t="shared" si="3"/>
        <v>0</v>
      </c>
    </row>
    <row r="12" spans="1:10" x14ac:dyDescent="0.35">
      <c r="A12" s="34">
        <v>45178</v>
      </c>
      <c r="B12" s="47"/>
      <c r="C12" s="48"/>
      <c r="D12" s="48"/>
      <c r="E12" s="48"/>
      <c r="F12" s="42">
        <f t="shared" si="4"/>
        <v>0</v>
      </c>
      <c r="G12" s="49">
        <f t="shared" si="0"/>
        <v>0</v>
      </c>
      <c r="H12" s="49">
        <f t="shared" si="1"/>
        <v>0</v>
      </c>
      <c r="I12" s="49">
        <f t="shared" si="2"/>
        <v>0</v>
      </c>
      <c r="J12" s="33">
        <f t="shared" si="3"/>
        <v>0</v>
      </c>
    </row>
    <row r="13" spans="1:10" x14ac:dyDescent="0.35">
      <c r="A13" s="28">
        <v>45164</v>
      </c>
      <c r="B13" s="47"/>
      <c r="C13" s="48"/>
      <c r="D13" s="48"/>
      <c r="E13" s="48"/>
      <c r="F13" s="42">
        <f t="shared" si="4"/>
        <v>0</v>
      </c>
      <c r="G13" s="49">
        <f t="shared" si="0"/>
        <v>0</v>
      </c>
      <c r="H13" s="49">
        <f t="shared" si="1"/>
        <v>0</v>
      </c>
      <c r="I13" s="49">
        <f t="shared" si="2"/>
        <v>0</v>
      </c>
      <c r="J13" s="33">
        <f t="shared" si="3"/>
        <v>0</v>
      </c>
    </row>
    <row r="14" spans="1:10" x14ac:dyDescent="0.35">
      <c r="A14" s="34">
        <v>45150</v>
      </c>
      <c r="B14" s="47"/>
      <c r="C14" s="48"/>
      <c r="D14" s="48"/>
      <c r="E14" s="48"/>
      <c r="F14" s="42">
        <f t="shared" si="4"/>
        <v>0</v>
      </c>
      <c r="G14" s="49">
        <f t="shared" si="0"/>
        <v>0</v>
      </c>
      <c r="H14" s="49">
        <f t="shared" si="1"/>
        <v>0</v>
      </c>
      <c r="I14" s="49">
        <f t="shared" si="2"/>
        <v>0</v>
      </c>
      <c r="J14" s="33">
        <f t="shared" si="3"/>
        <v>0</v>
      </c>
    </row>
    <row r="15" spans="1:10" x14ac:dyDescent="0.35">
      <c r="A15" s="34">
        <v>45136</v>
      </c>
      <c r="B15" s="47"/>
      <c r="C15" s="48"/>
      <c r="D15" s="48"/>
      <c r="E15" s="48"/>
      <c r="F15" s="42">
        <f t="shared" si="4"/>
        <v>0</v>
      </c>
      <c r="G15" s="49">
        <f t="shared" si="0"/>
        <v>0</v>
      </c>
      <c r="H15" s="49">
        <f t="shared" si="1"/>
        <v>0</v>
      </c>
      <c r="I15" s="49">
        <f t="shared" si="2"/>
        <v>0</v>
      </c>
      <c r="J15" s="33">
        <f t="shared" si="3"/>
        <v>0</v>
      </c>
    </row>
    <row r="16" spans="1:10" x14ac:dyDescent="0.35">
      <c r="A16" s="28">
        <v>45122</v>
      </c>
      <c r="B16" s="47"/>
      <c r="C16" s="48"/>
      <c r="D16" s="48"/>
      <c r="E16" s="48"/>
      <c r="F16" s="42">
        <f t="shared" si="4"/>
        <v>0</v>
      </c>
      <c r="G16" s="49">
        <f t="shared" si="0"/>
        <v>0</v>
      </c>
      <c r="H16" s="49">
        <f t="shared" si="1"/>
        <v>0</v>
      </c>
      <c r="I16" s="49">
        <f t="shared" si="2"/>
        <v>0</v>
      </c>
      <c r="J16" s="33">
        <f t="shared" si="3"/>
        <v>0</v>
      </c>
    </row>
    <row r="17" spans="1:10" x14ac:dyDescent="0.35">
      <c r="A17" s="34">
        <v>45108</v>
      </c>
      <c r="B17" s="47"/>
      <c r="C17" s="48"/>
      <c r="D17" s="48"/>
      <c r="E17" s="48"/>
      <c r="F17" s="42">
        <f t="shared" si="4"/>
        <v>0</v>
      </c>
      <c r="G17" s="49">
        <f t="shared" si="0"/>
        <v>0</v>
      </c>
      <c r="H17" s="49">
        <f t="shared" si="1"/>
        <v>0</v>
      </c>
      <c r="I17" s="49">
        <f t="shared" si="2"/>
        <v>0</v>
      </c>
      <c r="J17" s="33">
        <f t="shared" si="3"/>
        <v>0</v>
      </c>
    </row>
    <row r="18" spans="1:10" x14ac:dyDescent="0.35">
      <c r="A18" s="34">
        <v>45094</v>
      </c>
      <c r="B18" s="47"/>
      <c r="C18" s="48"/>
      <c r="D18" s="48"/>
      <c r="E18" s="48"/>
      <c r="F18" s="42">
        <f t="shared" si="4"/>
        <v>0</v>
      </c>
      <c r="G18" s="49">
        <f t="shared" si="0"/>
        <v>0</v>
      </c>
      <c r="H18" s="49">
        <f t="shared" si="1"/>
        <v>0</v>
      </c>
      <c r="I18" s="49">
        <f t="shared" si="2"/>
        <v>0</v>
      </c>
      <c r="J18" s="33">
        <f t="shared" si="3"/>
        <v>0</v>
      </c>
    </row>
    <row r="19" spans="1:10" x14ac:dyDescent="0.35">
      <c r="A19" s="28">
        <v>45080</v>
      </c>
      <c r="B19" s="47"/>
      <c r="C19" s="48"/>
      <c r="D19" s="48"/>
      <c r="E19" s="48"/>
      <c r="F19" s="42">
        <f t="shared" si="4"/>
        <v>0</v>
      </c>
      <c r="G19" s="49">
        <f t="shared" si="0"/>
        <v>0</v>
      </c>
      <c r="H19" s="49">
        <f t="shared" si="1"/>
        <v>0</v>
      </c>
      <c r="I19" s="49">
        <f t="shared" si="2"/>
        <v>0</v>
      </c>
      <c r="J19" s="33">
        <f t="shared" si="3"/>
        <v>0</v>
      </c>
    </row>
    <row r="20" spans="1:10" x14ac:dyDescent="0.35">
      <c r="A20" s="34">
        <v>45066</v>
      </c>
      <c r="B20" s="47"/>
      <c r="C20" s="48"/>
      <c r="D20" s="48"/>
      <c r="E20" s="48"/>
      <c r="F20" s="42">
        <f t="shared" si="4"/>
        <v>0</v>
      </c>
      <c r="G20" s="49">
        <f t="shared" si="0"/>
        <v>0</v>
      </c>
      <c r="H20" s="49">
        <f t="shared" si="1"/>
        <v>0</v>
      </c>
      <c r="I20" s="49">
        <f t="shared" si="2"/>
        <v>0</v>
      </c>
      <c r="J20" s="33">
        <f t="shared" si="3"/>
        <v>0</v>
      </c>
    </row>
    <row r="21" spans="1:10" x14ac:dyDescent="0.35">
      <c r="A21" s="34">
        <v>45052</v>
      </c>
      <c r="B21" s="47"/>
      <c r="C21" s="48"/>
      <c r="D21" s="48"/>
      <c r="E21" s="48"/>
      <c r="F21" s="42">
        <f t="shared" si="4"/>
        <v>0</v>
      </c>
      <c r="G21" s="49">
        <f t="shared" si="0"/>
        <v>0</v>
      </c>
      <c r="H21" s="49">
        <f t="shared" si="1"/>
        <v>0</v>
      </c>
      <c r="I21" s="49">
        <f t="shared" si="2"/>
        <v>0</v>
      </c>
      <c r="J21" s="33">
        <f t="shared" si="3"/>
        <v>0</v>
      </c>
    </row>
    <row r="22" spans="1:10" x14ac:dyDescent="0.35">
      <c r="A22" s="28">
        <v>45038</v>
      </c>
      <c r="B22" s="47"/>
      <c r="C22" s="48"/>
      <c r="D22" s="48"/>
      <c r="E22" s="48"/>
      <c r="F22" s="42">
        <f t="shared" si="4"/>
        <v>0</v>
      </c>
      <c r="G22" s="49">
        <f t="shared" si="0"/>
        <v>0</v>
      </c>
      <c r="H22" s="49">
        <f t="shared" si="1"/>
        <v>0</v>
      </c>
      <c r="I22" s="49">
        <f t="shared" si="2"/>
        <v>0</v>
      </c>
      <c r="J22" s="33">
        <f t="shared" si="3"/>
        <v>0</v>
      </c>
    </row>
    <row r="23" spans="1:10" x14ac:dyDescent="0.35">
      <c r="A23" s="34">
        <v>45024</v>
      </c>
      <c r="B23" s="47"/>
      <c r="C23" s="48"/>
      <c r="D23" s="48"/>
      <c r="E23" s="48"/>
      <c r="F23" s="42">
        <f t="shared" si="4"/>
        <v>0</v>
      </c>
      <c r="G23" s="49">
        <f t="shared" si="0"/>
        <v>0</v>
      </c>
      <c r="H23" s="49">
        <f t="shared" si="1"/>
        <v>0</v>
      </c>
      <c r="I23" s="49">
        <f t="shared" si="2"/>
        <v>0</v>
      </c>
      <c r="J23" s="33">
        <f t="shared" si="3"/>
        <v>0</v>
      </c>
    </row>
    <row r="24" spans="1:10" x14ac:dyDescent="0.35">
      <c r="A24" s="34">
        <v>45010</v>
      </c>
      <c r="B24" s="47"/>
      <c r="C24" s="48"/>
      <c r="D24" s="48"/>
      <c r="E24" s="48"/>
      <c r="F24" s="42">
        <f t="shared" si="4"/>
        <v>0</v>
      </c>
      <c r="G24" s="49">
        <f t="shared" si="0"/>
        <v>0</v>
      </c>
      <c r="H24" s="49">
        <f t="shared" si="1"/>
        <v>0</v>
      </c>
      <c r="I24" s="49">
        <f t="shared" si="2"/>
        <v>0</v>
      </c>
      <c r="J24" s="33">
        <f t="shared" si="3"/>
        <v>0</v>
      </c>
    </row>
    <row r="25" spans="1:10" x14ac:dyDescent="0.35">
      <c r="A25" s="28">
        <v>44996</v>
      </c>
      <c r="B25" s="47"/>
      <c r="C25" s="48"/>
      <c r="D25" s="48"/>
      <c r="E25" s="48"/>
      <c r="F25" s="42">
        <f t="shared" si="4"/>
        <v>0</v>
      </c>
      <c r="G25" s="49">
        <f t="shared" si="0"/>
        <v>0</v>
      </c>
      <c r="H25" s="49">
        <f t="shared" si="1"/>
        <v>0</v>
      </c>
      <c r="I25" s="49">
        <f t="shared" si="2"/>
        <v>0</v>
      </c>
      <c r="J25" s="33">
        <f t="shared" si="3"/>
        <v>0</v>
      </c>
    </row>
    <row r="26" spans="1:10" x14ac:dyDescent="0.35">
      <c r="A26" s="34">
        <v>44982</v>
      </c>
      <c r="B26" s="47"/>
      <c r="C26" s="48"/>
      <c r="D26" s="48"/>
      <c r="E26" s="48"/>
      <c r="F26" s="42">
        <f t="shared" si="4"/>
        <v>0</v>
      </c>
      <c r="G26" s="49">
        <f t="shared" si="0"/>
        <v>0</v>
      </c>
      <c r="H26" s="49">
        <f t="shared" si="1"/>
        <v>0</v>
      </c>
      <c r="I26" s="49">
        <f t="shared" si="2"/>
        <v>0</v>
      </c>
      <c r="J26" s="33">
        <f t="shared" si="3"/>
        <v>0</v>
      </c>
    </row>
    <row r="27" spans="1:10" x14ac:dyDescent="0.35">
      <c r="A27" s="34">
        <v>44968</v>
      </c>
      <c r="B27" s="47"/>
      <c r="C27" s="48"/>
      <c r="D27" s="48"/>
      <c r="E27" s="48"/>
      <c r="F27" s="42">
        <f t="shared" si="4"/>
        <v>0</v>
      </c>
      <c r="G27" s="49">
        <f t="shared" si="0"/>
        <v>0</v>
      </c>
      <c r="H27" s="49">
        <f t="shared" si="1"/>
        <v>0</v>
      </c>
      <c r="I27" s="49">
        <f t="shared" si="2"/>
        <v>0</v>
      </c>
      <c r="J27" s="33">
        <f t="shared" si="3"/>
        <v>0</v>
      </c>
    </row>
    <row r="28" spans="1:10" x14ac:dyDescent="0.35">
      <c r="A28" s="28">
        <v>44954</v>
      </c>
      <c r="B28" s="47"/>
      <c r="C28" s="48"/>
      <c r="D28" s="48"/>
      <c r="E28" s="48"/>
      <c r="F28" s="42">
        <f t="shared" si="4"/>
        <v>0</v>
      </c>
      <c r="G28" s="49">
        <f t="shared" si="0"/>
        <v>0</v>
      </c>
      <c r="H28" s="49">
        <f t="shared" si="1"/>
        <v>0</v>
      </c>
      <c r="I28" s="49">
        <f t="shared" si="2"/>
        <v>0</v>
      </c>
      <c r="J28" s="33">
        <f t="shared" si="3"/>
        <v>0</v>
      </c>
    </row>
    <row r="29" spans="1:10" x14ac:dyDescent="0.35">
      <c r="A29" s="34">
        <v>44940</v>
      </c>
      <c r="B29" s="47"/>
      <c r="C29" s="48"/>
      <c r="D29" s="48"/>
      <c r="E29" s="48"/>
      <c r="F29" s="42">
        <f t="shared" si="4"/>
        <v>0</v>
      </c>
      <c r="G29" s="49">
        <f t="shared" si="0"/>
        <v>0</v>
      </c>
      <c r="H29" s="49">
        <f t="shared" si="1"/>
        <v>0</v>
      </c>
      <c r="I29" s="49">
        <f t="shared" si="2"/>
        <v>0</v>
      </c>
      <c r="J29" s="33">
        <f t="shared" si="3"/>
        <v>0</v>
      </c>
    </row>
    <row r="30" spans="1:10" x14ac:dyDescent="0.35">
      <c r="A30" s="34">
        <v>44926</v>
      </c>
      <c r="B30" s="47">
        <v>72</v>
      </c>
      <c r="C30" s="48"/>
      <c r="D30" s="48"/>
      <c r="E30" s="48">
        <v>8</v>
      </c>
      <c r="F30" s="42">
        <f t="shared" si="4"/>
        <v>80</v>
      </c>
      <c r="G30" s="49">
        <f t="shared" si="0"/>
        <v>0</v>
      </c>
      <c r="H30" s="49">
        <f t="shared" si="1"/>
        <v>0</v>
      </c>
      <c r="I30" s="49">
        <f t="shared" si="2"/>
        <v>120</v>
      </c>
      <c r="J30" s="33">
        <f t="shared" si="3"/>
        <v>1200</v>
      </c>
    </row>
    <row r="31" spans="1:10" x14ac:dyDescent="0.35">
      <c r="A31" s="28">
        <v>44912</v>
      </c>
      <c r="B31" s="47">
        <v>72</v>
      </c>
      <c r="C31" s="48">
        <v>8</v>
      </c>
      <c r="D31" s="48"/>
      <c r="E31" s="48"/>
      <c r="F31" s="42">
        <f t="shared" si="4"/>
        <v>80</v>
      </c>
      <c r="G31" s="49">
        <f t="shared" si="0"/>
        <v>120</v>
      </c>
      <c r="H31" s="49">
        <f t="shared" si="1"/>
        <v>0</v>
      </c>
      <c r="I31" s="49">
        <f t="shared" si="2"/>
        <v>0</v>
      </c>
      <c r="J31" s="33">
        <f t="shared" si="3"/>
        <v>1200</v>
      </c>
    </row>
    <row r="32" spans="1:10" x14ac:dyDescent="0.35">
      <c r="A32" s="34">
        <v>44898</v>
      </c>
      <c r="B32" s="47"/>
      <c r="C32" s="48"/>
      <c r="D32" s="48"/>
      <c r="E32" s="48"/>
      <c r="F32" s="42">
        <f t="shared" si="4"/>
        <v>0</v>
      </c>
      <c r="G32" s="49">
        <f t="shared" si="0"/>
        <v>0</v>
      </c>
      <c r="H32" s="49">
        <f t="shared" si="1"/>
        <v>0</v>
      </c>
      <c r="I32" s="49">
        <f t="shared" si="2"/>
        <v>0</v>
      </c>
      <c r="J32" s="33">
        <f t="shared" si="3"/>
        <v>0</v>
      </c>
    </row>
    <row r="33" spans="1:10" x14ac:dyDescent="0.35">
      <c r="A33" s="34">
        <v>44884</v>
      </c>
      <c r="B33" s="47"/>
      <c r="C33" s="48"/>
      <c r="D33" s="48"/>
      <c r="E33" s="48"/>
      <c r="F33" s="42">
        <f t="shared" si="4"/>
        <v>0</v>
      </c>
      <c r="G33" s="49">
        <f t="shared" si="0"/>
        <v>0</v>
      </c>
      <c r="H33" s="49">
        <f t="shared" si="1"/>
        <v>0</v>
      </c>
      <c r="I33" s="49">
        <f t="shared" si="2"/>
        <v>0</v>
      </c>
      <c r="J33" s="33">
        <f t="shared" si="3"/>
        <v>0</v>
      </c>
    </row>
    <row r="34" spans="1:10" x14ac:dyDescent="0.35">
      <c r="A34" s="28">
        <v>44870</v>
      </c>
      <c r="B34" s="47"/>
      <c r="C34" s="48"/>
      <c r="D34" s="48"/>
      <c r="E34" s="48"/>
      <c r="F34" s="42">
        <f t="shared" si="4"/>
        <v>0</v>
      </c>
      <c r="G34" s="49">
        <f t="shared" si="0"/>
        <v>0</v>
      </c>
      <c r="H34" s="49">
        <f t="shared" si="1"/>
        <v>0</v>
      </c>
      <c r="I34" s="49">
        <f t="shared" si="2"/>
        <v>0</v>
      </c>
      <c r="J34" s="33">
        <f t="shared" si="3"/>
        <v>0</v>
      </c>
    </row>
    <row r="35" spans="1:10" x14ac:dyDescent="0.35">
      <c r="A35" s="34">
        <v>44856</v>
      </c>
      <c r="B35" s="47"/>
      <c r="C35" s="48"/>
      <c r="D35" s="48"/>
      <c r="E35" s="48"/>
      <c r="F35" s="42">
        <f t="shared" si="4"/>
        <v>0</v>
      </c>
      <c r="G35" s="49">
        <f t="shared" si="0"/>
        <v>0</v>
      </c>
      <c r="H35" s="49">
        <f t="shared" si="1"/>
        <v>0</v>
      </c>
      <c r="I35" s="49">
        <f t="shared" si="2"/>
        <v>0</v>
      </c>
      <c r="J35" s="33">
        <f t="shared" si="3"/>
        <v>0</v>
      </c>
    </row>
    <row r="36" spans="1:10" x14ac:dyDescent="0.35">
      <c r="A36" s="34">
        <v>44842</v>
      </c>
      <c r="B36" s="47"/>
      <c r="C36" s="48"/>
      <c r="D36" s="48"/>
      <c r="E36" s="48"/>
      <c r="F36" s="42">
        <f t="shared" si="4"/>
        <v>0</v>
      </c>
      <c r="G36" s="49">
        <f t="shared" si="0"/>
        <v>0</v>
      </c>
      <c r="H36" s="49">
        <f t="shared" si="1"/>
        <v>0</v>
      </c>
      <c r="I36" s="49">
        <f t="shared" si="2"/>
        <v>0</v>
      </c>
      <c r="J36" s="33">
        <f t="shared" si="3"/>
        <v>0</v>
      </c>
    </row>
    <row r="37" spans="1:10" x14ac:dyDescent="0.35">
      <c r="A37" s="28">
        <v>44828</v>
      </c>
      <c r="B37" s="47"/>
      <c r="C37" s="48"/>
      <c r="D37" s="48"/>
      <c r="E37" s="48"/>
      <c r="F37" s="42">
        <f t="shared" si="4"/>
        <v>0</v>
      </c>
      <c r="G37" s="49">
        <f t="shared" si="0"/>
        <v>0</v>
      </c>
      <c r="H37" s="49">
        <f t="shared" si="1"/>
        <v>0</v>
      </c>
      <c r="I37" s="49">
        <f t="shared" si="2"/>
        <v>0</v>
      </c>
      <c r="J37" s="33">
        <f t="shared" si="3"/>
        <v>0</v>
      </c>
    </row>
    <row r="38" spans="1:10" x14ac:dyDescent="0.35">
      <c r="A38" s="34">
        <v>44814</v>
      </c>
      <c r="B38" s="47"/>
      <c r="C38" s="48"/>
      <c r="D38" s="48"/>
      <c r="E38" s="48"/>
      <c r="F38" s="42">
        <f t="shared" si="4"/>
        <v>0</v>
      </c>
      <c r="G38" s="49">
        <f t="shared" si="0"/>
        <v>0</v>
      </c>
      <c r="H38" s="49">
        <f t="shared" si="1"/>
        <v>0</v>
      </c>
      <c r="I38" s="49">
        <f t="shared" si="2"/>
        <v>0</v>
      </c>
      <c r="J38" s="33">
        <f t="shared" si="3"/>
        <v>0</v>
      </c>
    </row>
    <row r="39" spans="1:10" x14ac:dyDescent="0.35">
      <c r="A39" s="34">
        <v>44800</v>
      </c>
      <c r="B39" s="47"/>
      <c r="C39" s="48"/>
      <c r="D39" s="48"/>
      <c r="E39" s="48"/>
      <c r="F39" s="42">
        <f t="shared" si="4"/>
        <v>0</v>
      </c>
      <c r="G39" s="49">
        <f t="shared" si="0"/>
        <v>0</v>
      </c>
      <c r="H39" s="49">
        <f t="shared" si="1"/>
        <v>0</v>
      </c>
      <c r="I39" s="49">
        <f t="shared" si="2"/>
        <v>0</v>
      </c>
      <c r="J39" s="33">
        <f t="shared" si="3"/>
        <v>0</v>
      </c>
    </row>
    <row r="40" spans="1:10" x14ac:dyDescent="0.35">
      <c r="A40" s="28">
        <v>44786</v>
      </c>
      <c r="B40" s="47"/>
      <c r="C40" s="48"/>
      <c r="D40" s="48"/>
      <c r="E40" s="48"/>
      <c r="F40" s="42">
        <f t="shared" si="4"/>
        <v>0</v>
      </c>
      <c r="G40" s="49">
        <f t="shared" si="0"/>
        <v>0</v>
      </c>
      <c r="H40" s="49">
        <f t="shared" si="1"/>
        <v>0</v>
      </c>
      <c r="I40" s="49">
        <f t="shared" si="2"/>
        <v>0</v>
      </c>
      <c r="J40" s="33">
        <f t="shared" si="3"/>
        <v>0</v>
      </c>
    </row>
    <row r="41" spans="1:10" x14ac:dyDescent="0.35">
      <c r="A41" s="34">
        <v>44772</v>
      </c>
      <c r="B41" s="47"/>
      <c r="C41" s="48"/>
      <c r="D41" s="48"/>
      <c r="E41" s="48"/>
      <c r="F41" s="42">
        <f t="shared" si="4"/>
        <v>0</v>
      </c>
      <c r="G41" s="49">
        <f t="shared" si="0"/>
        <v>0</v>
      </c>
      <c r="H41" s="49">
        <f t="shared" si="1"/>
        <v>0</v>
      </c>
      <c r="I41" s="49">
        <f t="shared" si="2"/>
        <v>0</v>
      </c>
      <c r="J41" s="33">
        <f t="shared" si="3"/>
        <v>0</v>
      </c>
    </row>
    <row r="42" spans="1:10" x14ac:dyDescent="0.35">
      <c r="A42" s="34">
        <v>44758</v>
      </c>
      <c r="B42" s="47"/>
      <c r="C42" s="48"/>
      <c r="D42" s="48"/>
      <c r="E42" s="48"/>
      <c r="F42" s="42">
        <f t="shared" si="4"/>
        <v>0</v>
      </c>
      <c r="G42" s="49">
        <f t="shared" si="0"/>
        <v>0</v>
      </c>
      <c r="H42" s="49">
        <f t="shared" si="1"/>
        <v>0</v>
      </c>
      <c r="I42" s="49">
        <f t="shared" si="2"/>
        <v>0</v>
      </c>
      <c r="J42" s="33">
        <f t="shared" si="3"/>
        <v>0</v>
      </c>
    </row>
    <row r="43" spans="1:10" x14ac:dyDescent="0.35">
      <c r="A43" s="28">
        <v>44744</v>
      </c>
      <c r="B43" s="47"/>
      <c r="C43" s="48"/>
      <c r="D43" s="48"/>
      <c r="E43" s="48"/>
      <c r="F43" s="42">
        <f t="shared" si="4"/>
        <v>0</v>
      </c>
      <c r="G43" s="49">
        <f t="shared" si="0"/>
        <v>0</v>
      </c>
      <c r="H43" s="49">
        <f t="shared" si="1"/>
        <v>0</v>
      </c>
      <c r="I43" s="49">
        <f t="shared" si="2"/>
        <v>0</v>
      </c>
      <c r="J43" s="33">
        <f t="shared" si="3"/>
        <v>0</v>
      </c>
    </row>
    <row r="44" spans="1:10" x14ac:dyDescent="0.35">
      <c r="A44" s="34">
        <v>44730</v>
      </c>
      <c r="B44" s="47"/>
      <c r="C44" s="48"/>
      <c r="D44" s="48"/>
      <c r="E44" s="48"/>
      <c r="F44" s="42">
        <f t="shared" si="4"/>
        <v>0</v>
      </c>
      <c r="G44" s="49">
        <f t="shared" si="0"/>
        <v>0</v>
      </c>
      <c r="H44" s="49">
        <f t="shared" si="1"/>
        <v>0</v>
      </c>
      <c r="I44" s="49">
        <f t="shared" si="2"/>
        <v>0</v>
      </c>
      <c r="J44" s="33">
        <f t="shared" si="3"/>
        <v>0</v>
      </c>
    </row>
  </sheetData>
  <sheetProtection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396A-4357-459D-B6D3-0C6BB0B8CF9A}">
  <sheetPr codeName="Sheet12">
    <tabColor rgb="FF9933FF"/>
  </sheetPr>
  <dimension ref="A1:H7"/>
  <sheetViews>
    <sheetView zoomScale="328" zoomScaleNormal="328" workbookViewId="0">
      <selection activeCell="F6" sqref="F6"/>
    </sheetView>
  </sheetViews>
  <sheetFormatPr defaultRowHeight="15" x14ac:dyDescent="0.25"/>
  <cols>
    <col min="1" max="1" width="15.7109375" bestFit="1" customWidth="1"/>
    <col min="2" max="2" width="4.85546875" bestFit="1" customWidth="1"/>
    <col min="3" max="3" width="5.28515625" bestFit="1" customWidth="1"/>
    <col min="4" max="4" width="7.140625" bestFit="1" customWidth="1"/>
    <col min="5" max="5" width="8.5703125" bestFit="1" customWidth="1"/>
    <col min="6" max="6" width="5.28515625" bestFit="1" customWidth="1"/>
    <col min="7" max="7" width="4.42578125" bestFit="1" customWidth="1"/>
    <col min="8" max="8" width="5" bestFit="1" customWidth="1"/>
  </cols>
  <sheetData>
    <row r="1" spans="1:8" x14ac:dyDescent="0.25">
      <c r="B1" t="s">
        <v>46</v>
      </c>
      <c r="C1" t="s">
        <v>23</v>
      </c>
      <c r="D1" t="s">
        <v>106</v>
      </c>
      <c r="E1" t="s">
        <v>21</v>
      </c>
      <c r="F1" t="s">
        <v>48</v>
      </c>
      <c r="G1" t="s">
        <v>47</v>
      </c>
      <c r="H1" t="s">
        <v>34</v>
      </c>
    </row>
    <row r="2" spans="1:8" x14ac:dyDescent="0.25">
      <c r="A2" t="s">
        <v>20</v>
      </c>
      <c r="B2">
        <v>80</v>
      </c>
      <c r="C2">
        <v>80</v>
      </c>
      <c r="D2">
        <v>80</v>
      </c>
      <c r="E2">
        <v>80</v>
      </c>
      <c r="F2">
        <v>80</v>
      </c>
      <c r="G2">
        <v>80</v>
      </c>
      <c r="H2">
        <v>72</v>
      </c>
    </row>
    <row r="3" spans="1:8" x14ac:dyDescent="0.25">
      <c r="A3" t="s">
        <v>103</v>
      </c>
      <c r="H3">
        <v>8</v>
      </c>
    </row>
    <row r="4" spans="1:8" x14ac:dyDescent="0.25">
      <c r="A4" t="s">
        <v>9</v>
      </c>
    </row>
    <row r="5" spans="1:8" x14ac:dyDescent="0.25">
      <c r="A5" t="s">
        <v>19</v>
      </c>
    </row>
    <row r="6" spans="1:8" x14ac:dyDescent="0.25">
      <c r="A6" t="s">
        <v>105</v>
      </c>
      <c r="C6">
        <v>94.2</v>
      </c>
      <c r="D6">
        <v>102.1</v>
      </c>
      <c r="E6">
        <v>69.2</v>
      </c>
      <c r="H6">
        <v>65.5</v>
      </c>
    </row>
    <row r="7" spans="1:8" x14ac:dyDescent="0.25">
      <c r="A7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2189-8E6A-4481-A46C-4E73F5627853}">
  <sheetPr codeName="Sheet1">
    <tabColor theme="1"/>
  </sheetPr>
  <dimension ref="A1:BW73"/>
  <sheetViews>
    <sheetView zoomScale="50" zoomScaleNormal="50" workbookViewId="0">
      <selection sqref="A1:XFD1048576"/>
    </sheetView>
  </sheetViews>
  <sheetFormatPr defaultRowHeight="28.5" x14ac:dyDescent="0.45"/>
  <cols>
    <col min="1" max="1" width="26.140625" style="19" bestFit="1" customWidth="1"/>
    <col min="2" max="3" width="33" style="19" bestFit="1" customWidth="1"/>
    <col min="4" max="4" width="26.140625" style="19" bestFit="1" customWidth="1"/>
    <col min="5" max="5" width="32.7109375" style="19" bestFit="1" customWidth="1"/>
    <col min="6" max="6" width="38.7109375" style="19" bestFit="1" customWidth="1"/>
    <col min="7" max="7" width="38.42578125" style="19" bestFit="1" customWidth="1"/>
    <col min="8" max="8" width="21.85546875" style="19" bestFit="1" customWidth="1"/>
    <col min="9" max="9" width="39" style="19" bestFit="1" customWidth="1"/>
    <col min="10" max="10" width="38.140625" style="19" bestFit="1" customWidth="1"/>
    <col min="11" max="11" width="32.42578125" style="19" bestFit="1" customWidth="1"/>
    <col min="12" max="12" width="30.42578125" style="19" bestFit="1" customWidth="1"/>
    <col min="13" max="13" width="35" style="19" bestFit="1" customWidth="1"/>
    <col min="14" max="14" width="19.85546875" style="19" bestFit="1" customWidth="1"/>
    <col min="15" max="15" width="55.5703125" style="19" bestFit="1" customWidth="1"/>
    <col min="16" max="16" width="30.140625" style="19" bestFit="1" customWidth="1"/>
    <col min="17" max="17" width="27.5703125" style="19" bestFit="1" customWidth="1"/>
    <col min="18" max="18" width="37.28515625" style="19" bestFit="1" customWidth="1"/>
    <col min="19" max="19" width="31.28515625" style="19" customWidth="1"/>
    <col min="20" max="20" width="26.140625" style="19" bestFit="1" customWidth="1"/>
    <col min="21" max="22" width="33" style="19" bestFit="1" customWidth="1"/>
    <col min="23" max="23" width="26.140625" style="19" bestFit="1" customWidth="1"/>
    <col min="24" max="24" width="32.7109375" style="19" bestFit="1" customWidth="1"/>
    <col min="25" max="25" width="38.7109375" style="19" bestFit="1" customWidth="1"/>
    <col min="26" max="26" width="38.42578125" style="19" bestFit="1" customWidth="1"/>
    <col min="27" max="27" width="21.85546875" style="19" bestFit="1" customWidth="1"/>
    <col min="28" max="28" width="39" style="19" bestFit="1" customWidth="1"/>
    <col min="29" max="29" width="38.140625" style="19" bestFit="1" customWidth="1"/>
    <col min="30" max="30" width="32.42578125" style="19" bestFit="1" customWidth="1"/>
    <col min="31" max="31" width="30.42578125" style="19" bestFit="1" customWidth="1"/>
    <col min="32" max="32" width="35" style="19" bestFit="1" customWidth="1"/>
    <col min="33" max="33" width="19.85546875" style="19" bestFit="1" customWidth="1"/>
    <col min="34" max="34" width="55.5703125" style="19" bestFit="1" customWidth="1"/>
    <col min="35" max="35" width="30.140625" style="19" bestFit="1" customWidth="1"/>
    <col min="36" max="36" width="27.5703125" style="19" bestFit="1" customWidth="1"/>
    <col min="37" max="37" width="37.28515625" style="19" bestFit="1" customWidth="1"/>
    <col min="38" max="38" width="27.85546875" style="19" bestFit="1" customWidth="1"/>
    <col min="39" max="39" width="26.140625" style="19" bestFit="1" customWidth="1"/>
    <col min="40" max="41" width="33" style="19" bestFit="1" customWidth="1"/>
    <col min="42" max="42" width="26.140625" style="19" bestFit="1" customWidth="1"/>
    <col min="43" max="43" width="32.7109375" style="19" bestFit="1" customWidth="1"/>
    <col min="44" max="44" width="38.7109375" style="19" bestFit="1" customWidth="1"/>
    <col min="45" max="45" width="38.42578125" style="19" bestFit="1" customWidth="1"/>
    <col min="46" max="46" width="21.85546875" style="19" bestFit="1" customWidth="1"/>
    <col min="47" max="47" width="39" style="19" bestFit="1" customWidth="1"/>
    <col min="48" max="48" width="38.140625" style="19" bestFit="1" customWidth="1"/>
    <col min="49" max="49" width="32.42578125" style="19" bestFit="1" customWidth="1"/>
    <col min="50" max="50" width="30.42578125" style="19" bestFit="1" customWidth="1"/>
    <col min="51" max="51" width="35" style="19" bestFit="1" customWidth="1"/>
    <col min="52" max="52" width="19.85546875" style="19" bestFit="1" customWidth="1"/>
    <col min="53" max="53" width="55.5703125" style="19" bestFit="1" customWidth="1"/>
    <col min="54" max="54" width="30.140625" style="19" bestFit="1" customWidth="1"/>
    <col min="55" max="55" width="27.5703125" style="19" bestFit="1" customWidth="1"/>
    <col min="56" max="56" width="37.28515625" style="19" bestFit="1" customWidth="1"/>
    <col min="57" max="57" width="44.85546875" style="19" bestFit="1" customWidth="1"/>
    <col min="58" max="58" width="26.140625" style="19" bestFit="1" customWidth="1"/>
    <col min="59" max="60" width="33" style="19" bestFit="1" customWidth="1"/>
    <col min="61" max="61" width="26.140625" style="19" bestFit="1" customWidth="1"/>
    <col min="62" max="62" width="32.7109375" style="19" bestFit="1" customWidth="1"/>
    <col min="63" max="63" width="38.7109375" style="19" bestFit="1" customWidth="1"/>
    <col min="64" max="64" width="38.42578125" style="19" bestFit="1" customWidth="1"/>
    <col min="65" max="65" width="21.85546875" style="19" bestFit="1" customWidth="1"/>
    <col min="66" max="66" width="39" style="19" bestFit="1" customWidth="1"/>
    <col min="67" max="67" width="38.140625" style="19" bestFit="1" customWidth="1"/>
    <col min="68" max="68" width="32.42578125" style="19" bestFit="1" customWidth="1"/>
    <col min="69" max="69" width="30.42578125" style="19" bestFit="1" customWidth="1"/>
    <col min="70" max="70" width="35" style="19" bestFit="1" customWidth="1"/>
    <col min="71" max="71" width="19.85546875" style="19" bestFit="1" customWidth="1"/>
    <col min="72" max="72" width="55.5703125" style="19" bestFit="1" customWidth="1"/>
    <col min="73" max="73" width="30.140625" style="19" bestFit="1" customWidth="1"/>
    <col min="74" max="74" width="27.5703125" style="19" bestFit="1" customWidth="1"/>
    <col min="75" max="75" width="37.28515625" style="19" bestFit="1" customWidth="1"/>
    <col min="76" max="77" width="9.28515625" style="19" bestFit="1" customWidth="1"/>
    <col min="78" max="16384" width="9.140625" style="19"/>
  </cols>
  <sheetData>
    <row r="1" spans="1:75" x14ac:dyDescent="0.45">
      <c r="A1" s="8" t="s">
        <v>21</v>
      </c>
      <c r="B1" s="8" t="s">
        <v>29</v>
      </c>
      <c r="C1" s="1" t="s">
        <v>24</v>
      </c>
      <c r="D1" s="2">
        <f>SUM(L4:L44)</f>
        <v>0</v>
      </c>
      <c r="E1" s="3" t="s">
        <v>4</v>
      </c>
      <c r="F1" s="4">
        <f>SUM(C4:C44)</f>
        <v>0</v>
      </c>
      <c r="G1" s="1" t="s">
        <v>27</v>
      </c>
      <c r="H1" s="5">
        <f>SUM(40-F1)</f>
        <v>40</v>
      </c>
      <c r="I1" s="6" t="s">
        <v>0</v>
      </c>
      <c r="J1" s="7">
        <v>27</v>
      </c>
      <c r="K1" s="6" t="s">
        <v>1</v>
      </c>
      <c r="L1" s="7">
        <v>27.5</v>
      </c>
      <c r="M1" s="6" t="s">
        <v>2</v>
      </c>
      <c r="N1" s="7">
        <v>28.5</v>
      </c>
      <c r="O1" s="6" t="s">
        <v>3</v>
      </c>
      <c r="P1" s="7">
        <v>29.5</v>
      </c>
      <c r="Q1" s="8" t="s">
        <v>21</v>
      </c>
      <c r="R1" s="8" t="s">
        <v>29</v>
      </c>
      <c r="T1" s="37" t="s">
        <v>22</v>
      </c>
      <c r="U1" s="37" t="s">
        <v>32</v>
      </c>
      <c r="V1" s="23" t="s">
        <v>24</v>
      </c>
      <c r="W1" s="24">
        <f>SUM(AE4:AE6)</f>
        <v>148.79999999999998</v>
      </c>
      <c r="X1" s="25" t="s">
        <v>4</v>
      </c>
      <c r="Y1" s="26">
        <f>SUM(V4:V44)</f>
        <v>8</v>
      </c>
      <c r="Z1" s="23" t="s">
        <v>27</v>
      </c>
      <c r="AA1" s="26">
        <f>SUM(80-Y1)</f>
        <v>72</v>
      </c>
      <c r="AB1" s="27" t="s">
        <v>0</v>
      </c>
      <c r="AC1" s="7">
        <v>31</v>
      </c>
      <c r="AD1" s="27" t="s">
        <v>1</v>
      </c>
      <c r="AE1" s="7">
        <v>31.5</v>
      </c>
      <c r="AF1" s="27" t="s">
        <v>2</v>
      </c>
      <c r="AG1" s="7">
        <v>32.5</v>
      </c>
      <c r="AH1" s="27" t="s">
        <v>3</v>
      </c>
      <c r="AI1" s="7">
        <v>33.5</v>
      </c>
      <c r="AJ1" s="37" t="s">
        <v>22</v>
      </c>
      <c r="AK1" s="37" t="s">
        <v>32</v>
      </c>
      <c r="AM1" s="36" t="s">
        <v>23</v>
      </c>
      <c r="AN1" s="36" t="s">
        <v>33</v>
      </c>
      <c r="AO1" s="23" t="s">
        <v>24</v>
      </c>
      <c r="AP1" s="24">
        <f>SUM(AX4:AX6)</f>
        <v>0</v>
      </c>
      <c r="AQ1" s="25" t="s">
        <v>4</v>
      </c>
      <c r="AR1" s="26">
        <f>SUM(AO4:AO44)</f>
        <v>0</v>
      </c>
      <c r="AS1" s="23" t="s">
        <v>27</v>
      </c>
      <c r="AT1" s="26">
        <f>SUM(40-AR1)</f>
        <v>40</v>
      </c>
      <c r="AU1" s="27" t="s">
        <v>0</v>
      </c>
      <c r="AV1" s="35">
        <v>37</v>
      </c>
      <c r="AW1" s="27" t="s">
        <v>1</v>
      </c>
      <c r="AX1" s="35">
        <v>37.5</v>
      </c>
      <c r="AY1" s="27" t="s">
        <v>2</v>
      </c>
      <c r="AZ1" s="35">
        <v>38.5</v>
      </c>
      <c r="BA1" s="27" t="s">
        <v>3</v>
      </c>
      <c r="BB1" s="35">
        <v>39.5</v>
      </c>
      <c r="BC1" s="8" t="s">
        <v>52</v>
      </c>
      <c r="BD1" s="8" t="s">
        <v>33</v>
      </c>
      <c r="BF1" s="37" t="s">
        <v>34</v>
      </c>
      <c r="BG1" s="37" t="s">
        <v>53</v>
      </c>
      <c r="BH1" s="23" t="s">
        <v>24</v>
      </c>
      <c r="BI1" s="24">
        <f>SUM(BQ4:BQ6)</f>
        <v>362.56000000000006</v>
      </c>
      <c r="BJ1" s="25" t="s">
        <v>4</v>
      </c>
      <c r="BK1" s="26">
        <f>SUM(BH4:BH44)</f>
        <v>8</v>
      </c>
      <c r="BL1" s="23" t="s">
        <v>27</v>
      </c>
      <c r="BM1" s="26">
        <f>SUM(80-BK1)</f>
        <v>72</v>
      </c>
      <c r="BN1" s="27" t="s">
        <v>0</v>
      </c>
      <c r="BO1" s="35">
        <v>41.2</v>
      </c>
      <c r="BP1" s="27" t="s">
        <v>1</v>
      </c>
      <c r="BQ1" s="35">
        <v>42.2</v>
      </c>
      <c r="BR1" s="27" t="s">
        <v>2</v>
      </c>
      <c r="BS1" s="35">
        <v>44.2</v>
      </c>
      <c r="BT1" s="27" t="s">
        <v>3</v>
      </c>
      <c r="BU1" s="35">
        <v>46.2</v>
      </c>
      <c r="BV1" s="8" t="s">
        <v>34</v>
      </c>
      <c r="BW1" s="8" t="s">
        <v>53</v>
      </c>
    </row>
    <row r="2" spans="1:75" x14ac:dyDescent="0.45">
      <c r="A2" s="8"/>
      <c r="B2" s="8"/>
      <c r="C2" s="1" t="s">
        <v>25</v>
      </c>
      <c r="D2" s="2">
        <f>SUM(M4:M44)</f>
        <v>0</v>
      </c>
      <c r="E2" s="3" t="s">
        <v>9</v>
      </c>
      <c r="F2" s="4">
        <f>SUM(D4:D44)</f>
        <v>0</v>
      </c>
      <c r="G2" s="1" t="s">
        <v>28</v>
      </c>
      <c r="H2" s="5">
        <f>SUM(40-F2)</f>
        <v>40</v>
      </c>
      <c r="I2" s="6" t="s">
        <v>5</v>
      </c>
      <c r="J2" s="7">
        <v>27</v>
      </c>
      <c r="K2" s="6" t="s">
        <v>6</v>
      </c>
      <c r="L2" s="7">
        <v>28</v>
      </c>
      <c r="M2" s="6" t="s">
        <v>7</v>
      </c>
      <c r="N2" s="7">
        <v>29</v>
      </c>
      <c r="O2" s="6" t="s">
        <v>8</v>
      </c>
      <c r="P2" s="7">
        <v>30</v>
      </c>
      <c r="Q2" s="8"/>
      <c r="R2" s="8"/>
      <c r="T2" s="37"/>
      <c r="U2" s="37"/>
      <c r="V2" s="23" t="s">
        <v>25</v>
      </c>
      <c r="W2" s="24">
        <f>SUM(AF4:AF6)</f>
        <v>0</v>
      </c>
      <c r="X2" s="25" t="s">
        <v>9</v>
      </c>
      <c r="Y2" s="26">
        <f>SUM(W4:W44)</f>
        <v>0</v>
      </c>
      <c r="Z2" s="23" t="s">
        <v>28</v>
      </c>
      <c r="AA2" s="26">
        <f>SUM(40-Y2)</f>
        <v>40</v>
      </c>
      <c r="AB2" s="27" t="s">
        <v>5</v>
      </c>
      <c r="AC2" s="7">
        <v>31</v>
      </c>
      <c r="AD2" s="27" t="s">
        <v>6</v>
      </c>
      <c r="AE2" s="7">
        <v>32</v>
      </c>
      <c r="AF2" s="27" t="s">
        <v>7</v>
      </c>
      <c r="AG2" s="7">
        <v>33</v>
      </c>
      <c r="AH2" s="27" t="s">
        <v>8</v>
      </c>
      <c r="AI2" s="7">
        <v>34</v>
      </c>
      <c r="AJ2" s="37"/>
      <c r="AK2" s="37"/>
      <c r="AM2" s="36"/>
      <c r="AN2" s="36"/>
      <c r="AO2" s="23" t="s">
        <v>25</v>
      </c>
      <c r="AP2" s="24">
        <f>SUM(AY4:AY6)</f>
        <v>0</v>
      </c>
      <c r="AQ2" s="25" t="s">
        <v>9</v>
      </c>
      <c r="AR2" s="26">
        <f>SUM(AP4:AP44)</f>
        <v>0</v>
      </c>
      <c r="AS2" s="23" t="s">
        <v>28</v>
      </c>
      <c r="AT2" s="26">
        <f>SUM(40-AR2)</f>
        <v>40</v>
      </c>
      <c r="AU2" s="27" t="s">
        <v>5</v>
      </c>
      <c r="AV2" s="35">
        <v>37</v>
      </c>
      <c r="AW2" s="27" t="s">
        <v>6</v>
      </c>
      <c r="AX2" s="35">
        <v>38</v>
      </c>
      <c r="AY2" s="27" t="s">
        <v>7</v>
      </c>
      <c r="AZ2" s="35">
        <v>39</v>
      </c>
      <c r="BA2" s="27" t="s">
        <v>8</v>
      </c>
      <c r="BB2" s="35">
        <v>40</v>
      </c>
      <c r="BC2" s="8"/>
      <c r="BD2" s="8"/>
      <c r="BF2" s="37"/>
      <c r="BG2" s="37"/>
      <c r="BH2" s="23" t="s">
        <v>25</v>
      </c>
      <c r="BI2" s="24">
        <f>SUM(BR4:BR6)</f>
        <v>0</v>
      </c>
      <c r="BJ2" s="25" t="s">
        <v>9</v>
      </c>
      <c r="BK2" s="26">
        <f>SUM(BI4:BI44)</f>
        <v>0</v>
      </c>
      <c r="BL2" s="23" t="s">
        <v>28</v>
      </c>
      <c r="BM2" s="26">
        <f>SUM(40-BK2)</f>
        <v>40</v>
      </c>
      <c r="BN2" s="27" t="s">
        <v>5</v>
      </c>
      <c r="BO2" s="35">
        <v>41.2</v>
      </c>
      <c r="BP2" s="27" t="s">
        <v>6</v>
      </c>
      <c r="BQ2" s="35">
        <v>43.2</v>
      </c>
      <c r="BR2" s="27" t="s">
        <v>7</v>
      </c>
      <c r="BS2" s="35">
        <v>45.2</v>
      </c>
      <c r="BT2" s="27" t="s">
        <v>8</v>
      </c>
      <c r="BU2" s="35">
        <v>47.2</v>
      </c>
      <c r="BV2" s="8"/>
      <c r="BW2" s="8"/>
    </row>
    <row r="3" spans="1:75" x14ac:dyDescent="0.45">
      <c r="A3" s="1" t="s">
        <v>13</v>
      </c>
      <c r="B3" s="1" t="s">
        <v>20</v>
      </c>
      <c r="C3" s="1" t="s">
        <v>4</v>
      </c>
      <c r="D3" s="1" t="s">
        <v>9</v>
      </c>
      <c r="E3" s="1" t="s">
        <v>19</v>
      </c>
      <c r="F3" s="1" t="s">
        <v>11</v>
      </c>
      <c r="G3" s="1" t="s">
        <v>12</v>
      </c>
      <c r="H3" s="1" t="s">
        <v>10</v>
      </c>
      <c r="I3" s="1" t="s">
        <v>14</v>
      </c>
      <c r="J3" s="1" t="s">
        <v>30</v>
      </c>
      <c r="K3" s="1" t="s">
        <v>26</v>
      </c>
      <c r="L3" s="1" t="s">
        <v>15</v>
      </c>
      <c r="M3" s="1" t="s">
        <v>16</v>
      </c>
      <c r="N3" s="1" t="s">
        <v>17</v>
      </c>
      <c r="O3" s="1" t="s">
        <v>31</v>
      </c>
      <c r="P3" s="1" t="s">
        <v>18</v>
      </c>
      <c r="Q3" s="1" t="s">
        <v>50</v>
      </c>
      <c r="R3" s="1" t="s">
        <v>51</v>
      </c>
      <c r="T3" s="23" t="s">
        <v>13</v>
      </c>
      <c r="U3" s="23" t="s">
        <v>20</v>
      </c>
      <c r="V3" s="23" t="s">
        <v>4</v>
      </c>
      <c r="W3" s="23" t="s">
        <v>9</v>
      </c>
      <c r="X3" s="23" t="s">
        <v>19</v>
      </c>
      <c r="Y3" s="23" t="s">
        <v>11</v>
      </c>
      <c r="Z3" s="23" t="s">
        <v>12</v>
      </c>
      <c r="AA3" s="23" t="s">
        <v>10</v>
      </c>
      <c r="AB3" s="23" t="s">
        <v>14</v>
      </c>
      <c r="AC3" s="23" t="s">
        <v>30</v>
      </c>
      <c r="AD3" s="23" t="s">
        <v>26</v>
      </c>
      <c r="AE3" s="23" t="s">
        <v>15</v>
      </c>
      <c r="AF3" s="23" t="s">
        <v>16</v>
      </c>
      <c r="AG3" s="23" t="s">
        <v>17</v>
      </c>
      <c r="AH3" s="23" t="s">
        <v>31</v>
      </c>
      <c r="AI3" s="23" t="s">
        <v>18</v>
      </c>
      <c r="AJ3" s="1" t="s">
        <v>50</v>
      </c>
      <c r="AK3" s="1" t="s">
        <v>51</v>
      </c>
      <c r="AM3" s="23" t="s">
        <v>13</v>
      </c>
      <c r="AN3" s="23" t="s">
        <v>20</v>
      </c>
      <c r="AO3" s="23" t="s">
        <v>4</v>
      </c>
      <c r="AP3" s="23" t="s">
        <v>9</v>
      </c>
      <c r="AQ3" s="23" t="s">
        <v>19</v>
      </c>
      <c r="AR3" s="23" t="s">
        <v>11</v>
      </c>
      <c r="AS3" s="23" t="s">
        <v>12</v>
      </c>
      <c r="AT3" s="23" t="s">
        <v>10</v>
      </c>
      <c r="AU3" s="23" t="s">
        <v>14</v>
      </c>
      <c r="AV3" s="23" t="s">
        <v>30</v>
      </c>
      <c r="AW3" s="23" t="s">
        <v>26</v>
      </c>
      <c r="AX3" s="23" t="s">
        <v>15</v>
      </c>
      <c r="AY3" s="23" t="s">
        <v>16</v>
      </c>
      <c r="AZ3" s="23" t="s">
        <v>17</v>
      </c>
      <c r="BA3" s="23" t="s">
        <v>31</v>
      </c>
      <c r="BB3" s="23" t="s">
        <v>18</v>
      </c>
      <c r="BC3" s="1" t="s">
        <v>50</v>
      </c>
      <c r="BD3" s="1" t="s">
        <v>51</v>
      </c>
      <c r="BF3" s="23" t="s">
        <v>13</v>
      </c>
      <c r="BG3" s="23" t="s">
        <v>20</v>
      </c>
      <c r="BH3" s="23" t="s">
        <v>4</v>
      </c>
      <c r="BI3" s="23" t="s">
        <v>9</v>
      </c>
      <c r="BJ3" s="23" t="s">
        <v>19</v>
      </c>
      <c r="BK3" s="23" t="s">
        <v>11</v>
      </c>
      <c r="BL3" s="23" t="s">
        <v>12</v>
      </c>
      <c r="BM3" s="23" t="s">
        <v>10</v>
      </c>
      <c r="BN3" s="23" t="s">
        <v>14</v>
      </c>
      <c r="BO3" s="23" t="s">
        <v>30</v>
      </c>
      <c r="BP3" s="23" t="s">
        <v>26</v>
      </c>
      <c r="BQ3" s="23" t="s">
        <v>15</v>
      </c>
      <c r="BR3" s="23" t="s">
        <v>16</v>
      </c>
      <c r="BS3" s="23" t="s">
        <v>17</v>
      </c>
      <c r="BT3" s="23" t="s">
        <v>31</v>
      </c>
      <c r="BU3" s="23" t="s">
        <v>18</v>
      </c>
      <c r="BV3" s="1" t="s">
        <v>50</v>
      </c>
      <c r="BW3" s="1" t="s">
        <v>51</v>
      </c>
    </row>
    <row r="4" spans="1:75" x14ac:dyDescent="0.45">
      <c r="A4" s="20">
        <v>45290</v>
      </c>
      <c r="B4" s="21">
        <v>10</v>
      </c>
      <c r="C4" s="9"/>
      <c r="D4" s="9"/>
      <c r="E4" s="9"/>
      <c r="F4" s="10">
        <v>23</v>
      </c>
      <c r="G4" s="11">
        <f t="shared" ref="G4:G44" si="0">SUM(F4+(C4*R4)+D4+E4)</f>
        <v>23</v>
      </c>
      <c r="H4" s="12" t="str">
        <f>IF(G4&lt;=60,"27",IF(G4&lt;=70,"27.5",IF(G4&lt;=80,"28",IF(G4&lt;=90,"28.5",IF(G4&lt;=100,"29",IF(G4&lt;=110,"29.5",IF(G4&lt;=120,"30")))))))</f>
        <v>27</v>
      </c>
      <c r="I4" s="17">
        <f>SUM(F4*H4)-K4</f>
        <v>452.25</v>
      </c>
      <c r="J4" s="13">
        <f t="shared" ref="J4:J44" si="1">IF(C4+D4+E4+B4&gt;80,"False",SUM(C4+D4+E4+B4))</f>
        <v>10</v>
      </c>
      <c r="K4" s="14">
        <f>SUM(J4*16.875)</f>
        <v>168.75</v>
      </c>
      <c r="L4" s="14">
        <f>SUM(C4*R4*H4)</f>
        <v>0</v>
      </c>
      <c r="M4" s="14">
        <f>SUM(D4*H4)</f>
        <v>0</v>
      </c>
      <c r="N4" s="14">
        <f>SUM(E4*H4)</f>
        <v>0</v>
      </c>
      <c r="O4" s="17">
        <f>SUM(I4+K4+L4+M4+N4)</f>
        <v>621</v>
      </c>
      <c r="P4" s="15">
        <f>MAX(O4,K4)</f>
        <v>621</v>
      </c>
      <c r="Q4" s="18" cm="1">
        <f t="array" ref="Q4">ROUND(AVERAGE(G5:G14/10),1)</f>
        <v>0</v>
      </c>
      <c r="R4" s="18" cm="1">
        <f t="array" ref="R4">(ROUND(AVERAGE(G5:G14/10/8),1))</f>
        <v>0</v>
      </c>
      <c r="T4" s="28">
        <v>45290</v>
      </c>
      <c r="U4" s="29">
        <v>45</v>
      </c>
      <c r="V4" s="30">
        <v>8</v>
      </c>
      <c r="W4" s="30">
        <v>0</v>
      </c>
      <c r="X4" s="30">
        <v>0</v>
      </c>
      <c r="Y4" s="31">
        <v>55</v>
      </c>
      <c r="Z4" s="11">
        <f t="shared" ref="Z4:Z44" si="2">SUM(Y4+(V4*AK4)+W4+X4)</f>
        <v>59.8</v>
      </c>
      <c r="AA4" s="23" t="str">
        <f t="shared" ref="AA4:AA44" si="3">IF(Y4&lt;=60,"31",IF(Y4&lt;=70,"31.5",IF(Y4&lt;=80,"32",IF(Y4&lt;=90,"32.5",IF(Y4&lt;=100,"33",IF(Y4&lt;=110,"33.5",IF(Y4&lt;=120,"34",)))))))</f>
        <v>31</v>
      </c>
      <c r="AB4" s="17">
        <f>SUM(Y4*AA4)-AD4</f>
        <v>833.125</v>
      </c>
      <c r="AC4" s="13">
        <f>IF(V4+W4+X4+U4&gt;80,"False",SUM(V4+W4+X4+U4))</f>
        <v>53</v>
      </c>
      <c r="AD4" s="32">
        <f t="shared" ref="AD4:AD44" si="4">SUM(U4*19.375)</f>
        <v>871.875</v>
      </c>
      <c r="AE4" s="14">
        <f>SUM(V4*AK4*AA4)</f>
        <v>148.79999999999998</v>
      </c>
      <c r="AF4" s="32">
        <f t="shared" ref="AF4:AF44" si="5">SUM(W4*AA4)</f>
        <v>0</v>
      </c>
      <c r="AG4" s="32">
        <f t="shared" ref="AG4:AG44" si="6">SUM(X4*AA4)</f>
        <v>0</v>
      </c>
      <c r="AH4" s="17">
        <f>SUM(AB4+AD4+AE4+AF4+AG4)</f>
        <v>1853.8</v>
      </c>
      <c r="AI4" s="33">
        <f t="shared" ref="AI4:AI44" si="7">MAX(AH4,AD4)</f>
        <v>1853.8</v>
      </c>
      <c r="AJ4" s="18" cm="1">
        <f t="array" ref="AJ4">ROUND(AVERAGE(Z5:Z14/10),1)</f>
        <v>5</v>
      </c>
      <c r="AK4" s="18" cm="1">
        <f t="array" ref="AK4">(ROUND(AVERAGE(Z5:Z14/10/8),1))</f>
        <v>0.6</v>
      </c>
      <c r="AM4" s="28">
        <v>45290</v>
      </c>
      <c r="AN4" s="29">
        <v>80</v>
      </c>
      <c r="AO4" s="30">
        <v>0</v>
      </c>
      <c r="AP4" s="30">
        <v>0</v>
      </c>
      <c r="AQ4" s="30">
        <v>0</v>
      </c>
      <c r="AR4" s="31">
        <v>12</v>
      </c>
      <c r="AS4" s="11">
        <f t="shared" ref="AS4:AS44" si="8">SUM(AR4+(AO4*BD4)+AP4+AQ4)</f>
        <v>12</v>
      </c>
      <c r="AT4" s="23" t="str">
        <f t="shared" ref="AT4:AT44" si="9">IF(AR4&lt;=60,"37",IF(AR4&lt;=70,"37.5",IF(AR4&lt;=80,"38",IF(AR4&lt;=90,"38.5",IF(AR4&lt;=100,"39",IF(AR4&lt;=110,"28.5",IF(AR4&lt;=120,"40",)))))))</f>
        <v>37</v>
      </c>
      <c r="AU4" s="17">
        <f>SUM(AR4*AT4)-AW4</f>
        <v>-1406</v>
      </c>
      <c r="AV4" s="13">
        <f>IF(AO4+AP4+AQ4+AN4&gt;80,"False",SUM(AO4+AP4+AQ4+AN4))</f>
        <v>80</v>
      </c>
      <c r="AW4" s="32">
        <f t="shared" ref="AW4:AW44" si="10">SUM(AN4*23.125)</f>
        <v>1850</v>
      </c>
      <c r="AX4" s="14">
        <f>SUM(AO4*BD4*AT4)</f>
        <v>0</v>
      </c>
      <c r="AY4" s="32">
        <f t="shared" ref="AY4:AY44" si="11">SUM(AP4*AT4)</f>
        <v>0</v>
      </c>
      <c r="AZ4" s="32">
        <f t="shared" ref="AZ4:AZ44" si="12">SUM(AQ4*AT4)</f>
        <v>0</v>
      </c>
      <c r="BA4" s="17">
        <f>SUM(AU4+AW4+AX4+AY4+AZ4)</f>
        <v>444</v>
      </c>
      <c r="BB4" s="33">
        <f t="shared" ref="BB4:BB44" si="13">MAX(BA4,AW4)</f>
        <v>1850</v>
      </c>
      <c r="BC4" s="18" cm="1">
        <f t="array" ref="BC4">ROUND(AVERAGE(AS5:AS14/10),1)</f>
        <v>0.4</v>
      </c>
      <c r="BD4" s="18" cm="1">
        <f t="array" ref="BD4">(ROUND(AVERAGE(AS5:AS14/10/8),1))</f>
        <v>0</v>
      </c>
      <c r="BF4" s="28">
        <v>45290</v>
      </c>
      <c r="BG4" s="29">
        <v>40</v>
      </c>
      <c r="BH4" s="30">
        <v>8</v>
      </c>
      <c r="BI4" s="30">
        <v>0</v>
      </c>
      <c r="BJ4" s="30">
        <v>0</v>
      </c>
      <c r="BK4" s="31">
        <v>0</v>
      </c>
      <c r="BL4" s="11">
        <f t="shared" ref="BL4:BL44" si="14">SUM(BK4+(BH4*BW4)+BI4+BJ4)</f>
        <v>8.8000000000000007</v>
      </c>
      <c r="BM4" s="23" t="str">
        <f t="shared" ref="BM4:BM44" si="15">IF(BK4&lt;=60,"41.2",IF(BK4&lt;=70,"42.2",IF(BK4&lt;=80,"43.2",IF(BK4&lt;=90,"44.2",IF(BK4&lt;=100,"45.2",IF(BK4&lt;=110,"46.2",IF(BK4&lt;=120,"47.2",)))))))</f>
        <v>41.2</v>
      </c>
      <c r="BN4" s="17">
        <f>SUM(BK4*BM4)-BP4</f>
        <v>-1030</v>
      </c>
      <c r="BO4" s="13">
        <f>IF(BH4+BI4+BJ4+BG4&gt;80,"False",SUM(BH4+BI4+BJ4+BG4))</f>
        <v>48</v>
      </c>
      <c r="BP4" s="32">
        <f t="shared" ref="BP4:BP44" si="16">SUM(BG4*25.75)</f>
        <v>1030</v>
      </c>
      <c r="BQ4" s="14">
        <f>SUM(BH4*BW4*BM4)</f>
        <v>362.56000000000006</v>
      </c>
      <c r="BR4" s="32">
        <f t="shared" ref="BR4:BR44" si="17">SUM(BI4*BM4)</f>
        <v>0</v>
      </c>
      <c r="BS4" s="32">
        <f t="shared" ref="BS4:BS44" si="18">SUM(BJ4*BM4)</f>
        <v>0</v>
      </c>
      <c r="BT4" s="17">
        <f>SUM(BN4+BP4+BQ4+BR4+BS4)</f>
        <v>362.56000000000006</v>
      </c>
      <c r="BU4" s="33">
        <f t="shared" ref="BU4:BU44" si="19">MAX(BT4,BP4)</f>
        <v>1030</v>
      </c>
      <c r="BV4" s="18" cm="1">
        <f t="array" ref="BV4">ROUND(AVERAGE(BL5:BL14/10),1)</f>
        <v>9</v>
      </c>
      <c r="BW4" s="18" cm="1">
        <f t="array" ref="BW4">(ROUND(AVERAGE(BL5:BL14/10/8),1))</f>
        <v>1.1000000000000001</v>
      </c>
    </row>
    <row r="5" spans="1:75" x14ac:dyDescent="0.45">
      <c r="A5" s="22">
        <v>45276</v>
      </c>
      <c r="B5" s="21"/>
      <c r="C5" s="9"/>
      <c r="D5" s="9"/>
      <c r="E5" s="9"/>
      <c r="F5" s="10"/>
      <c r="G5" s="11">
        <f t="shared" si="0"/>
        <v>0</v>
      </c>
      <c r="H5" s="14" t="str">
        <f>IF(G5&lt;=60,"27",IF(G5&lt;=70,"27.5",IF(G5&lt;=80,"28",IF(G5&lt;=90,"28.5",IF(G5&lt;=100,"29",IF(G5&lt;=110,"29.5",IF(G5&lt;=120,"30")))))))</f>
        <v>27</v>
      </c>
      <c r="I5" s="17">
        <f t="shared" ref="I5:I44" si="20">SUM(F5*H5)-K5</f>
        <v>0</v>
      </c>
      <c r="J5" s="13">
        <f t="shared" si="1"/>
        <v>0</v>
      </c>
      <c r="K5" s="14">
        <f t="shared" ref="K5:K44" si="21">SUM(J5*16.875)</f>
        <v>0</v>
      </c>
      <c r="L5" s="14">
        <f t="shared" ref="L5:L44" si="22">SUM(C5*R5*H5)</f>
        <v>0</v>
      </c>
      <c r="M5" s="14">
        <f>SUM(D5*H5)</f>
        <v>0</v>
      </c>
      <c r="N5" s="14">
        <f>SUM(E5*H5)</f>
        <v>0</v>
      </c>
      <c r="O5" s="17">
        <f t="shared" ref="O5:O44" si="23">SUM(I5+K5+L5+M5+N5)</f>
        <v>0</v>
      </c>
      <c r="P5" s="15">
        <f t="shared" ref="P5:P44" si="24">MAX(O5,K5)</f>
        <v>0</v>
      </c>
      <c r="Q5" s="18" cm="1">
        <f t="array" ref="Q5">ROUND(AVERAGE(G6:G15/10),1)</f>
        <v>0</v>
      </c>
      <c r="R5" s="18" cm="1">
        <f t="array" ref="R5">(ROUND(AVERAGE(G6:G15/10/8),1))</f>
        <v>0</v>
      </c>
      <c r="T5" s="34">
        <v>45276</v>
      </c>
      <c r="U5" s="29">
        <v>12</v>
      </c>
      <c r="V5" s="30">
        <v>0</v>
      </c>
      <c r="W5" s="30">
        <v>0</v>
      </c>
      <c r="X5" s="30">
        <v>0</v>
      </c>
      <c r="Y5" s="31">
        <v>5</v>
      </c>
      <c r="Z5" s="11">
        <f t="shared" si="2"/>
        <v>5</v>
      </c>
      <c r="AA5" s="23" t="str">
        <f t="shared" si="3"/>
        <v>31</v>
      </c>
      <c r="AB5" s="17">
        <f t="shared" ref="AB5:AB44" si="25">SUM(Y5*AA5)-AD5</f>
        <v>-77.5</v>
      </c>
      <c r="AC5" s="13">
        <f t="shared" ref="AC5:AC44" si="26">IF(V5+W5+X5+U5&gt;80,"False",SUM(V5+W5+X5+U5))</f>
        <v>12</v>
      </c>
      <c r="AD5" s="32">
        <f t="shared" si="4"/>
        <v>232.5</v>
      </c>
      <c r="AE5" s="14">
        <f t="shared" ref="AE5:AE44" si="27">SUM(V5*AK5*AA5)</f>
        <v>0</v>
      </c>
      <c r="AF5" s="32">
        <f t="shared" si="5"/>
        <v>0</v>
      </c>
      <c r="AG5" s="32">
        <f t="shared" si="6"/>
        <v>0</v>
      </c>
      <c r="AH5" s="17">
        <f t="shared" ref="AH5:AH44" si="28">SUM(AB5+AD5+AE5+AF5+AG5)</f>
        <v>155</v>
      </c>
      <c r="AI5" s="33">
        <f t="shared" si="7"/>
        <v>232.5</v>
      </c>
      <c r="AJ5" s="18" cm="1">
        <f t="array" ref="AJ5">ROUND(AVERAGE(Z6:Z15/10),1)</f>
        <v>4.9000000000000004</v>
      </c>
      <c r="AK5" s="18" cm="1">
        <f t="array" ref="AK5">(ROUND(AVERAGE(Z6:Z15/10/8),1))</f>
        <v>0.6</v>
      </c>
      <c r="AM5" s="34">
        <v>45276</v>
      </c>
      <c r="AN5" s="29">
        <v>25</v>
      </c>
      <c r="AO5" s="30">
        <v>0</v>
      </c>
      <c r="AP5" s="30">
        <v>0</v>
      </c>
      <c r="AQ5" s="30">
        <v>0</v>
      </c>
      <c r="AR5" s="31">
        <v>25</v>
      </c>
      <c r="AS5" s="11">
        <f t="shared" si="8"/>
        <v>25</v>
      </c>
      <c r="AT5" s="23" t="str">
        <f t="shared" si="9"/>
        <v>37</v>
      </c>
      <c r="AU5" s="17">
        <f t="shared" ref="AU5:AU44" si="29">SUM(AR5*AT5)-AW5</f>
        <v>346.875</v>
      </c>
      <c r="AV5" s="13">
        <f t="shared" ref="AV5:AV44" si="30">IF(AO5+AP5+AQ5+AN5&gt;80,"False",SUM(AO5+AP5+AQ5+AN5))</f>
        <v>25</v>
      </c>
      <c r="AW5" s="32">
        <f t="shared" si="10"/>
        <v>578.125</v>
      </c>
      <c r="AX5" s="14">
        <f t="shared" ref="AX5:AX44" si="31">SUM(AO5*BD5*AT5)</f>
        <v>0</v>
      </c>
      <c r="AY5" s="32">
        <f t="shared" si="11"/>
        <v>0</v>
      </c>
      <c r="AZ5" s="32">
        <f t="shared" si="12"/>
        <v>0</v>
      </c>
      <c r="BA5" s="17">
        <f t="shared" ref="BA5:BA44" si="32">SUM(AU5+AW5+AX5+AY5+AZ5)</f>
        <v>925</v>
      </c>
      <c r="BB5" s="33">
        <f t="shared" si="13"/>
        <v>925</v>
      </c>
      <c r="BC5" s="18" cm="1">
        <f t="array" ref="BC5">ROUND(AVERAGE(AS6:AS15/10),1)</f>
        <v>0.1</v>
      </c>
      <c r="BD5" s="18" cm="1">
        <f t="array" ref="BD5">(ROUND(AVERAGE(AS6:AS15/10/8),1))</f>
        <v>0</v>
      </c>
      <c r="BF5" s="34">
        <v>45276</v>
      </c>
      <c r="BG5" s="29">
        <v>0</v>
      </c>
      <c r="BH5" s="30">
        <v>0</v>
      </c>
      <c r="BI5" s="30">
        <v>0</v>
      </c>
      <c r="BJ5" s="30">
        <v>0</v>
      </c>
      <c r="BK5" s="31">
        <v>90</v>
      </c>
      <c r="BL5" s="11">
        <f t="shared" si="14"/>
        <v>90</v>
      </c>
      <c r="BM5" s="23" t="str">
        <f t="shared" si="15"/>
        <v>44.2</v>
      </c>
      <c r="BN5" s="17">
        <f t="shared" ref="BN5:BN44" si="33">SUM(BK5*BM5)-BP5</f>
        <v>3978.0000000000005</v>
      </c>
      <c r="BO5" s="13">
        <f t="shared" ref="BO5:BO44" si="34">IF(BH5+BI5+BJ5+BG5&gt;80,"False",SUM(BH5+BI5+BJ5+BG5))</f>
        <v>0</v>
      </c>
      <c r="BP5" s="32">
        <f t="shared" si="16"/>
        <v>0</v>
      </c>
      <c r="BQ5" s="14">
        <f t="shared" ref="BQ5:BQ44" si="35">SUM(BH5*BW5*BM5)</f>
        <v>0</v>
      </c>
      <c r="BR5" s="32">
        <f t="shared" si="17"/>
        <v>0</v>
      </c>
      <c r="BS5" s="32">
        <f t="shared" si="18"/>
        <v>0</v>
      </c>
      <c r="BT5" s="17">
        <f t="shared" ref="BT5:BT44" si="36">SUM(BN5+BP5+BQ5+BR5+BS5)</f>
        <v>3978.0000000000005</v>
      </c>
      <c r="BU5" s="33">
        <f t="shared" si="19"/>
        <v>3978.0000000000005</v>
      </c>
      <c r="BV5" s="18" cm="1">
        <f t="array" ref="BV5">ROUND(AVERAGE(BL6:BL15/10),1)</f>
        <v>9</v>
      </c>
      <c r="BW5" s="18" cm="1">
        <f t="array" ref="BW5">(ROUND(AVERAGE(BL6:BL15/10/8),1))</f>
        <v>1.1000000000000001</v>
      </c>
    </row>
    <row r="6" spans="1:75" x14ac:dyDescent="0.45">
      <c r="A6" s="22">
        <v>45262</v>
      </c>
      <c r="B6" s="21"/>
      <c r="C6" s="9"/>
      <c r="D6" s="9"/>
      <c r="E6" s="9"/>
      <c r="F6" s="10"/>
      <c r="G6" s="11">
        <f t="shared" si="0"/>
        <v>0</v>
      </c>
      <c r="H6" s="14" t="str">
        <f>IF(G6&lt;=60,"27",IF(G6&lt;=70,"27.5",IF(G6&lt;=80,"28",IF(G6&lt;=90,"28.5",IF(G6&lt;=100,"29",IF(G6&lt;=110,"29.5",IF(G6&lt;=120,"30")))))))</f>
        <v>27</v>
      </c>
      <c r="I6" s="17">
        <f t="shared" si="20"/>
        <v>0</v>
      </c>
      <c r="J6" s="13">
        <f t="shared" si="1"/>
        <v>0</v>
      </c>
      <c r="K6" s="14">
        <f t="shared" si="21"/>
        <v>0</v>
      </c>
      <c r="L6" s="14">
        <f t="shared" si="22"/>
        <v>0</v>
      </c>
      <c r="M6" s="14">
        <f>SUM(D6*H6)</f>
        <v>0</v>
      </c>
      <c r="N6" s="14">
        <f>SUM(E6*H6)</f>
        <v>0</v>
      </c>
      <c r="O6" s="17">
        <f t="shared" si="23"/>
        <v>0</v>
      </c>
      <c r="P6" s="15">
        <f t="shared" si="24"/>
        <v>0</v>
      </c>
      <c r="Q6" s="18" cm="1">
        <f t="array" ref="Q6">ROUND(AVERAGE(G7:G16/10),1)</f>
        <v>0</v>
      </c>
      <c r="R6" s="18" cm="1">
        <f t="array" ref="R6">(ROUND(AVERAGE(G7:G16/10/8),1))</f>
        <v>0</v>
      </c>
      <c r="T6" s="34">
        <v>45262</v>
      </c>
      <c r="U6" s="29"/>
      <c r="V6" s="30"/>
      <c r="W6" s="30"/>
      <c r="X6" s="30">
        <v>0</v>
      </c>
      <c r="Y6" s="31">
        <v>12</v>
      </c>
      <c r="Z6" s="11">
        <f t="shared" si="2"/>
        <v>12</v>
      </c>
      <c r="AA6" s="23" t="str">
        <f t="shared" si="3"/>
        <v>31</v>
      </c>
      <c r="AB6" s="17">
        <f t="shared" si="25"/>
        <v>372</v>
      </c>
      <c r="AC6" s="13">
        <f t="shared" si="26"/>
        <v>0</v>
      </c>
      <c r="AD6" s="32">
        <f t="shared" si="4"/>
        <v>0</v>
      </c>
      <c r="AE6" s="14">
        <f t="shared" si="27"/>
        <v>0</v>
      </c>
      <c r="AF6" s="32">
        <f t="shared" si="5"/>
        <v>0</v>
      </c>
      <c r="AG6" s="32">
        <f t="shared" si="6"/>
        <v>0</v>
      </c>
      <c r="AH6" s="17">
        <f t="shared" si="28"/>
        <v>372</v>
      </c>
      <c r="AI6" s="33">
        <f t="shared" si="7"/>
        <v>372</v>
      </c>
      <c r="AJ6" s="18" cm="1">
        <f t="array" ref="AJ6">ROUND(AVERAGE(Z7:Z16/10),1)</f>
        <v>4.8</v>
      </c>
      <c r="AK6" s="18" cm="1">
        <f t="array" ref="AK6">(ROUND(AVERAGE(Z7:Z16/10/8),1))</f>
        <v>0.6</v>
      </c>
      <c r="AM6" s="34">
        <v>45262</v>
      </c>
      <c r="AN6" s="29"/>
      <c r="AO6" s="30"/>
      <c r="AP6" s="30"/>
      <c r="AQ6" s="30">
        <v>0</v>
      </c>
      <c r="AR6" s="31">
        <v>12</v>
      </c>
      <c r="AS6" s="11">
        <f t="shared" si="8"/>
        <v>12</v>
      </c>
      <c r="AT6" s="23" t="str">
        <f t="shared" si="9"/>
        <v>37</v>
      </c>
      <c r="AU6" s="17">
        <f t="shared" si="29"/>
        <v>444</v>
      </c>
      <c r="AV6" s="13">
        <f t="shared" si="30"/>
        <v>0</v>
      </c>
      <c r="AW6" s="32">
        <f t="shared" si="10"/>
        <v>0</v>
      </c>
      <c r="AX6" s="14">
        <f t="shared" si="31"/>
        <v>0</v>
      </c>
      <c r="AY6" s="32">
        <f t="shared" si="11"/>
        <v>0</v>
      </c>
      <c r="AZ6" s="32">
        <f t="shared" si="12"/>
        <v>0</v>
      </c>
      <c r="BA6" s="17">
        <f t="shared" si="32"/>
        <v>444</v>
      </c>
      <c r="BB6" s="33">
        <f t="shared" si="13"/>
        <v>444</v>
      </c>
      <c r="BC6" s="18" cm="1">
        <f t="array" ref="BC6">ROUND(AVERAGE(AS7:AS16/10),1)</f>
        <v>0</v>
      </c>
      <c r="BD6" s="18" cm="1">
        <f t="array" ref="BD6">(ROUND(AVERAGE(AS7:AS16/10/8),1))</f>
        <v>0</v>
      </c>
      <c r="BF6" s="34">
        <v>45262</v>
      </c>
      <c r="BG6" s="29"/>
      <c r="BH6" s="30"/>
      <c r="BI6" s="30"/>
      <c r="BJ6" s="30">
        <v>0</v>
      </c>
      <c r="BK6" s="31">
        <v>90</v>
      </c>
      <c r="BL6" s="11">
        <f t="shared" si="14"/>
        <v>90</v>
      </c>
      <c r="BM6" s="23" t="str">
        <f t="shared" si="15"/>
        <v>44.2</v>
      </c>
      <c r="BN6" s="17">
        <f t="shared" si="33"/>
        <v>3978.0000000000005</v>
      </c>
      <c r="BO6" s="13">
        <f t="shared" si="34"/>
        <v>0</v>
      </c>
      <c r="BP6" s="32">
        <f t="shared" si="16"/>
        <v>0</v>
      </c>
      <c r="BQ6" s="14">
        <f t="shared" si="35"/>
        <v>0</v>
      </c>
      <c r="BR6" s="32">
        <f t="shared" si="17"/>
        <v>0</v>
      </c>
      <c r="BS6" s="32">
        <f t="shared" si="18"/>
        <v>0</v>
      </c>
      <c r="BT6" s="17">
        <f t="shared" si="36"/>
        <v>3978.0000000000005</v>
      </c>
      <c r="BU6" s="33">
        <f t="shared" si="19"/>
        <v>3978.0000000000005</v>
      </c>
      <c r="BV6" s="18" cm="1">
        <f t="array" ref="BV6">ROUND(AVERAGE(BL7:BL16/10),1)</f>
        <v>9</v>
      </c>
      <c r="BW6" s="18" cm="1">
        <f t="array" ref="BW6">(ROUND(AVERAGE(BL7:BL16/10/8),1))</f>
        <v>1.1000000000000001</v>
      </c>
    </row>
    <row r="7" spans="1:75" x14ac:dyDescent="0.45">
      <c r="A7" s="20">
        <v>45248</v>
      </c>
      <c r="B7" s="21"/>
      <c r="C7" s="9"/>
      <c r="D7" s="9"/>
      <c r="E7" s="9"/>
      <c r="F7" s="10"/>
      <c r="G7" s="11">
        <f t="shared" si="0"/>
        <v>0</v>
      </c>
      <c r="H7" s="14" t="str">
        <f t="shared" ref="H7:H44" si="37">IF(G7&lt;=60,"27",IF(G7&lt;=70,"27.5",IF(G7&lt;=80,"28",IF(G7&lt;=90,"28.5",IF(G7&lt;=100,"29",IF(G7&lt;=110,"29.5",IF(G7&lt;=120,"30")))))))</f>
        <v>27</v>
      </c>
      <c r="I7" s="17">
        <f t="shared" si="20"/>
        <v>0</v>
      </c>
      <c r="J7" s="13">
        <f t="shared" si="1"/>
        <v>0</v>
      </c>
      <c r="K7" s="14">
        <f t="shared" si="21"/>
        <v>0</v>
      </c>
      <c r="L7" s="14">
        <f t="shared" si="22"/>
        <v>0</v>
      </c>
      <c r="M7" s="14">
        <f t="shared" ref="M7:M44" si="38">SUM(D7*H7)</f>
        <v>0</v>
      </c>
      <c r="N7" s="14">
        <f t="shared" ref="N7:N44" si="39">SUM(E7*H7)</f>
        <v>0</v>
      </c>
      <c r="O7" s="17">
        <f t="shared" si="23"/>
        <v>0</v>
      </c>
      <c r="P7" s="15">
        <f t="shared" si="24"/>
        <v>0</v>
      </c>
      <c r="Q7" s="18" cm="1">
        <f t="array" ref="Q7">ROUND(AVERAGE(G8:G17/10),1)</f>
        <v>0</v>
      </c>
      <c r="R7" s="18" cm="1">
        <f t="array" ref="R7">(ROUND(AVERAGE(G8:G17/10/8),1))</f>
        <v>0</v>
      </c>
      <c r="T7" s="28">
        <v>45248</v>
      </c>
      <c r="U7" s="29"/>
      <c r="V7" s="30"/>
      <c r="W7" s="30"/>
      <c r="X7" s="30">
        <v>0</v>
      </c>
      <c r="Y7" s="31">
        <v>70</v>
      </c>
      <c r="Z7" s="11">
        <f t="shared" si="2"/>
        <v>70</v>
      </c>
      <c r="AA7" s="23" t="str">
        <f t="shared" si="3"/>
        <v>31.5</v>
      </c>
      <c r="AB7" s="17">
        <f t="shared" si="25"/>
        <v>2205</v>
      </c>
      <c r="AC7" s="13">
        <f t="shared" si="26"/>
        <v>0</v>
      </c>
      <c r="AD7" s="32">
        <f t="shared" si="4"/>
        <v>0</v>
      </c>
      <c r="AE7" s="14">
        <f t="shared" si="27"/>
        <v>0</v>
      </c>
      <c r="AF7" s="32">
        <f t="shared" si="5"/>
        <v>0</v>
      </c>
      <c r="AG7" s="32">
        <f t="shared" si="6"/>
        <v>0</v>
      </c>
      <c r="AH7" s="17">
        <f t="shared" si="28"/>
        <v>2205</v>
      </c>
      <c r="AI7" s="33">
        <f t="shared" si="7"/>
        <v>2205</v>
      </c>
      <c r="AJ7" s="18" cm="1">
        <f t="array" ref="AJ7">ROUND(AVERAGE(Z8:Z17/10),1)</f>
        <v>4.0999999999999996</v>
      </c>
      <c r="AK7" s="18" cm="1">
        <f t="array" ref="AK7">(ROUND(AVERAGE(Z8:Z17/10/8),1))</f>
        <v>0.5</v>
      </c>
      <c r="AM7" s="28">
        <v>45248</v>
      </c>
      <c r="AN7" s="29"/>
      <c r="AO7" s="30"/>
      <c r="AP7" s="30"/>
      <c r="AQ7" s="30">
        <v>0</v>
      </c>
      <c r="AR7" s="31"/>
      <c r="AS7" s="11">
        <f t="shared" si="8"/>
        <v>0</v>
      </c>
      <c r="AT7" s="23" t="str">
        <f t="shared" si="9"/>
        <v>37</v>
      </c>
      <c r="AU7" s="17">
        <f t="shared" si="29"/>
        <v>0</v>
      </c>
      <c r="AV7" s="13">
        <f t="shared" si="30"/>
        <v>0</v>
      </c>
      <c r="AW7" s="32">
        <f t="shared" si="10"/>
        <v>0</v>
      </c>
      <c r="AX7" s="14">
        <f t="shared" si="31"/>
        <v>0</v>
      </c>
      <c r="AY7" s="32">
        <f t="shared" si="11"/>
        <v>0</v>
      </c>
      <c r="AZ7" s="32">
        <f t="shared" si="12"/>
        <v>0</v>
      </c>
      <c r="BA7" s="17">
        <f t="shared" si="32"/>
        <v>0</v>
      </c>
      <c r="BB7" s="33">
        <f t="shared" si="13"/>
        <v>0</v>
      </c>
      <c r="BC7" s="18" cm="1">
        <f t="array" ref="BC7">ROUND(AVERAGE(AS8:AS17/10),1)</f>
        <v>0</v>
      </c>
      <c r="BD7" s="18" cm="1">
        <f t="array" ref="BD7">(ROUND(AVERAGE(AS8:AS17/10/8),1))</f>
        <v>0</v>
      </c>
      <c r="BF7" s="28">
        <v>45248</v>
      </c>
      <c r="BG7" s="29"/>
      <c r="BH7" s="30"/>
      <c r="BI7" s="30"/>
      <c r="BJ7" s="30">
        <v>0</v>
      </c>
      <c r="BK7" s="31">
        <v>90</v>
      </c>
      <c r="BL7" s="11">
        <f t="shared" si="14"/>
        <v>90</v>
      </c>
      <c r="BM7" s="23" t="str">
        <f t="shared" si="15"/>
        <v>44.2</v>
      </c>
      <c r="BN7" s="17">
        <f t="shared" si="33"/>
        <v>3978.0000000000005</v>
      </c>
      <c r="BO7" s="13">
        <f t="shared" si="34"/>
        <v>0</v>
      </c>
      <c r="BP7" s="32">
        <f t="shared" si="16"/>
        <v>0</v>
      </c>
      <c r="BQ7" s="14">
        <f t="shared" si="35"/>
        <v>0</v>
      </c>
      <c r="BR7" s="32">
        <f t="shared" si="17"/>
        <v>0</v>
      </c>
      <c r="BS7" s="32">
        <f t="shared" si="18"/>
        <v>0</v>
      </c>
      <c r="BT7" s="17">
        <f t="shared" si="36"/>
        <v>3978.0000000000005</v>
      </c>
      <c r="BU7" s="33">
        <f t="shared" si="19"/>
        <v>3978.0000000000005</v>
      </c>
      <c r="BV7" s="18" cm="1">
        <f t="array" ref="BV7">ROUND(AVERAGE(BL8:BL17/10),1)</f>
        <v>9</v>
      </c>
      <c r="BW7" s="18" cm="1">
        <f t="array" ref="BW7">(ROUND(AVERAGE(BL8:BL17/10/8),1))</f>
        <v>1.1000000000000001</v>
      </c>
    </row>
    <row r="8" spans="1:75" x14ac:dyDescent="0.45">
      <c r="A8" s="22">
        <v>45234</v>
      </c>
      <c r="B8" s="21"/>
      <c r="C8" s="9"/>
      <c r="D8" s="9"/>
      <c r="E8" s="9"/>
      <c r="F8" s="10"/>
      <c r="G8" s="11">
        <f t="shared" si="0"/>
        <v>0</v>
      </c>
      <c r="H8" s="14" t="str">
        <f t="shared" si="37"/>
        <v>27</v>
      </c>
      <c r="I8" s="17">
        <f t="shared" si="20"/>
        <v>0</v>
      </c>
      <c r="J8" s="13">
        <f t="shared" si="1"/>
        <v>0</v>
      </c>
      <c r="K8" s="14">
        <f t="shared" si="21"/>
        <v>0</v>
      </c>
      <c r="L8" s="14">
        <f t="shared" si="22"/>
        <v>0</v>
      </c>
      <c r="M8" s="14">
        <f t="shared" si="38"/>
        <v>0</v>
      </c>
      <c r="N8" s="14">
        <f t="shared" si="39"/>
        <v>0</v>
      </c>
      <c r="O8" s="17">
        <f t="shared" si="23"/>
        <v>0</v>
      </c>
      <c r="P8" s="15">
        <f t="shared" si="24"/>
        <v>0</v>
      </c>
      <c r="Q8" s="18" cm="1">
        <f t="array" ref="Q8">ROUND(AVERAGE(G9:G18/10),1)</f>
        <v>0</v>
      </c>
      <c r="R8" s="18" cm="1">
        <f t="array" ref="R8">(ROUND(AVERAGE(G9:G18/10/8),1))</f>
        <v>0</v>
      </c>
      <c r="T8" s="34">
        <v>45234</v>
      </c>
      <c r="U8" s="29"/>
      <c r="V8" s="30"/>
      <c r="W8" s="30"/>
      <c r="X8" s="30">
        <v>0</v>
      </c>
      <c r="Y8" s="31">
        <v>80</v>
      </c>
      <c r="Z8" s="11">
        <f t="shared" si="2"/>
        <v>80</v>
      </c>
      <c r="AA8" s="23" t="str">
        <f t="shared" si="3"/>
        <v>32</v>
      </c>
      <c r="AB8" s="17">
        <f t="shared" si="25"/>
        <v>2560</v>
      </c>
      <c r="AC8" s="13">
        <f t="shared" si="26"/>
        <v>0</v>
      </c>
      <c r="AD8" s="32">
        <f t="shared" si="4"/>
        <v>0</v>
      </c>
      <c r="AE8" s="14">
        <f t="shared" si="27"/>
        <v>0</v>
      </c>
      <c r="AF8" s="32">
        <f t="shared" si="5"/>
        <v>0</v>
      </c>
      <c r="AG8" s="32">
        <f t="shared" si="6"/>
        <v>0</v>
      </c>
      <c r="AH8" s="17">
        <f t="shared" si="28"/>
        <v>2560</v>
      </c>
      <c r="AI8" s="33">
        <f t="shared" si="7"/>
        <v>2560</v>
      </c>
      <c r="AJ8" s="18" cm="1">
        <f t="array" ref="AJ8">ROUND(AVERAGE(Z9:Z18/10),1)</f>
        <v>3.3</v>
      </c>
      <c r="AK8" s="18" cm="1">
        <f t="array" ref="AK8">(ROUND(AVERAGE(Z9:Z18/10/8),1))</f>
        <v>0.4</v>
      </c>
      <c r="AM8" s="34">
        <v>45234</v>
      </c>
      <c r="AN8" s="29"/>
      <c r="AO8" s="30"/>
      <c r="AP8" s="30"/>
      <c r="AQ8" s="30">
        <v>0</v>
      </c>
      <c r="AR8" s="31"/>
      <c r="AS8" s="11">
        <f t="shared" si="8"/>
        <v>0</v>
      </c>
      <c r="AT8" s="23" t="str">
        <f t="shared" si="9"/>
        <v>37</v>
      </c>
      <c r="AU8" s="17">
        <f t="shared" si="29"/>
        <v>0</v>
      </c>
      <c r="AV8" s="13">
        <f t="shared" si="30"/>
        <v>0</v>
      </c>
      <c r="AW8" s="32">
        <f t="shared" si="10"/>
        <v>0</v>
      </c>
      <c r="AX8" s="14">
        <f t="shared" si="31"/>
        <v>0</v>
      </c>
      <c r="AY8" s="32">
        <f t="shared" si="11"/>
        <v>0</v>
      </c>
      <c r="AZ8" s="32">
        <f t="shared" si="12"/>
        <v>0</v>
      </c>
      <c r="BA8" s="17">
        <f t="shared" si="32"/>
        <v>0</v>
      </c>
      <c r="BB8" s="33">
        <f t="shared" si="13"/>
        <v>0</v>
      </c>
      <c r="BC8" s="18" cm="1">
        <f t="array" ref="BC8">ROUND(AVERAGE(AS9:AS18/10),1)</f>
        <v>0</v>
      </c>
      <c r="BD8" s="18" cm="1">
        <f t="array" ref="BD8">(ROUND(AVERAGE(AS9:AS18/10/8),1))</f>
        <v>0</v>
      </c>
      <c r="BF8" s="34">
        <v>45234</v>
      </c>
      <c r="BG8" s="29"/>
      <c r="BH8" s="30"/>
      <c r="BI8" s="30"/>
      <c r="BJ8" s="30">
        <v>0</v>
      </c>
      <c r="BK8" s="31">
        <v>90</v>
      </c>
      <c r="BL8" s="11">
        <f t="shared" si="14"/>
        <v>90</v>
      </c>
      <c r="BM8" s="23" t="str">
        <f t="shared" si="15"/>
        <v>44.2</v>
      </c>
      <c r="BN8" s="17">
        <f t="shared" si="33"/>
        <v>3978.0000000000005</v>
      </c>
      <c r="BO8" s="13">
        <f t="shared" si="34"/>
        <v>0</v>
      </c>
      <c r="BP8" s="32">
        <f t="shared" si="16"/>
        <v>0</v>
      </c>
      <c r="BQ8" s="14">
        <f t="shared" si="35"/>
        <v>0</v>
      </c>
      <c r="BR8" s="32">
        <f t="shared" si="17"/>
        <v>0</v>
      </c>
      <c r="BS8" s="32">
        <f t="shared" si="18"/>
        <v>0</v>
      </c>
      <c r="BT8" s="17">
        <f t="shared" si="36"/>
        <v>3978.0000000000005</v>
      </c>
      <c r="BU8" s="33">
        <f t="shared" si="19"/>
        <v>3978.0000000000005</v>
      </c>
      <c r="BV8" s="18" cm="1">
        <f t="array" ref="BV8">ROUND(AVERAGE(BL9:BL18/10),1)</f>
        <v>8.1</v>
      </c>
      <c r="BW8" s="18" cm="1">
        <f t="array" ref="BW8">(ROUND(AVERAGE(BL9:BL18/10/8),1))</f>
        <v>1</v>
      </c>
    </row>
    <row r="9" spans="1:75" x14ac:dyDescent="0.45">
      <c r="A9" s="22">
        <v>45220</v>
      </c>
      <c r="B9" s="21"/>
      <c r="C9" s="9"/>
      <c r="D9" s="9"/>
      <c r="E9" s="9"/>
      <c r="F9" s="10"/>
      <c r="G9" s="11">
        <f t="shared" si="0"/>
        <v>0</v>
      </c>
      <c r="H9" s="14" t="str">
        <f t="shared" si="37"/>
        <v>27</v>
      </c>
      <c r="I9" s="17">
        <f t="shared" si="20"/>
        <v>0</v>
      </c>
      <c r="J9" s="13">
        <f t="shared" si="1"/>
        <v>0</v>
      </c>
      <c r="K9" s="14">
        <f t="shared" si="21"/>
        <v>0</v>
      </c>
      <c r="L9" s="14">
        <f t="shared" si="22"/>
        <v>0</v>
      </c>
      <c r="M9" s="14">
        <f t="shared" si="38"/>
        <v>0</v>
      </c>
      <c r="N9" s="14">
        <f t="shared" si="39"/>
        <v>0</v>
      </c>
      <c r="O9" s="17">
        <f t="shared" si="23"/>
        <v>0</v>
      </c>
      <c r="P9" s="15">
        <f t="shared" si="24"/>
        <v>0</v>
      </c>
      <c r="Q9" s="18" cm="1">
        <f t="array" ref="Q9">ROUND(AVERAGE(G10:G19/10),1)</f>
        <v>0</v>
      </c>
      <c r="R9" s="18" cm="1">
        <f t="array" ref="R9">(ROUND(AVERAGE(G10:G19/10/8),1))</f>
        <v>0</v>
      </c>
      <c r="T9" s="34">
        <v>45220</v>
      </c>
      <c r="U9" s="29"/>
      <c r="V9" s="30"/>
      <c r="W9" s="30"/>
      <c r="X9" s="30">
        <v>0</v>
      </c>
      <c r="Y9" s="31">
        <v>90</v>
      </c>
      <c r="Z9" s="11">
        <f t="shared" si="2"/>
        <v>90</v>
      </c>
      <c r="AA9" s="23" t="str">
        <f t="shared" si="3"/>
        <v>32.5</v>
      </c>
      <c r="AB9" s="17">
        <f t="shared" si="25"/>
        <v>2925</v>
      </c>
      <c r="AC9" s="13">
        <f t="shared" si="26"/>
        <v>0</v>
      </c>
      <c r="AD9" s="32">
        <f t="shared" si="4"/>
        <v>0</v>
      </c>
      <c r="AE9" s="14">
        <f t="shared" si="27"/>
        <v>0</v>
      </c>
      <c r="AF9" s="32">
        <f t="shared" si="5"/>
        <v>0</v>
      </c>
      <c r="AG9" s="32">
        <f t="shared" si="6"/>
        <v>0</v>
      </c>
      <c r="AH9" s="17">
        <f t="shared" si="28"/>
        <v>2925</v>
      </c>
      <c r="AI9" s="33">
        <f t="shared" si="7"/>
        <v>2925</v>
      </c>
      <c r="AJ9" s="18" cm="1">
        <f t="array" ref="AJ9">ROUND(AVERAGE(Z10:Z19/10),1)</f>
        <v>2.4</v>
      </c>
      <c r="AK9" s="18" cm="1">
        <f t="array" ref="AK9">(ROUND(AVERAGE(Z10:Z19/10/8),1))</f>
        <v>0.3</v>
      </c>
      <c r="AM9" s="34">
        <v>45220</v>
      </c>
      <c r="AN9" s="29"/>
      <c r="AO9" s="30"/>
      <c r="AP9" s="30"/>
      <c r="AQ9" s="30">
        <v>0</v>
      </c>
      <c r="AR9" s="31"/>
      <c r="AS9" s="11">
        <f t="shared" si="8"/>
        <v>0</v>
      </c>
      <c r="AT9" s="23" t="str">
        <f t="shared" si="9"/>
        <v>37</v>
      </c>
      <c r="AU9" s="17">
        <f t="shared" si="29"/>
        <v>0</v>
      </c>
      <c r="AV9" s="13">
        <f t="shared" si="30"/>
        <v>0</v>
      </c>
      <c r="AW9" s="32">
        <f t="shared" si="10"/>
        <v>0</v>
      </c>
      <c r="AX9" s="14">
        <f t="shared" si="31"/>
        <v>0</v>
      </c>
      <c r="AY9" s="32">
        <f t="shared" si="11"/>
        <v>0</v>
      </c>
      <c r="AZ9" s="32">
        <f t="shared" si="12"/>
        <v>0</v>
      </c>
      <c r="BA9" s="17">
        <f t="shared" si="32"/>
        <v>0</v>
      </c>
      <c r="BB9" s="33">
        <f t="shared" si="13"/>
        <v>0</v>
      </c>
      <c r="BC9" s="18" cm="1">
        <f t="array" ref="BC9">ROUND(AVERAGE(AS10:AS19/10),1)</f>
        <v>0</v>
      </c>
      <c r="BD9" s="18" cm="1">
        <f t="array" ref="BD9">(ROUND(AVERAGE(AS10:AS19/10/8),1))</f>
        <v>0</v>
      </c>
      <c r="BF9" s="34">
        <v>45220</v>
      </c>
      <c r="BG9" s="29"/>
      <c r="BH9" s="30"/>
      <c r="BI9" s="30"/>
      <c r="BJ9" s="30">
        <v>0</v>
      </c>
      <c r="BK9" s="31">
        <v>90</v>
      </c>
      <c r="BL9" s="11">
        <f t="shared" si="14"/>
        <v>90</v>
      </c>
      <c r="BM9" s="23" t="str">
        <f t="shared" si="15"/>
        <v>44.2</v>
      </c>
      <c r="BN9" s="17">
        <f t="shared" si="33"/>
        <v>3978.0000000000005</v>
      </c>
      <c r="BO9" s="13">
        <f t="shared" si="34"/>
        <v>0</v>
      </c>
      <c r="BP9" s="32">
        <f t="shared" si="16"/>
        <v>0</v>
      </c>
      <c r="BQ9" s="14">
        <f t="shared" si="35"/>
        <v>0</v>
      </c>
      <c r="BR9" s="32">
        <f t="shared" si="17"/>
        <v>0</v>
      </c>
      <c r="BS9" s="32">
        <f t="shared" si="18"/>
        <v>0</v>
      </c>
      <c r="BT9" s="17">
        <f t="shared" si="36"/>
        <v>3978.0000000000005</v>
      </c>
      <c r="BU9" s="33">
        <f t="shared" si="19"/>
        <v>3978.0000000000005</v>
      </c>
      <c r="BV9" s="18" cm="1">
        <f t="array" ref="BV9">ROUND(AVERAGE(BL10:BL19/10),1)</f>
        <v>7.2</v>
      </c>
      <c r="BW9" s="18" cm="1">
        <f t="array" ref="BW9">(ROUND(AVERAGE(BL10:BL19/10/8),1))</f>
        <v>0.9</v>
      </c>
    </row>
    <row r="10" spans="1:75" x14ac:dyDescent="0.45">
      <c r="A10" s="20">
        <v>45206</v>
      </c>
      <c r="B10" s="21"/>
      <c r="C10" s="9"/>
      <c r="D10" s="9"/>
      <c r="E10" s="9"/>
      <c r="F10" s="10"/>
      <c r="G10" s="11">
        <f t="shared" si="0"/>
        <v>0</v>
      </c>
      <c r="H10" s="14" t="str">
        <f t="shared" si="37"/>
        <v>27</v>
      </c>
      <c r="I10" s="17">
        <f t="shared" si="20"/>
        <v>0</v>
      </c>
      <c r="J10" s="13">
        <f t="shared" si="1"/>
        <v>0</v>
      </c>
      <c r="K10" s="14">
        <f t="shared" si="21"/>
        <v>0</v>
      </c>
      <c r="L10" s="14">
        <f t="shared" si="22"/>
        <v>0</v>
      </c>
      <c r="M10" s="14">
        <f t="shared" si="38"/>
        <v>0</v>
      </c>
      <c r="N10" s="14">
        <f t="shared" si="39"/>
        <v>0</v>
      </c>
      <c r="O10" s="17">
        <f t="shared" si="23"/>
        <v>0</v>
      </c>
      <c r="P10" s="15">
        <f t="shared" si="24"/>
        <v>0</v>
      </c>
      <c r="Q10" s="18" cm="1">
        <f t="array" ref="Q10">ROUND(AVERAGE(G11:G20/10),1)</f>
        <v>0</v>
      </c>
      <c r="R10" s="18" cm="1">
        <f t="array" ref="R10">(ROUND(AVERAGE(G11:G20/10/8),1))</f>
        <v>0</v>
      </c>
      <c r="T10" s="28">
        <v>45206</v>
      </c>
      <c r="U10" s="29"/>
      <c r="V10" s="30"/>
      <c r="W10" s="30"/>
      <c r="X10" s="30">
        <v>0</v>
      </c>
      <c r="Y10" s="31">
        <v>80</v>
      </c>
      <c r="Z10" s="11">
        <f t="shared" si="2"/>
        <v>80</v>
      </c>
      <c r="AA10" s="23" t="str">
        <f t="shared" si="3"/>
        <v>32</v>
      </c>
      <c r="AB10" s="17">
        <f t="shared" si="25"/>
        <v>2560</v>
      </c>
      <c r="AC10" s="13">
        <f t="shared" si="26"/>
        <v>0</v>
      </c>
      <c r="AD10" s="32">
        <f t="shared" si="4"/>
        <v>0</v>
      </c>
      <c r="AE10" s="14">
        <f t="shared" si="27"/>
        <v>0</v>
      </c>
      <c r="AF10" s="32">
        <f t="shared" si="5"/>
        <v>0</v>
      </c>
      <c r="AG10" s="32">
        <f t="shared" si="6"/>
        <v>0</v>
      </c>
      <c r="AH10" s="17">
        <f t="shared" si="28"/>
        <v>2560</v>
      </c>
      <c r="AI10" s="33">
        <f t="shared" si="7"/>
        <v>2560</v>
      </c>
      <c r="AJ10" s="18" cm="1">
        <f t="array" ref="AJ10">ROUND(AVERAGE(Z11:Z20/10),1)</f>
        <v>1.6</v>
      </c>
      <c r="AK10" s="18" cm="1">
        <f t="array" ref="AK10">(ROUND(AVERAGE(Z11:Z20/10/8),1))</f>
        <v>0.2</v>
      </c>
      <c r="AM10" s="28">
        <v>45206</v>
      </c>
      <c r="AN10" s="29"/>
      <c r="AO10" s="30"/>
      <c r="AP10" s="30"/>
      <c r="AQ10" s="30">
        <v>0</v>
      </c>
      <c r="AR10" s="31"/>
      <c r="AS10" s="11">
        <f t="shared" si="8"/>
        <v>0</v>
      </c>
      <c r="AT10" s="23" t="str">
        <f t="shared" si="9"/>
        <v>37</v>
      </c>
      <c r="AU10" s="17">
        <f t="shared" si="29"/>
        <v>0</v>
      </c>
      <c r="AV10" s="13">
        <f t="shared" si="30"/>
        <v>0</v>
      </c>
      <c r="AW10" s="32">
        <f t="shared" si="10"/>
        <v>0</v>
      </c>
      <c r="AX10" s="14">
        <f t="shared" si="31"/>
        <v>0</v>
      </c>
      <c r="AY10" s="32">
        <f t="shared" si="11"/>
        <v>0</v>
      </c>
      <c r="AZ10" s="32">
        <f t="shared" si="12"/>
        <v>0</v>
      </c>
      <c r="BA10" s="17">
        <f t="shared" si="32"/>
        <v>0</v>
      </c>
      <c r="BB10" s="33">
        <f t="shared" si="13"/>
        <v>0</v>
      </c>
      <c r="BC10" s="18" cm="1">
        <f t="array" ref="BC10">ROUND(AVERAGE(AS11:AS20/10),1)</f>
        <v>0</v>
      </c>
      <c r="BD10" s="18" cm="1">
        <f t="array" ref="BD10">(ROUND(AVERAGE(AS11:AS20/10/8),1))</f>
        <v>0</v>
      </c>
      <c r="BF10" s="28">
        <v>45206</v>
      </c>
      <c r="BG10" s="29"/>
      <c r="BH10" s="30"/>
      <c r="BI10" s="30"/>
      <c r="BJ10" s="30">
        <v>0</v>
      </c>
      <c r="BK10" s="31">
        <v>90</v>
      </c>
      <c r="BL10" s="11">
        <f t="shared" si="14"/>
        <v>90</v>
      </c>
      <c r="BM10" s="23" t="str">
        <f t="shared" si="15"/>
        <v>44.2</v>
      </c>
      <c r="BN10" s="17">
        <f t="shared" si="33"/>
        <v>3978.0000000000005</v>
      </c>
      <c r="BO10" s="13">
        <f t="shared" si="34"/>
        <v>0</v>
      </c>
      <c r="BP10" s="32">
        <f t="shared" si="16"/>
        <v>0</v>
      </c>
      <c r="BQ10" s="14">
        <f t="shared" si="35"/>
        <v>0</v>
      </c>
      <c r="BR10" s="32">
        <f t="shared" si="17"/>
        <v>0</v>
      </c>
      <c r="BS10" s="32">
        <f t="shared" si="18"/>
        <v>0</v>
      </c>
      <c r="BT10" s="17">
        <f t="shared" si="36"/>
        <v>3978.0000000000005</v>
      </c>
      <c r="BU10" s="33">
        <f t="shared" si="19"/>
        <v>3978.0000000000005</v>
      </c>
      <c r="BV10" s="18" cm="1">
        <f t="array" ref="BV10">ROUND(AVERAGE(BL11:BL20/10),1)</f>
        <v>6.3</v>
      </c>
      <c r="BW10" s="18" cm="1">
        <f t="array" ref="BW10">(ROUND(AVERAGE(BL11:BL20/10/8),1))</f>
        <v>0.8</v>
      </c>
    </row>
    <row r="11" spans="1:75" x14ac:dyDescent="0.45">
      <c r="A11" s="22">
        <v>45192</v>
      </c>
      <c r="B11" s="21"/>
      <c r="C11" s="9"/>
      <c r="D11" s="9"/>
      <c r="E11" s="9"/>
      <c r="F11" s="10"/>
      <c r="G11" s="11">
        <f t="shared" si="0"/>
        <v>0</v>
      </c>
      <c r="H11" s="14" t="str">
        <f t="shared" si="37"/>
        <v>27</v>
      </c>
      <c r="I11" s="17">
        <f t="shared" si="20"/>
        <v>0</v>
      </c>
      <c r="J11" s="13">
        <f t="shared" si="1"/>
        <v>0</v>
      </c>
      <c r="K11" s="14">
        <f t="shared" si="21"/>
        <v>0</v>
      </c>
      <c r="L11" s="14">
        <f t="shared" si="22"/>
        <v>0</v>
      </c>
      <c r="M11" s="14">
        <f t="shared" si="38"/>
        <v>0</v>
      </c>
      <c r="N11" s="14">
        <f t="shared" si="39"/>
        <v>0</v>
      </c>
      <c r="O11" s="17">
        <f t="shared" si="23"/>
        <v>0</v>
      </c>
      <c r="P11" s="15">
        <f t="shared" si="24"/>
        <v>0</v>
      </c>
      <c r="Q11" s="18" cm="1">
        <f t="array" ref="Q11">ROUND(AVERAGE(G12:G21/10),1)</f>
        <v>0</v>
      </c>
      <c r="R11" s="18" cm="1">
        <f t="array" ref="R11">(ROUND(AVERAGE(G12:G21/10/8),1))</f>
        <v>0</v>
      </c>
      <c r="T11" s="34">
        <v>45192</v>
      </c>
      <c r="U11" s="29"/>
      <c r="V11" s="30"/>
      <c r="W11" s="30"/>
      <c r="X11" s="30">
        <v>0</v>
      </c>
      <c r="Y11" s="31">
        <v>80</v>
      </c>
      <c r="Z11" s="11">
        <f t="shared" si="2"/>
        <v>80</v>
      </c>
      <c r="AA11" s="23" t="str">
        <f t="shared" si="3"/>
        <v>32</v>
      </c>
      <c r="AB11" s="17">
        <f t="shared" si="25"/>
        <v>2560</v>
      </c>
      <c r="AC11" s="13">
        <f t="shared" si="26"/>
        <v>0</v>
      </c>
      <c r="AD11" s="32">
        <f t="shared" si="4"/>
        <v>0</v>
      </c>
      <c r="AE11" s="14">
        <f t="shared" si="27"/>
        <v>0</v>
      </c>
      <c r="AF11" s="32">
        <f t="shared" si="5"/>
        <v>0</v>
      </c>
      <c r="AG11" s="32">
        <f t="shared" si="6"/>
        <v>0</v>
      </c>
      <c r="AH11" s="17">
        <f t="shared" si="28"/>
        <v>2560</v>
      </c>
      <c r="AI11" s="33">
        <f t="shared" si="7"/>
        <v>2560</v>
      </c>
      <c r="AJ11" s="18" cm="1">
        <f t="array" ref="AJ11">ROUND(AVERAGE(Z12:Z21/10),1)</f>
        <v>0.8</v>
      </c>
      <c r="AK11" s="18" cm="1">
        <f t="array" ref="AK11">(ROUND(AVERAGE(Z12:Z21/10/8),1))</f>
        <v>0.1</v>
      </c>
      <c r="AM11" s="34">
        <v>45192</v>
      </c>
      <c r="AN11" s="29"/>
      <c r="AO11" s="30"/>
      <c r="AP11" s="30"/>
      <c r="AQ11" s="30">
        <v>0</v>
      </c>
      <c r="AR11" s="31"/>
      <c r="AS11" s="11">
        <f t="shared" si="8"/>
        <v>0</v>
      </c>
      <c r="AT11" s="23" t="str">
        <f t="shared" si="9"/>
        <v>37</v>
      </c>
      <c r="AU11" s="17">
        <f t="shared" si="29"/>
        <v>0</v>
      </c>
      <c r="AV11" s="13">
        <f t="shared" si="30"/>
        <v>0</v>
      </c>
      <c r="AW11" s="32">
        <f t="shared" si="10"/>
        <v>0</v>
      </c>
      <c r="AX11" s="14">
        <f t="shared" si="31"/>
        <v>0</v>
      </c>
      <c r="AY11" s="32">
        <f t="shared" si="11"/>
        <v>0</v>
      </c>
      <c r="AZ11" s="32">
        <f t="shared" si="12"/>
        <v>0</v>
      </c>
      <c r="BA11" s="17">
        <f t="shared" si="32"/>
        <v>0</v>
      </c>
      <c r="BB11" s="33">
        <f t="shared" si="13"/>
        <v>0</v>
      </c>
      <c r="BC11" s="18" cm="1">
        <f t="array" ref="BC11">ROUND(AVERAGE(AS12:AS21/10),1)</f>
        <v>0</v>
      </c>
      <c r="BD11" s="18" cm="1">
        <f t="array" ref="BD11">(ROUND(AVERAGE(AS12:AS21/10/8),1))</f>
        <v>0</v>
      </c>
      <c r="BF11" s="34">
        <v>45192</v>
      </c>
      <c r="BG11" s="29"/>
      <c r="BH11" s="30"/>
      <c r="BI11" s="30"/>
      <c r="BJ11" s="30">
        <v>0</v>
      </c>
      <c r="BK11" s="31">
        <v>90</v>
      </c>
      <c r="BL11" s="11">
        <f t="shared" si="14"/>
        <v>90</v>
      </c>
      <c r="BM11" s="23" t="str">
        <f t="shared" si="15"/>
        <v>44.2</v>
      </c>
      <c r="BN11" s="17">
        <f t="shared" si="33"/>
        <v>3978.0000000000005</v>
      </c>
      <c r="BO11" s="13">
        <f t="shared" si="34"/>
        <v>0</v>
      </c>
      <c r="BP11" s="32">
        <f t="shared" si="16"/>
        <v>0</v>
      </c>
      <c r="BQ11" s="14">
        <f t="shared" si="35"/>
        <v>0</v>
      </c>
      <c r="BR11" s="32">
        <f t="shared" si="17"/>
        <v>0</v>
      </c>
      <c r="BS11" s="32">
        <f t="shared" si="18"/>
        <v>0</v>
      </c>
      <c r="BT11" s="17">
        <f t="shared" si="36"/>
        <v>3978.0000000000005</v>
      </c>
      <c r="BU11" s="33">
        <f t="shared" si="19"/>
        <v>3978.0000000000005</v>
      </c>
      <c r="BV11" s="18" cm="1">
        <f t="array" ref="BV11">ROUND(AVERAGE(BL12:BL21/10),1)</f>
        <v>5.4</v>
      </c>
      <c r="BW11" s="18" cm="1">
        <f t="array" ref="BW11">(ROUND(AVERAGE(BL12:BL21/10/8),1))</f>
        <v>0.7</v>
      </c>
    </row>
    <row r="12" spans="1:75" x14ac:dyDescent="0.45">
      <c r="A12" s="22">
        <v>45178</v>
      </c>
      <c r="B12" s="21"/>
      <c r="C12" s="9"/>
      <c r="D12" s="9"/>
      <c r="E12" s="9"/>
      <c r="F12" s="10"/>
      <c r="G12" s="11">
        <f t="shared" si="0"/>
        <v>0</v>
      </c>
      <c r="H12" s="16" t="str">
        <f t="shared" si="37"/>
        <v>27</v>
      </c>
      <c r="I12" s="17">
        <f t="shared" si="20"/>
        <v>0</v>
      </c>
      <c r="J12" s="13">
        <f t="shared" si="1"/>
        <v>0</v>
      </c>
      <c r="K12" s="14">
        <f t="shared" si="21"/>
        <v>0</v>
      </c>
      <c r="L12" s="14">
        <f t="shared" si="22"/>
        <v>0</v>
      </c>
      <c r="M12" s="14">
        <f t="shared" si="38"/>
        <v>0</v>
      </c>
      <c r="N12" s="14">
        <f t="shared" si="39"/>
        <v>0</v>
      </c>
      <c r="O12" s="17">
        <f t="shared" si="23"/>
        <v>0</v>
      </c>
      <c r="P12" s="15">
        <f t="shared" si="24"/>
        <v>0</v>
      </c>
      <c r="Q12" s="18" cm="1">
        <f t="array" ref="Q12">ROUND(AVERAGE(G13:G22/10),1)</f>
        <v>0</v>
      </c>
      <c r="R12" s="18" cm="1">
        <f t="array" ref="R12">(ROUND(AVERAGE(G13:G22/10/8),1))</f>
        <v>0</v>
      </c>
      <c r="T12" s="34">
        <v>45178</v>
      </c>
      <c r="U12" s="29"/>
      <c r="V12" s="30"/>
      <c r="W12" s="30"/>
      <c r="X12" s="30">
        <v>0</v>
      </c>
      <c r="Y12" s="31">
        <v>80</v>
      </c>
      <c r="Z12" s="11">
        <f t="shared" si="2"/>
        <v>80</v>
      </c>
      <c r="AA12" s="23" t="str">
        <f t="shared" si="3"/>
        <v>32</v>
      </c>
      <c r="AB12" s="17">
        <f t="shared" si="25"/>
        <v>2560</v>
      </c>
      <c r="AC12" s="13">
        <f t="shared" si="26"/>
        <v>0</v>
      </c>
      <c r="AD12" s="32">
        <f t="shared" si="4"/>
        <v>0</v>
      </c>
      <c r="AE12" s="14">
        <f t="shared" si="27"/>
        <v>0</v>
      </c>
      <c r="AF12" s="32">
        <f t="shared" si="5"/>
        <v>0</v>
      </c>
      <c r="AG12" s="32">
        <f t="shared" si="6"/>
        <v>0</v>
      </c>
      <c r="AH12" s="17">
        <f t="shared" si="28"/>
        <v>2560</v>
      </c>
      <c r="AI12" s="33">
        <f t="shared" si="7"/>
        <v>2560</v>
      </c>
      <c r="AJ12" s="18" cm="1">
        <f t="array" ref="AJ12">ROUND(AVERAGE(Z13:Z22/10),1)</f>
        <v>0</v>
      </c>
      <c r="AK12" s="18" cm="1">
        <f t="array" ref="AK12">(ROUND(AVERAGE(Z13:Z22/10/8),1))</f>
        <v>0</v>
      </c>
      <c r="AM12" s="34">
        <v>45178</v>
      </c>
      <c r="AN12" s="29"/>
      <c r="AO12" s="30"/>
      <c r="AP12" s="30"/>
      <c r="AQ12" s="30">
        <v>0</v>
      </c>
      <c r="AR12" s="31"/>
      <c r="AS12" s="11">
        <f t="shared" si="8"/>
        <v>0</v>
      </c>
      <c r="AT12" s="23" t="str">
        <f t="shared" si="9"/>
        <v>37</v>
      </c>
      <c r="AU12" s="17">
        <f t="shared" si="29"/>
        <v>0</v>
      </c>
      <c r="AV12" s="13">
        <f t="shared" si="30"/>
        <v>0</v>
      </c>
      <c r="AW12" s="32">
        <f t="shared" si="10"/>
        <v>0</v>
      </c>
      <c r="AX12" s="14">
        <f t="shared" si="31"/>
        <v>0</v>
      </c>
      <c r="AY12" s="32">
        <f t="shared" si="11"/>
        <v>0</v>
      </c>
      <c r="AZ12" s="32">
        <f t="shared" si="12"/>
        <v>0</v>
      </c>
      <c r="BA12" s="17">
        <f t="shared" si="32"/>
        <v>0</v>
      </c>
      <c r="BB12" s="33">
        <f t="shared" si="13"/>
        <v>0</v>
      </c>
      <c r="BC12" s="18" cm="1">
        <f t="array" ref="BC12">ROUND(AVERAGE(AS13:AS22/10),1)</f>
        <v>0</v>
      </c>
      <c r="BD12" s="18" cm="1">
        <f t="array" ref="BD12">(ROUND(AVERAGE(AS13:AS22/10/8),1))</f>
        <v>0</v>
      </c>
      <c r="BF12" s="34">
        <v>45178</v>
      </c>
      <c r="BG12" s="29"/>
      <c r="BH12" s="30"/>
      <c r="BI12" s="30"/>
      <c r="BJ12" s="30">
        <v>0</v>
      </c>
      <c r="BK12" s="31">
        <v>90</v>
      </c>
      <c r="BL12" s="11">
        <f t="shared" si="14"/>
        <v>90</v>
      </c>
      <c r="BM12" s="23" t="str">
        <f t="shared" si="15"/>
        <v>44.2</v>
      </c>
      <c r="BN12" s="17">
        <f t="shared" si="33"/>
        <v>3978.0000000000005</v>
      </c>
      <c r="BO12" s="13">
        <f t="shared" si="34"/>
        <v>0</v>
      </c>
      <c r="BP12" s="32">
        <f t="shared" si="16"/>
        <v>0</v>
      </c>
      <c r="BQ12" s="14">
        <f t="shared" si="35"/>
        <v>0</v>
      </c>
      <c r="BR12" s="32">
        <f t="shared" si="17"/>
        <v>0</v>
      </c>
      <c r="BS12" s="32">
        <f t="shared" si="18"/>
        <v>0</v>
      </c>
      <c r="BT12" s="17">
        <f t="shared" si="36"/>
        <v>3978.0000000000005</v>
      </c>
      <c r="BU12" s="33">
        <f t="shared" si="19"/>
        <v>3978.0000000000005</v>
      </c>
      <c r="BV12" s="18" cm="1">
        <f t="array" ref="BV12">ROUND(AVERAGE(BL13:BL22/10),1)</f>
        <v>4.5</v>
      </c>
      <c r="BW12" s="18" cm="1">
        <f t="array" ref="BW12">(ROUND(AVERAGE(BL13:BL22/10/8),1))</f>
        <v>0.6</v>
      </c>
    </row>
    <row r="13" spans="1:75" x14ac:dyDescent="0.45">
      <c r="A13" s="20">
        <v>45164</v>
      </c>
      <c r="B13" s="21"/>
      <c r="C13" s="9"/>
      <c r="D13" s="9"/>
      <c r="E13" s="9"/>
      <c r="F13" s="10"/>
      <c r="G13" s="11">
        <f t="shared" si="0"/>
        <v>0</v>
      </c>
      <c r="H13" s="14" t="str">
        <f t="shared" si="37"/>
        <v>27</v>
      </c>
      <c r="I13" s="17">
        <f t="shared" si="20"/>
        <v>0</v>
      </c>
      <c r="J13" s="13">
        <f t="shared" si="1"/>
        <v>0</v>
      </c>
      <c r="K13" s="14">
        <f t="shared" si="21"/>
        <v>0</v>
      </c>
      <c r="L13" s="14">
        <f t="shared" si="22"/>
        <v>0</v>
      </c>
      <c r="M13" s="14">
        <f t="shared" si="38"/>
        <v>0</v>
      </c>
      <c r="N13" s="14">
        <f t="shared" si="39"/>
        <v>0</v>
      </c>
      <c r="O13" s="17">
        <f t="shared" si="23"/>
        <v>0</v>
      </c>
      <c r="P13" s="15">
        <f t="shared" si="24"/>
        <v>0</v>
      </c>
      <c r="Q13" s="18" cm="1">
        <f t="array" ref="Q13">ROUND(AVERAGE(G14:G23/10),1)</f>
        <v>0</v>
      </c>
      <c r="R13" s="18" cm="1">
        <f t="array" ref="R13">(ROUND(AVERAGE(G14:G23/10/8),1))</f>
        <v>0</v>
      </c>
      <c r="T13" s="28">
        <v>45164</v>
      </c>
      <c r="U13" s="29"/>
      <c r="V13" s="30"/>
      <c r="W13" s="30"/>
      <c r="X13" s="30">
        <v>0</v>
      </c>
      <c r="Y13" s="31"/>
      <c r="Z13" s="11">
        <f t="shared" si="2"/>
        <v>0</v>
      </c>
      <c r="AA13" s="23" t="str">
        <f t="shared" si="3"/>
        <v>31</v>
      </c>
      <c r="AB13" s="17">
        <f t="shared" si="25"/>
        <v>0</v>
      </c>
      <c r="AC13" s="13">
        <f t="shared" si="26"/>
        <v>0</v>
      </c>
      <c r="AD13" s="32">
        <f t="shared" si="4"/>
        <v>0</v>
      </c>
      <c r="AE13" s="14">
        <f t="shared" si="27"/>
        <v>0</v>
      </c>
      <c r="AF13" s="32">
        <f t="shared" si="5"/>
        <v>0</v>
      </c>
      <c r="AG13" s="32">
        <f t="shared" si="6"/>
        <v>0</v>
      </c>
      <c r="AH13" s="17">
        <f t="shared" si="28"/>
        <v>0</v>
      </c>
      <c r="AI13" s="33">
        <f t="shared" si="7"/>
        <v>0</v>
      </c>
      <c r="AJ13" s="18" cm="1">
        <f t="array" ref="AJ13">ROUND(AVERAGE(Z14:Z23/10),1)</f>
        <v>0</v>
      </c>
      <c r="AK13" s="18" cm="1">
        <f t="array" ref="AK13">(ROUND(AVERAGE(Z14:Z23/10/8),1))</f>
        <v>0</v>
      </c>
      <c r="AM13" s="28">
        <v>45164</v>
      </c>
      <c r="AN13" s="29"/>
      <c r="AO13" s="30"/>
      <c r="AP13" s="30"/>
      <c r="AQ13" s="30">
        <v>0</v>
      </c>
      <c r="AR13" s="31"/>
      <c r="AS13" s="11">
        <f t="shared" si="8"/>
        <v>0</v>
      </c>
      <c r="AT13" s="23" t="str">
        <f t="shared" si="9"/>
        <v>37</v>
      </c>
      <c r="AU13" s="17">
        <f t="shared" si="29"/>
        <v>0</v>
      </c>
      <c r="AV13" s="13">
        <f t="shared" si="30"/>
        <v>0</v>
      </c>
      <c r="AW13" s="32">
        <f t="shared" si="10"/>
        <v>0</v>
      </c>
      <c r="AX13" s="14">
        <f t="shared" si="31"/>
        <v>0</v>
      </c>
      <c r="AY13" s="32">
        <f t="shared" si="11"/>
        <v>0</v>
      </c>
      <c r="AZ13" s="32">
        <f t="shared" si="12"/>
        <v>0</v>
      </c>
      <c r="BA13" s="17">
        <f t="shared" si="32"/>
        <v>0</v>
      </c>
      <c r="BB13" s="33">
        <f t="shared" si="13"/>
        <v>0</v>
      </c>
      <c r="BC13" s="18" cm="1">
        <f t="array" ref="BC13">ROUND(AVERAGE(AS14:AS23/10),1)</f>
        <v>0</v>
      </c>
      <c r="BD13" s="18" cm="1">
        <f t="array" ref="BD13">(ROUND(AVERAGE(AS14:AS23/10/8),1))</f>
        <v>0</v>
      </c>
      <c r="BF13" s="28">
        <v>45164</v>
      </c>
      <c r="BG13" s="29"/>
      <c r="BH13" s="30"/>
      <c r="BI13" s="30"/>
      <c r="BJ13" s="30">
        <v>0</v>
      </c>
      <c r="BK13" s="31">
        <v>90</v>
      </c>
      <c r="BL13" s="11">
        <f t="shared" si="14"/>
        <v>90</v>
      </c>
      <c r="BM13" s="23" t="str">
        <f t="shared" si="15"/>
        <v>44.2</v>
      </c>
      <c r="BN13" s="17">
        <f t="shared" si="33"/>
        <v>3978.0000000000005</v>
      </c>
      <c r="BO13" s="13">
        <f t="shared" si="34"/>
        <v>0</v>
      </c>
      <c r="BP13" s="32">
        <f t="shared" si="16"/>
        <v>0</v>
      </c>
      <c r="BQ13" s="14">
        <f t="shared" si="35"/>
        <v>0</v>
      </c>
      <c r="BR13" s="32">
        <f t="shared" si="17"/>
        <v>0</v>
      </c>
      <c r="BS13" s="32">
        <f t="shared" si="18"/>
        <v>0</v>
      </c>
      <c r="BT13" s="17">
        <f t="shared" si="36"/>
        <v>3978.0000000000005</v>
      </c>
      <c r="BU13" s="33">
        <f t="shared" si="19"/>
        <v>3978.0000000000005</v>
      </c>
      <c r="BV13" s="18" cm="1">
        <f t="array" ref="BV13">ROUND(AVERAGE(BL14:BL23/10),1)</f>
        <v>3.6</v>
      </c>
      <c r="BW13" s="18" cm="1">
        <f t="array" ref="BW13">(ROUND(AVERAGE(BL14:BL23/10/8),1))</f>
        <v>0.5</v>
      </c>
    </row>
    <row r="14" spans="1:75" x14ac:dyDescent="0.45">
      <c r="A14" s="22">
        <v>45150</v>
      </c>
      <c r="B14" s="21"/>
      <c r="C14" s="9"/>
      <c r="D14" s="9"/>
      <c r="E14" s="9"/>
      <c r="F14" s="10"/>
      <c r="G14" s="11">
        <f t="shared" si="0"/>
        <v>0</v>
      </c>
      <c r="H14" s="14" t="str">
        <f t="shared" si="37"/>
        <v>27</v>
      </c>
      <c r="I14" s="17">
        <f t="shared" si="20"/>
        <v>0</v>
      </c>
      <c r="J14" s="13">
        <f t="shared" si="1"/>
        <v>0</v>
      </c>
      <c r="K14" s="14">
        <f t="shared" si="21"/>
        <v>0</v>
      </c>
      <c r="L14" s="14">
        <f t="shared" si="22"/>
        <v>0</v>
      </c>
      <c r="M14" s="14">
        <f t="shared" si="38"/>
        <v>0</v>
      </c>
      <c r="N14" s="14">
        <f t="shared" si="39"/>
        <v>0</v>
      </c>
      <c r="O14" s="17">
        <f t="shared" si="23"/>
        <v>0</v>
      </c>
      <c r="P14" s="15">
        <f t="shared" si="24"/>
        <v>0</v>
      </c>
      <c r="Q14" s="18" cm="1">
        <f t="array" ref="Q14">ROUND(AVERAGE(G15:G24/10),1)</f>
        <v>0</v>
      </c>
      <c r="R14" s="18" cm="1">
        <f t="array" ref="R14">(ROUND(AVERAGE(G15:G24/10/8),1))</f>
        <v>0</v>
      </c>
      <c r="T14" s="34">
        <v>45150</v>
      </c>
      <c r="U14" s="29"/>
      <c r="V14" s="30"/>
      <c r="W14" s="30"/>
      <c r="X14" s="30">
        <v>0</v>
      </c>
      <c r="Y14" s="31"/>
      <c r="Z14" s="11">
        <f t="shared" si="2"/>
        <v>0</v>
      </c>
      <c r="AA14" s="23" t="str">
        <f t="shared" si="3"/>
        <v>31</v>
      </c>
      <c r="AB14" s="17">
        <f t="shared" si="25"/>
        <v>0</v>
      </c>
      <c r="AC14" s="13">
        <f t="shared" si="26"/>
        <v>0</v>
      </c>
      <c r="AD14" s="32">
        <f t="shared" si="4"/>
        <v>0</v>
      </c>
      <c r="AE14" s="14">
        <f t="shared" si="27"/>
        <v>0</v>
      </c>
      <c r="AF14" s="32">
        <f t="shared" si="5"/>
        <v>0</v>
      </c>
      <c r="AG14" s="32">
        <f t="shared" si="6"/>
        <v>0</v>
      </c>
      <c r="AH14" s="17">
        <f t="shared" si="28"/>
        <v>0</v>
      </c>
      <c r="AI14" s="33">
        <f t="shared" si="7"/>
        <v>0</v>
      </c>
      <c r="AJ14" s="18" cm="1">
        <f t="array" ref="AJ14">ROUND(AVERAGE(Z15:Z24/10),1)</f>
        <v>0</v>
      </c>
      <c r="AK14" s="18" cm="1">
        <f t="array" ref="AK14">(ROUND(AVERAGE(Z15:Z24/10/8),1))</f>
        <v>0</v>
      </c>
      <c r="AM14" s="34">
        <v>45150</v>
      </c>
      <c r="AN14" s="29"/>
      <c r="AO14" s="30"/>
      <c r="AP14" s="30"/>
      <c r="AQ14" s="30">
        <v>0</v>
      </c>
      <c r="AR14" s="31"/>
      <c r="AS14" s="11">
        <f t="shared" si="8"/>
        <v>0</v>
      </c>
      <c r="AT14" s="23" t="str">
        <f t="shared" si="9"/>
        <v>37</v>
      </c>
      <c r="AU14" s="17">
        <f t="shared" si="29"/>
        <v>0</v>
      </c>
      <c r="AV14" s="13">
        <f t="shared" si="30"/>
        <v>0</v>
      </c>
      <c r="AW14" s="32">
        <f t="shared" si="10"/>
        <v>0</v>
      </c>
      <c r="AX14" s="14">
        <f t="shared" si="31"/>
        <v>0</v>
      </c>
      <c r="AY14" s="32">
        <f t="shared" si="11"/>
        <v>0</v>
      </c>
      <c r="AZ14" s="32">
        <f t="shared" si="12"/>
        <v>0</v>
      </c>
      <c r="BA14" s="17">
        <f t="shared" si="32"/>
        <v>0</v>
      </c>
      <c r="BB14" s="33">
        <f t="shared" si="13"/>
        <v>0</v>
      </c>
      <c r="BC14" s="18" cm="1">
        <f t="array" ref="BC14">ROUND(AVERAGE(AS15:AS24/10),1)</f>
        <v>0</v>
      </c>
      <c r="BD14" s="18" cm="1">
        <f t="array" ref="BD14">(ROUND(AVERAGE(AS15:AS24/10/8),1))</f>
        <v>0</v>
      </c>
      <c r="BF14" s="34">
        <v>45150</v>
      </c>
      <c r="BG14" s="29"/>
      <c r="BH14" s="30"/>
      <c r="BI14" s="30"/>
      <c r="BJ14" s="30">
        <v>0</v>
      </c>
      <c r="BK14" s="31">
        <v>90</v>
      </c>
      <c r="BL14" s="11">
        <f t="shared" si="14"/>
        <v>90</v>
      </c>
      <c r="BM14" s="23" t="str">
        <f t="shared" si="15"/>
        <v>44.2</v>
      </c>
      <c r="BN14" s="17">
        <f t="shared" si="33"/>
        <v>3978.0000000000005</v>
      </c>
      <c r="BO14" s="13">
        <f t="shared" si="34"/>
        <v>0</v>
      </c>
      <c r="BP14" s="32">
        <f t="shared" si="16"/>
        <v>0</v>
      </c>
      <c r="BQ14" s="14">
        <f t="shared" si="35"/>
        <v>0</v>
      </c>
      <c r="BR14" s="32">
        <f t="shared" si="17"/>
        <v>0</v>
      </c>
      <c r="BS14" s="32">
        <f t="shared" si="18"/>
        <v>0</v>
      </c>
      <c r="BT14" s="17">
        <f t="shared" si="36"/>
        <v>3978.0000000000005</v>
      </c>
      <c r="BU14" s="33">
        <f t="shared" si="19"/>
        <v>3978.0000000000005</v>
      </c>
      <c r="BV14" s="18" cm="1">
        <f t="array" ref="BV14">ROUND(AVERAGE(BL15:BL24/10),1)</f>
        <v>2.7</v>
      </c>
      <c r="BW14" s="18" cm="1">
        <f t="array" ref="BW14">(ROUND(AVERAGE(BL15:BL24/10/8),1))</f>
        <v>0.3</v>
      </c>
    </row>
    <row r="15" spans="1:75" x14ac:dyDescent="0.45">
      <c r="A15" s="22">
        <v>45136</v>
      </c>
      <c r="B15" s="21"/>
      <c r="C15" s="9"/>
      <c r="D15" s="9"/>
      <c r="E15" s="9"/>
      <c r="F15" s="10"/>
      <c r="G15" s="11">
        <f t="shared" si="0"/>
        <v>0</v>
      </c>
      <c r="H15" s="14" t="str">
        <f t="shared" si="37"/>
        <v>27</v>
      </c>
      <c r="I15" s="17">
        <f t="shared" si="20"/>
        <v>0</v>
      </c>
      <c r="J15" s="13">
        <f t="shared" si="1"/>
        <v>0</v>
      </c>
      <c r="K15" s="14">
        <f t="shared" si="21"/>
        <v>0</v>
      </c>
      <c r="L15" s="14">
        <f t="shared" si="22"/>
        <v>0</v>
      </c>
      <c r="M15" s="14">
        <f t="shared" si="38"/>
        <v>0</v>
      </c>
      <c r="N15" s="14">
        <f t="shared" si="39"/>
        <v>0</v>
      </c>
      <c r="O15" s="17">
        <f t="shared" si="23"/>
        <v>0</v>
      </c>
      <c r="P15" s="15">
        <f t="shared" si="24"/>
        <v>0</v>
      </c>
      <c r="Q15" s="18" cm="1">
        <f t="array" ref="Q15">ROUND(AVERAGE(G16:G25/10),1)</f>
        <v>0</v>
      </c>
      <c r="R15" s="18" cm="1">
        <f t="array" ref="R15">(ROUND(AVERAGE(G16:G25/10/8),1))</f>
        <v>0</v>
      </c>
      <c r="T15" s="34">
        <v>45136</v>
      </c>
      <c r="U15" s="29"/>
      <c r="V15" s="30"/>
      <c r="W15" s="30"/>
      <c r="X15" s="30">
        <v>0</v>
      </c>
      <c r="Y15" s="31"/>
      <c r="Z15" s="11">
        <f t="shared" si="2"/>
        <v>0</v>
      </c>
      <c r="AA15" s="23" t="str">
        <f t="shared" si="3"/>
        <v>31</v>
      </c>
      <c r="AB15" s="17">
        <f t="shared" si="25"/>
        <v>0</v>
      </c>
      <c r="AC15" s="13">
        <f t="shared" si="26"/>
        <v>0</v>
      </c>
      <c r="AD15" s="32">
        <f t="shared" si="4"/>
        <v>0</v>
      </c>
      <c r="AE15" s="14">
        <f t="shared" si="27"/>
        <v>0</v>
      </c>
      <c r="AF15" s="32">
        <f t="shared" si="5"/>
        <v>0</v>
      </c>
      <c r="AG15" s="32">
        <f t="shared" si="6"/>
        <v>0</v>
      </c>
      <c r="AH15" s="17">
        <f t="shared" si="28"/>
        <v>0</v>
      </c>
      <c r="AI15" s="33">
        <f t="shared" si="7"/>
        <v>0</v>
      </c>
      <c r="AJ15" s="18" cm="1">
        <f t="array" ref="AJ15">ROUND(AVERAGE(Z16:Z25/10),1)</f>
        <v>0</v>
      </c>
      <c r="AK15" s="18" cm="1">
        <f t="array" ref="AK15">(ROUND(AVERAGE(Z16:Z25/10/8),1))</f>
        <v>0</v>
      </c>
      <c r="AM15" s="34">
        <v>45136</v>
      </c>
      <c r="AN15" s="29"/>
      <c r="AO15" s="30"/>
      <c r="AP15" s="30"/>
      <c r="AQ15" s="30">
        <v>0</v>
      </c>
      <c r="AR15" s="31"/>
      <c r="AS15" s="11">
        <f t="shared" si="8"/>
        <v>0</v>
      </c>
      <c r="AT15" s="23" t="str">
        <f t="shared" si="9"/>
        <v>37</v>
      </c>
      <c r="AU15" s="17">
        <f t="shared" si="29"/>
        <v>0</v>
      </c>
      <c r="AV15" s="13">
        <f t="shared" si="30"/>
        <v>0</v>
      </c>
      <c r="AW15" s="32">
        <f t="shared" si="10"/>
        <v>0</v>
      </c>
      <c r="AX15" s="14">
        <f t="shared" si="31"/>
        <v>0</v>
      </c>
      <c r="AY15" s="32">
        <f t="shared" si="11"/>
        <v>0</v>
      </c>
      <c r="AZ15" s="32">
        <f t="shared" si="12"/>
        <v>0</v>
      </c>
      <c r="BA15" s="17">
        <f t="shared" si="32"/>
        <v>0</v>
      </c>
      <c r="BB15" s="33">
        <f t="shared" si="13"/>
        <v>0</v>
      </c>
      <c r="BC15" s="18" cm="1">
        <f t="array" ref="BC15">ROUND(AVERAGE(AS16:AS25/10),1)</f>
        <v>0</v>
      </c>
      <c r="BD15" s="18" cm="1">
        <f t="array" ref="BD15">(ROUND(AVERAGE(AS16:AS25/10/8),1))</f>
        <v>0</v>
      </c>
      <c r="BF15" s="34">
        <v>45136</v>
      </c>
      <c r="BG15" s="29"/>
      <c r="BH15" s="30"/>
      <c r="BI15" s="30"/>
      <c r="BJ15" s="30">
        <v>0</v>
      </c>
      <c r="BK15" s="31">
        <v>90</v>
      </c>
      <c r="BL15" s="11">
        <f t="shared" si="14"/>
        <v>90</v>
      </c>
      <c r="BM15" s="23" t="str">
        <f t="shared" si="15"/>
        <v>44.2</v>
      </c>
      <c r="BN15" s="17">
        <f t="shared" si="33"/>
        <v>3978.0000000000005</v>
      </c>
      <c r="BO15" s="13">
        <f t="shared" si="34"/>
        <v>0</v>
      </c>
      <c r="BP15" s="32">
        <f t="shared" si="16"/>
        <v>0</v>
      </c>
      <c r="BQ15" s="14">
        <f t="shared" si="35"/>
        <v>0</v>
      </c>
      <c r="BR15" s="32">
        <f t="shared" si="17"/>
        <v>0</v>
      </c>
      <c r="BS15" s="32">
        <f t="shared" si="18"/>
        <v>0</v>
      </c>
      <c r="BT15" s="17">
        <f t="shared" si="36"/>
        <v>3978.0000000000005</v>
      </c>
      <c r="BU15" s="33">
        <f t="shared" si="19"/>
        <v>3978.0000000000005</v>
      </c>
      <c r="BV15" s="18" cm="1">
        <f t="array" ref="BV15">ROUND(AVERAGE(BL16:BL25/10),1)</f>
        <v>1.8</v>
      </c>
      <c r="BW15" s="18" cm="1">
        <f t="array" ref="BW15">(ROUND(AVERAGE(BL16:BL25/10/8),1))</f>
        <v>0.2</v>
      </c>
    </row>
    <row r="16" spans="1:75" x14ac:dyDescent="0.45">
      <c r="A16" s="20">
        <v>45122</v>
      </c>
      <c r="B16" s="21"/>
      <c r="C16" s="9"/>
      <c r="D16" s="9"/>
      <c r="E16" s="9"/>
      <c r="F16" s="10"/>
      <c r="G16" s="11">
        <f t="shared" si="0"/>
        <v>0</v>
      </c>
      <c r="H16" s="14" t="str">
        <f t="shared" si="37"/>
        <v>27</v>
      </c>
      <c r="I16" s="17">
        <f t="shared" si="20"/>
        <v>0</v>
      </c>
      <c r="J16" s="13">
        <f t="shared" si="1"/>
        <v>0</v>
      </c>
      <c r="K16" s="14">
        <f t="shared" si="21"/>
        <v>0</v>
      </c>
      <c r="L16" s="14">
        <f t="shared" si="22"/>
        <v>0</v>
      </c>
      <c r="M16" s="14">
        <f t="shared" si="38"/>
        <v>0</v>
      </c>
      <c r="N16" s="14">
        <f t="shared" si="39"/>
        <v>0</v>
      </c>
      <c r="O16" s="17">
        <f t="shared" si="23"/>
        <v>0</v>
      </c>
      <c r="P16" s="15">
        <f t="shared" si="24"/>
        <v>0</v>
      </c>
      <c r="Q16" s="18" cm="1">
        <f t="array" ref="Q16">ROUND(AVERAGE(G17:G26/10),1)</f>
        <v>0</v>
      </c>
      <c r="R16" s="18" cm="1">
        <f t="array" ref="R16">(ROUND(AVERAGE(G17:G26/10/8),1))</f>
        <v>0</v>
      </c>
      <c r="T16" s="28">
        <v>45122</v>
      </c>
      <c r="U16" s="29"/>
      <c r="V16" s="30"/>
      <c r="W16" s="30"/>
      <c r="X16" s="30">
        <v>0</v>
      </c>
      <c r="Y16" s="31"/>
      <c r="Z16" s="11">
        <f t="shared" si="2"/>
        <v>0</v>
      </c>
      <c r="AA16" s="23" t="str">
        <f t="shared" si="3"/>
        <v>31</v>
      </c>
      <c r="AB16" s="17">
        <f t="shared" si="25"/>
        <v>0</v>
      </c>
      <c r="AC16" s="13">
        <f t="shared" si="26"/>
        <v>0</v>
      </c>
      <c r="AD16" s="32">
        <f t="shared" si="4"/>
        <v>0</v>
      </c>
      <c r="AE16" s="14">
        <f t="shared" si="27"/>
        <v>0</v>
      </c>
      <c r="AF16" s="32">
        <f t="shared" si="5"/>
        <v>0</v>
      </c>
      <c r="AG16" s="32">
        <f t="shared" si="6"/>
        <v>0</v>
      </c>
      <c r="AH16" s="17">
        <f t="shared" si="28"/>
        <v>0</v>
      </c>
      <c r="AI16" s="33">
        <f t="shared" si="7"/>
        <v>0</v>
      </c>
      <c r="AJ16" s="18" cm="1">
        <f t="array" ref="AJ16">ROUND(AVERAGE(Z17:Z26/10),1)</f>
        <v>0</v>
      </c>
      <c r="AK16" s="18" cm="1">
        <f t="array" ref="AK16">(ROUND(AVERAGE(Z17:Z26/10/8),1))</f>
        <v>0</v>
      </c>
      <c r="AM16" s="28">
        <v>45122</v>
      </c>
      <c r="AN16" s="29"/>
      <c r="AO16" s="30"/>
      <c r="AP16" s="30"/>
      <c r="AQ16" s="30">
        <v>0</v>
      </c>
      <c r="AR16" s="31"/>
      <c r="AS16" s="11">
        <f t="shared" si="8"/>
        <v>0</v>
      </c>
      <c r="AT16" s="23" t="str">
        <f t="shared" si="9"/>
        <v>37</v>
      </c>
      <c r="AU16" s="17">
        <f t="shared" si="29"/>
        <v>0</v>
      </c>
      <c r="AV16" s="13">
        <f t="shared" si="30"/>
        <v>0</v>
      </c>
      <c r="AW16" s="32">
        <f t="shared" si="10"/>
        <v>0</v>
      </c>
      <c r="AX16" s="14">
        <f t="shared" si="31"/>
        <v>0</v>
      </c>
      <c r="AY16" s="32">
        <f t="shared" si="11"/>
        <v>0</v>
      </c>
      <c r="AZ16" s="32">
        <f t="shared" si="12"/>
        <v>0</v>
      </c>
      <c r="BA16" s="17">
        <f t="shared" si="32"/>
        <v>0</v>
      </c>
      <c r="BB16" s="33">
        <f t="shared" si="13"/>
        <v>0</v>
      </c>
      <c r="BC16" s="18" cm="1">
        <f t="array" ref="BC16">ROUND(AVERAGE(AS17:AS26/10),1)</f>
        <v>0</v>
      </c>
      <c r="BD16" s="18" cm="1">
        <f t="array" ref="BD16">(ROUND(AVERAGE(AS17:AS26/10/8),1))</f>
        <v>0</v>
      </c>
      <c r="BF16" s="28">
        <v>45122</v>
      </c>
      <c r="BG16" s="29"/>
      <c r="BH16" s="30"/>
      <c r="BI16" s="30"/>
      <c r="BJ16" s="30">
        <v>0</v>
      </c>
      <c r="BK16" s="31">
        <v>90</v>
      </c>
      <c r="BL16" s="11">
        <f t="shared" si="14"/>
        <v>90</v>
      </c>
      <c r="BM16" s="23" t="str">
        <f t="shared" si="15"/>
        <v>44.2</v>
      </c>
      <c r="BN16" s="17">
        <f t="shared" si="33"/>
        <v>3978.0000000000005</v>
      </c>
      <c r="BO16" s="13">
        <f t="shared" si="34"/>
        <v>0</v>
      </c>
      <c r="BP16" s="32">
        <f t="shared" si="16"/>
        <v>0</v>
      </c>
      <c r="BQ16" s="14">
        <f t="shared" si="35"/>
        <v>0</v>
      </c>
      <c r="BR16" s="32">
        <f t="shared" si="17"/>
        <v>0</v>
      </c>
      <c r="BS16" s="32">
        <f t="shared" si="18"/>
        <v>0</v>
      </c>
      <c r="BT16" s="17">
        <f t="shared" si="36"/>
        <v>3978.0000000000005</v>
      </c>
      <c r="BU16" s="33">
        <f t="shared" si="19"/>
        <v>3978.0000000000005</v>
      </c>
      <c r="BV16" s="18" cm="1">
        <f t="array" ref="BV16">ROUND(AVERAGE(BL17:BL26/10),1)</f>
        <v>0.9</v>
      </c>
      <c r="BW16" s="18" cm="1">
        <f t="array" ref="BW16">(ROUND(AVERAGE(BL17:BL26/10/8),1))</f>
        <v>0.1</v>
      </c>
    </row>
    <row r="17" spans="1:75" x14ac:dyDescent="0.45">
      <c r="A17" s="22">
        <v>45108</v>
      </c>
      <c r="B17" s="21"/>
      <c r="C17" s="9"/>
      <c r="D17" s="9"/>
      <c r="E17" s="9"/>
      <c r="F17" s="10"/>
      <c r="G17" s="11">
        <f t="shared" si="0"/>
        <v>0</v>
      </c>
      <c r="H17" s="14" t="str">
        <f t="shared" si="37"/>
        <v>27</v>
      </c>
      <c r="I17" s="17">
        <f t="shared" si="20"/>
        <v>0</v>
      </c>
      <c r="J17" s="13">
        <f t="shared" si="1"/>
        <v>0</v>
      </c>
      <c r="K17" s="14">
        <f t="shared" si="21"/>
        <v>0</v>
      </c>
      <c r="L17" s="14">
        <f t="shared" si="22"/>
        <v>0</v>
      </c>
      <c r="M17" s="14">
        <f t="shared" si="38"/>
        <v>0</v>
      </c>
      <c r="N17" s="14">
        <f t="shared" si="39"/>
        <v>0</v>
      </c>
      <c r="O17" s="17">
        <f t="shared" si="23"/>
        <v>0</v>
      </c>
      <c r="P17" s="15">
        <f t="shared" si="24"/>
        <v>0</v>
      </c>
      <c r="Q17" s="18" cm="1">
        <f t="array" ref="Q17">ROUND(AVERAGE(G18:G27/10),1)</f>
        <v>0</v>
      </c>
      <c r="R17" s="18" cm="1">
        <f t="array" ref="R17">(ROUND(AVERAGE(G18:G27/10/8),1))</f>
        <v>0</v>
      </c>
      <c r="T17" s="34">
        <v>45108</v>
      </c>
      <c r="U17" s="29"/>
      <c r="V17" s="30"/>
      <c r="W17" s="30"/>
      <c r="X17" s="30">
        <v>0</v>
      </c>
      <c r="Y17" s="31"/>
      <c r="Z17" s="11">
        <f t="shared" si="2"/>
        <v>0</v>
      </c>
      <c r="AA17" s="23" t="str">
        <f t="shared" si="3"/>
        <v>31</v>
      </c>
      <c r="AB17" s="17">
        <f t="shared" si="25"/>
        <v>0</v>
      </c>
      <c r="AC17" s="13">
        <f t="shared" si="26"/>
        <v>0</v>
      </c>
      <c r="AD17" s="32">
        <f t="shared" si="4"/>
        <v>0</v>
      </c>
      <c r="AE17" s="14">
        <f t="shared" si="27"/>
        <v>0</v>
      </c>
      <c r="AF17" s="32">
        <f t="shared" si="5"/>
        <v>0</v>
      </c>
      <c r="AG17" s="32">
        <f t="shared" si="6"/>
        <v>0</v>
      </c>
      <c r="AH17" s="17">
        <f t="shared" si="28"/>
        <v>0</v>
      </c>
      <c r="AI17" s="33">
        <f t="shared" si="7"/>
        <v>0</v>
      </c>
      <c r="AJ17" s="18" cm="1">
        <f t="array" ref="AJ17">ROUND(AVERAGE(Z18:Z27/10),1)</f>
        <v>0</v>
      </c>
      <c r="AK17" s="18" cm="1">
        <f t="array" ref="AK17">(ROUND(AVERAGE(Z18:Z27/10/8),1))</f>
        <v>0</v>
      </c>
      <c r="AM17" s="34">
        <v>45108</v>
      </c>
      <c r="AN17" s="29"/>
      <c r="AO17" s="30"/>
      <c r="AP17" s="30"/>
      <c r="AQ17" s="30">
        <v>0</v>
      </c>
      <c r="AR17" s="31"/>
      <c r="AS17" s="11">
        <f t="shared" si="8"/>
        <v>0</v>
      </c>
      <c r="AT17" s="23" t="str">
        <f t="shared" si="9"/>
        <v>37</v>
      </c>
      <c r="AU17" s="17">
        <f t="shared" si="29"/>
        <v>0</v>
      </c>
      <c r="AV17" s="13">
        <f t="shared" si="30"/>
        <v>0</v>
      </c>
      <c r="AW17" s="32">
        <f t="shared" si="10"/>
        <v>0</v>
      </c>
      <c r="AX17" s="14">
        <f t="shared" si="31"/>
        <v>0</v>
      </c>
      <c r="AY17" s="32">
        <f t="shared" si="11"/>
        <v>0</v>
      </c>
      <c r="AZ17" s="32">
        <f t="shared" si="12"/>
        <v>0</v>
      </c>
      <c r="BA17" s="17">
        <f t="shared" si="32"/>
        <v>0</v>
      </c>
      <c r="BB17" s="33">
        <f t="shared" si="13"/>
        <v>0</v>
      </c>
      <c r="BC17" s="18" cm="1">
        <f t="array" ref="BC17">ROUND(AVERAGE(AS18:AS27/10),1)</f>
        <v>0</v>
      </c>
      <c r="BD17" s="18" cm="1">
        <f t="array" ref="BD17">(ROUND(AVERAGE(AS18:AS27/10/8),1))</f>
        <v>0</v>
      </c>
      <c r="BF17" s="34">
        <v>45108</v>
      </c>
      <c r="BG17" s="29"/>
      <c r="BH17" s="30"/>
      <c r="BI17" s="30"/>
      <c r="BJ17" s="30">
        <v>0</v>
      </c>
      <c r="BK17" s="31">
        <v>90</v>
      </c>
      <c r="BL17" s="11">
        <f t="shared" si="14"/>
        <v>90</v>
      </c>
      <c r="BM17" s="23" t="str">
        <f t="shared" si="15"/>
        <v>44.2</v>
      </c>
      <c r="BN17" s="17">
        <f t="shared" si="33"/>
        <v>3978.0000000000005</v>
      </c>
      <c r="BO17" s="13">
        <f t="shared" si="34"/>
        <v>0</v>
      </c>
      <c r="BP17" s="32">
        <f t="shared" si="16"/>
        <v>0</v>
      </c>
      <c r="BQ17" s="14">
        <f t="shared" si="35"/>
        <v>0</v>
      </c>
      <c r="BR17" s="32">
        <f t="shared" si="17"/>
        <v>0</v>
      </c>
      <c r="BS17" s="32">
        <f t="shared" si="18"/>
        <v>0</v>
      </c>
      <c r="BT17" s="17">
        <f t="shared" si="36"/>
        <v>3978.0000000000005</v>
      </c>
      <c r="BU17" s="33">
        <f t="shared" si="19"/>
        <v>3978.0000000000005</v>
      </c>
      <c r="BV17" s="18" cm="1">
        <f t="array" ref="BV17">ROUND(AVERAGE(BL18:BL27/10),1)</f>
        <v>0</v>
      </c>
      <c r="BW17" s="18" cm="1">
        <f t="array" ref="BW17">(ROUND(AVERAGE(BL18:BL27/10/8),1))</f>
        <v>0</v>
      </c>
    </row>
    <row r="18" spans="1:75" x14ac:dyDescent="0.45">
      <c r="A18" s="22">
        <v>45094</v>
      </c>
      <c r="B18" s="21"/>
      <c r="C18" s="9"/>
      <c r="D18" s="9"/>
      <c r="E18" s="9"/>
      <c r="F18" s="10"/>
      <c r="G18" s="11">
        <f t="shared" si="0"/>
        <v>0</v>
      </c>
      <c r="H18" s="14" t="str">
        <f t="shared" si="37"/>
        <v>27</v>
      </c>
      <c r="I18" s="17">
        <f t="shared" si="20"/>
        <v>0</v>
      </c>
      <c r="J18" s="13">
        <f t="shared" si="1"/>
        <v>0</v>
      </c>
      <c r="K18" s="14">
        <f t="shared" si="21"/>
        <v>0</v>
      </c>
      <c r="L18" s="14">
        <f t="shared" si="22"/>
        <v>0</v>
      </c>
      <c r="M18" s="14">
        <f t="shared" si="38"/>
        <v>0</v>
      </c>
      <c r="N18" s="14">
        <f t="shared" si="39"/>
        <v>0</v>
      </c>
      <c r="O18" s="17">
        <f t="shared" si="23"/>
        <v>0</v>
      </c>
      <c r="P18" s="15">
        <f t="shared" si="24"/>
        <v>0</v>
      </c>
      <c r="Q18" s="18" cm="1">
        <f t="array" ref="Q18">ROUND(AVERAGE(G19:G28/10),1)</f>
        <v>0</v>
      </c>
      <c r="R18" s="18" cm="1">
        <f t="array" ref="R18">(ROUND(AVERAGE(G19:G28/10/8),1))</f>
        <v>0</v>
      </c>
      <c r="T18" s="34">
        <v>45094</v>
      </c>
      <c r="U18" s="29"/>
      <c r="V18" s="30"/>
      <c r="W18" s="30"/>
      <c r="X18" s="30">
        <v>0</v>
      </c>
      <c r="Y18" s="31"/>
      <c r="Z18" s="11">
        <f t="shared" si="2"/>
        <v>0</v>
      </c>
      <c r="AA18" s="23" t="str">
        <f t="shared" si="3"/>
        <v>31</v>
      </c>
      <c r="AB18" s="17">
        <f t="shared" si="25"/>
        <v>0</v>
      </c>
      <c r="AC18" s="13">
        <f t="shared" si="26"/>
        <v>0</v>
      </c>
      <c r="AD18" s="32">
        <f t="shared" si="4"/>
        <v>0</v>
      </c>
      <c r="AE18" s="14">
        <f t="shared" si="27"/>
        <v>0</v>
      </c>
      <c r="AF18" s="32">
        <f t="shared" si="5"/>
        <v>0</v>
      </c>
      <c r="AG18" s="32">
        <f t="shared" si="6"/>
        <v>0</v>
      </c>
      <c r="AH18" s="17">
        <f t="shared" si="28"/>
        <v>0</v>
      </c>
      <c r="AI18" s="33">
        <f t="shared" si="7"/>
        <v>0</v>
      </c>
      <c r="AJ18" s="18" cm="1">
        <f t="array" ref="AJ18">ROUND(AVERAGE(Z19:Z28/10),1)</f>
        <v>0</v>
      </c>
      <c r="AK18" s="18" cm="1">
        <f t="array" ref="AK18">(ROUND(AVERAGE(Z19:Z28/10/8),1))</f>
        <v>0</v>
      </c>
      <c r="AM18" s="34">
        <v>45094</v>
      </c>
      <c r="AN18" s="29"/>
      <c r="AO18" s="30"/>
      <c r="AP18" s="30"/>
      <c r="AQ18" s="30">
        <v>0</v>
      </c>
      <c r="AR18" s="31"/>
      <c r="AS18" s="11">
        <f t="shared" si="8"/>
        <v>0</v>
      </c>
      <c r="AT18" s="23" t="str">
        <f t="shared" si="9"/>
        <v>37</v>
      </c>
      <c r="AU18" s="17">
        <f t="shared" si="29"/>
        <v>0</v>
      </c>
      <c r="AV18" s="13">
        <f t="shared" si="30"/>
        <v>0</v>
      </c>
      <c r="AW18" s="32">
        <f t="shared" si="10"/>
        <v>0</v>
      </c>
      <c r="AX18" s="14">
        <f t="shared" si="31"/>
        <v>0</v>
      </c>
      <c r="AY18" s="32">
        <f t="shared" si="11"/>
        <v>0</v>
      </c>
      <c r="AZ18" s="32">
        <f t="shared" si="12"/>
        <v>0</v>
      </c>
      <c r="BA18" s="17">
        <f t="shared" si="32"/>
        <v>0</v>
      </c>
      <c r="BB18" s="33">
        <f t="shared" si="13"/>
        <v>0</v>
      </c>
      <c r="BC18" s="18" cm="1">
        <f t="array" ref="BC18">ROUND(AVERAGE(AS19:AS28/10),1)</f>
        <v>0</v>
      </c>
      <c r="BD18" s="18" cm="1">
        <f t="array" ref="BD18">(ROUND(AVERAGE(AS19:AS28/10/8),1))</f>
        <v>0</v>
      </c>
      <c r="BF18" s="34">
        <v>45094</v>
      </c>
      <c r="BG18" s="29"/>
      <c r="BH18" s="30"/>
      <c r="BI18" s="30"/>
      <c r="BJ18" s="30">
        <v>0</v>
      </c>
      <c r="BK18" s="31"/>
      <c r="BL18" s="11">
        <f t="shared" si="14"/>
        <v>0</v>
      </c>
      <c r="BM18" s="23" t="str">
        <f t="shared" si="15"/>
        <v>41.2</v>
      </c>
      <c r="BN18" s="17">
        <f t="shared" si="33"/>
        <v>0</v>
      </c>
      <c r="BO18" s="13">
        <f t="shared" si="34"/>
        <v>0</v>
      </c>
      <c r="BP18" s="32">
        <f t="shared" si="16"/>
        <v>0</v>
      </c>
      <c r="BQ18" s="14">
        <f t="shared" si="35"/>
        <v>0</v>
      </c>
      <c r="BR18" s="32">
        <f t="shared" si="17"/>
        <v>0</v>
      </c>
      <c r="BS18" s="32">
        <f t="shared" si="18"/>
        <v>0</v>
      </c>
      <c r="BT18" s="17">
        <f t="shared" si="36"/>
        <v>0</v>
      </c>
      <c r="BU18" s="33">
        <f t="shared" si="19"/>
        <v>0</v>
      </c>
      <c r="BV18" s="18" cm="1">
        <f t="array" ref="BV18">ROUND(AVERAGE(BL19:BL28/10),1)</f>
        <v>0</v>
      </c>
      <c r="BW18" s="18" cm="1">
        <f t="array" ref="BW18">(ROUND(AVERAGE(BL19:BL28/10/8),1))</f>
        <v>0</v>
      </c>
    </row>
    <row r="19" spans="1:75" x14ac:dyDescent="0.45">
      <c r="A19" s="20">
        <v>45080</v>
      </c>
      <c r="B19" s="21"/>
      <c r="C19" s="9"/>
      <c r="D19" s="9"/>
      <c r="E19" s="9"/>
      <c r="F19" s="10"/>
      <c r="G19" s="11">
        <f t="shared" si="0"/>
        <v>0</v>
      </c>
      <c r="H19" s="14" t="str">
        <f t="shared" si="37"/>
        <v>27</v>
      </c>
      <c r="I19" s="17">
        <f t="shared" si="20"/>
        <v>0</v>
      </c>
      <c r="J19" s="13">
        <f t="shared" si="1"/>
        <v>0</v>
      </c>
      <c r="K19" s="14">
        <f t="shared" si="21"/>
        <v>0</v>
      </c>
      <c r="L19" s="14">
        <f t="shared" si="22"/>
        <v>0</v>
      </c>
      <c r="M19" s="14">
        <f t="shared" si="38"/>
        <v>0</v>
      </c>
      <c r="N19" s="14">
        <f t="shared" si="39"/>
        <v>0</v>
      </c>
      <c r="O19" s="17">
        <f t="shared" si="23"/>
        <v>0</v>
      </c>
      <c r="P19" s="15">
        <f t="shared" si="24"/>
        <v>0</v>
      </c>
      <c r="Q19" s="18" cm="1">
        <f t="array" ref="Q19">ROUND(AVERAGE(G20:G29/10),1)</f>
        <v>0</v>
      </c>
      <c r="R19" s="18" cm="1">
        <f t="array" ref="R19">(ROUND(AVERAGE(G20:G29/10/8),1))</f>
        <v>0</v>
      </c>
      <c r="T19" s="28">
        <v>45080</v>
      </c>
      <c r="U19" s="29"/>
      <c r="V19" s="30"/>
      <c r="W19" s="30"/>
      <c r="X19" s="30">
        <v>0</v>
      </c>
      <c r="Y19" s="31"/>
      <c r="Z19" s="11">
        <f t="shared" si="2"/>
        <v>0</v>
      </c>
      <c r="AA19" s="23" t="str">
        <f t="shared" si="3"/>
        <v>31</v>
      </c>
      <c r="AB19" s="17">
        <f t="shared" si="25"/>
        <v>0</v>
      </c>
      <c r="AC19" s="13">
        <f t="shared" si="26"/>
        <v>0</v>
      </c>
      <c r="AD19" s="32">
        <f t="shared" si="4"/>
        <v>0</v>
      </c>
      <c r="AE19" s="14">
        <f t="shared" si="27"/>
        <v>0</v>
      </c>
      <c r="AF19" s="32">
        <f t="shared" si="5"/>
        <v>0</v>
      </c>
      <c r="AG19" s="32">
        <f t="shared" si="6"/>
        <v>0</v>
      </c>
      <c r="AH19" s="17">
        <f t="shared" si="28"/>
        <v>0</v>
      </c>
      <c r="AI19" s="33">
        <f t="shared" si="7"/>
        <v>0</v>
      </c>
      <c r="AJ19" s="18" cm="1">
        <f t="array" ref="AJ19">ROUND(AVERAGE(Z20:Z29/10),1)</f>
        <v>0</v>
      </c>
      <c r="AK19" s="18" cm="1">
        <f t="array" ref="AK19">(ROUND(AVERAGE(Z20:Z29/10/8),1))</f>
        <v>0</v>
      </c>
      <c r="AM19" s="28">
        <v>45080</v>
      </c>
      <c r="AN19" s="29"/>
      <c r="AO19" s="30"/>
      <c r="AP19" s="30"/>
      <c r="AQ19" s="30">
        <v>0</v>
      </c>
      <c r="AR19" s="31"/>
      <c r="AS19" s="11">
        <f t="shared" si="8"/>
        <v>0</v>
      </c>
      <c r="AT19" s="23" t="str">
        <f t="shared" si="9"/>
        <v>37</v>
      </c>
      <c r="AU19" s="17">
        <f t="shared" si="29"/>
        <v>0</v>
      </c>
      <c r="AV19" s="13">
        <f t="shared" si="30"/>
        <v>0</v>
      </c>
      <c r="AW19" s="32">
        <f t="shared" si="10"/>
        <v>0</v>
      </c>
      <c r="AX19" s="14">
        <f t="shared" si="31"/>
        <v>0</v>
      </c>
      <c r="AY19" s="32">
        <f t="shared" si="11"/>
        <v>0</v>
      </c>
      <c r="AZ19" s="32">
        <f t="shared" si="12"/>
        <v>0</v>
      </c>
      <c r="BA19" s="17">
        <f t="shared" si="32"/>
        <v>0</v>
      </c>
      <c r="BB19" s="33">
        <f t="shared" si="13"/>
        <v>0</v>
      </c>
      <c r="BC19" s="18" cm="1">
        <f t="array" ref="BC19">ROUND(AVERAGE(AS20:AS29/10),1)</f>
        <v>0</v>
      </c>
      <c r="BD19" s="18" cm="1">
        <f t="array" ref="BD19">(ROUND(AVERAGE(AS20:AS29/10/8),1))</f>
        <v>0</v>
      </c>
      <c r="BF19" s="28">
        <v>45080</v>
      </c>
      <c r="BG19" s="29"/>
      <c r="BH19" s="30"/>
      <c r="BI19" s="30"/>
      <c r="BJ19" s="30">
        <v>0</v>
      </c>
      <c r="BK19" s="31"/>
      <c r="BL19" s="11">
        <f t="shared" si="14"/>
        <v>0</v>
      </c>
      <c r="BM19" s="23" t="str">
        <f t="shared" si="15"/>
        <v>41.2</v>
      </c>
      <c r="BN19" s="17">
        <f t="shared" si="33"/>
        <v>0</v>
      </c>
      <c r="BO19" s="13">
        <f t="shared" si="34"/>
        <v>0</v>
      </c>
      <c r="BP19" s="32">
        <f t="shared" si="16"/>
        <v>0</v>
      </c>
      <c r="BQ19" s="14">
        <f t="shared" si="35"/>
        <v>0</v>
      </c>
      <c r="BR19" s="32">
        <f t="shared" si="17"/>
        <v>0</v>
      </c>
      <c r="BS19" s="32">
        <f t="shared" si="18"/>
        <v>0</v>
      </c>
      <c r="BT19" s="17">
        <f t="shared" si="36"/>
        <v>0</v>
      </c>
      <c r="BU19" s="33">
        <f t="shared" si="19"/>
        <v>0</v>
      </c>
      <c r="BV19" s="18" cm="1">
        <f t="array" ref="BV19">ROUND(AVERAGE(BL20:BL29/10),1)</f>
        <v>0</v>
      </c>
      <c r="BW19" s="18" cm="1">
        <f t="array" ref="BW19">(ROUND(AVERAGE(BL20:BL29/10/8),1))</f>
        <v>0</v>
      </c>
    </row>
    <row r="20" spans="1:75" x14ac:dyDescent="0.45">
      <c r="A20" s="22">
        <v>45066</v>
      </c>
      <c r="B20" s="21"/>
      <c r="C20" s="9"/>
      <c r="D20" s="9"/>
      <c r="E20" s="9"/>
      <c r="F20" s="10"/>
      <c r="G20" s="11">
        <f t="shared" si="0"/>
        <v>0</v>
      </c>
      <c r="H20" s="14" t="str">
        <f t="shared" si="37"/>
        <v>27</v>
      </c>
      <c r="I20" s="17">
        <f t="shared" si="20"/>
        <v>0</v>
      </c>
      <c r="J20" s="13">
        <f t="shared" si="1"/>
        <v>0</v>
      </c>
      <c r="K20" s="14">
        <f t="shared" si="21"/>
        <v>0</v>
      </c>
      <c r="L20" s="14">
        <f t="shared" si="22"/>
        <v>0</v>
      </c>
      <c r="M20" s="14">
        <f t="shared" si="38"/>
        <v>0</v>
      </c>
      <c r="N20" s="14">
        <f t="shared" si="39"/>
        <v>0</v>
      </c>
      <c r="O20" s="17">
        <f t="shared" si="23"/>
        <v>0</v>
      </c>
      <c r="P20" s="15">
        <f t="shared" si="24"/>
        <v>0</v>
      </c>
      <c r="Q20" s="18" cm="1">
        <f t="array" ref="Q20">ROUND(AVERAGE(G21:G30/10),1)</f>
        <v>0</v>
      </c>
      <c r="R20" s="18" cm="1">
        <f t="array" ref="R20">(ROUND(AVERAGE(G21:G30/10/8),1))</f>
        <v>0</v>
      </c>
      <c r="T20" s="34">
        <v>45066</v>
      </c>
      <c r="U20" s="29"/>
      <c r="V20" s="30"/>
      <c r="W20" s="30"/>
      <c r="X20" s="30">
        <v>0</v>
      </c>
      <c r="Y20" s="31"/>
      <c r="Z20" s="11">
        <f t="shared" si="2"/>
        <v>0</v>
      </c>
      <c r="AA20" s="23" t="str">
        <f t="shared" si="3"/>
        <v>31</v>
      </c>
      <c r="AB20" s="17">
        <f t="shared" si="25"/>
        <v>0</v>
      </c>
      <c r="AC20" s="13">
        <f t="shared" si="26"/>
        <v>0</v>
      </c>
      <c r="AD20" s="32">
        <f t="shared" si="4"/>
        <v>0</v>
      </c>
      <c r="AE20" s="14">
        <f t="shared" si="27"/>
        <v>0</v>
      </c>
      <c r="AF20" s="32">
        <f t="shared" si="5"/>
        <v>0</v>
      </c>
      <c r="AG20" s="32">
        <f t="shared" si="6"/>
        <v>0</v>
      </c>
      <c r="AH20" s="17">
        <f t="shared" si="28"/>
        <v>0</v>
      </c>
      <c r="AI20" s="33">
        <f t="shared" si="7"/>
        <v>0</v>
      </c>
      <c r="AJ20" s="18" cm="1">
        <f t="array" ref="AJ20">ROUND(AVERAGE(Z21:Z30/10),1)</f>
        <v>0</v>
      </c>
      <c r="AK20" s="18" cm="1">
        <f t="array" ref="AK20">(ROUND(AVERAGE(Z21:Z30/10/8),1))</f>
        <v>0</v>
      </c>
      <c r="AM20" s="34">
        <v>45066</v>
      </c>
      <c r="AN20" s="29"/>
      <c r="AO20" s="30"/>
      <c r="AP20" s="30"/>
      <c r="AQ20" s="30">
        <v>0</v>
      </c>
      <c r="AR20" s="31"/>
      <c r="AS20" s="11">
        <f t="shared" si="8"/>
        <v>0</v>
      </c>
      <c r="AT20" s="23" t="str">
        <f t="shared" si="9"/>
        <v>37</v>
      </c>
      <c r="AU20" s="17">
        <f t="shared" si="29"/>
        <v>0</v>
      </c>
      <c r="AV20" s="13">
        <f t="shared" si="30"/>
        <v>0</v>
      </c>
      <c r="AW20" s="32">
        <f t="shared" si="10"/>
        <v>0</v>
      </c>
      <c r="AX20" s="14">
        <f t="shared" si="31"/>
        <v>0</v>
      </c>
      <c r="AY20" s="32">
        <f t="shared" si="11"/>
        <v>0</v>
      </c>
      <c r="AZ20" s="32">
        <f t="shared" si="12"/>
        <v>0</v>
      </c>
      <c r="BA20" s="17">
        <f t="shared" si="32"/>
        <v>0</v>
      </c>
      <c r="BB20" s="33">
        <f t="shared" si="13"/>
        <v>0</v>
      </c>
      <c r="BC20" s="18" cm="1">
        <f t="array" ref="BC20">ROUND(AVERAGE(AS21:AS30/10),1)</f>
        <v>0</v>
      </c>
      <c r="BD20" s="18" cm="1">
        <f t="array" ref="BD20">(ROUND(AVERAGE(AS21:AS30/10/8),1))</f>
        <v>0</v>
      </c>
      <c r="BF20" s="34">
        <v>45066</v>
      </c>
      <c r="BG20" s="29"/>
      <c r="BH20" s="30"/>
      <c r="BI20" s="30"/>
      <c r="BJ20" s="30">
        <v>0</v>
      </c>
      <c r="BK20" s="31"/>
      <c r="BL20" s="11">
        <f t="shared" si="14"/>
        <v>0</v>
      </c>
      <c r="BM20" s="23" t="str">
        <f t="shared" si="15"/>
        <v>41.2</v>
      </c>
      <c r="BN20" s="17">
        <f t="shared" si="33"/>
        <v>0</v>
      </c>
      <c r="BO20" s="13">
        <f t="shared" si="34"/>
        <v>0</v>
      </c>
      <c r="BP20" s="32">
        <f t="shared" si="16"/>
        <v>0</v>
      </c>
      <c r="BQ20" s="14">
        <f t="shared" si="35"/>
        <v>0</v>
      </c>
      <c r="BR20" s="32">
        <f t="shared" si="17"/>
        <v>0</v>
      </c>
      <c r="BS20" s="32">
        <f t="shared" si="18"/>
        <v>0</v>
      </c>
      <c r="BT20" s="17">
        <f t="shared" si="36"/>
        <v>0</v>
      </c>
      <c r="BU20" s="33">
        <f t="shared" si="19"/>
        <v>0</v>
      </c>
      <c r="BV20" s="18" cm="1">
        <f t="array" ref="BV20">ROUND(AVERAGE(BL21:BL30/10),1)</f>
        <v>0</v>
      </c>
      <c r="BW20" s="18" cm="1">
        <f t="array" ref="BW20">(ROUND(AVERAGE(BL21:BL30/10/8),1))</f>
        <v>0</v>
      </c>
    </row>
    <row r="21" spans="1:75" x14ac:dyDescent="0.45">
      <c r="A21" s="22">
        <v>45052</v>
      </c>
      <c r="B21" s="21"/>
      <c r="C21" s="9"/>
      <c r="D21" s="9"/>
      <c r="E21" s="9"/>
      <c r="F21" s="10"/>
      <c r="G21" s="11">
        <f t="shared" si="0"/>
        <v>0</v>
      </c>
      <c r="H21" s="14" t="str">
        <f t="shared" si="37"/>
        <v>27</v>
      </c>
      <c r="I21" s="17">
        <f t="shared" si="20"/>
        <v>0</v>
      </c>
      <c r="J21" s="13">
        <f t="shared" si="1"/>
        <v>0</v>
      </c>
      <c r="K21" s="14">
        <f t="shared" si="21"/>
        <v>0</v>
      </c>
      <c r="L21" s="14">
        <f t="shared" si="22"/>
        <v>0</v>
      </c>
      <c r="M21" s="14">
        <f t="shared" si="38"/>
        <v>0</v>
      </c>
      <c r="N21" s="14">
        <f t="shared" si="39"/>
        <v>0</v>
      </c>
      <c r="O21" s="17">
        <f t="shared" si="23"/>
        <v>0</v>
      </c>
      <c r="P21" s="15">
        <f t="shared" si="24"/>
        <v>0</v>
      </c>
      <c r="Q21" s="18" cm="1">
        <f t="array" ref="Q21">ROUND(AVERAGE(G22:G31/10),1)</f>
        <v>0</v>
      </c>
      <c r="R21" s="18" cm="1">
        <f t="array" ref="R21">(ROUND(AVERAGE(G22:G31/10/8),1))</f>
        <v>0</v>
      </c>
      <c r="T21" s="34">
        <v>45052</v>
      </c>
      <c r="U21" s="29"/>
      <c r="V21" s="30"/>
      <c r="W21" s="30"/>
      <c r="X21" s="30">
        <v>0</v>
      </c>
      <c r="Y21" s="31"/>
      <c r="Z21" s="11">
        <f t="shared" si="2"/>
        <v>0</v>
      </c>
      <c r="AA21" s="23" t="str">
        <f t="shared" si="3"/>
        <v>31</v>
      </c>
      <c r="AB21" s="17">
        <f t="shared" si="25"/>
        <v>0</v>
      </c>
      <c r="AC21" s="13">
        <f t="shared" si="26"/>
        <v>0</v>
      </c>
      <c r="AD21" s="32">
        <f t="shared" si="4"/>
        <v>0</v>
      </c>
      <c r="AE21" s="14">
        <f t="shared" si="27"/>
        <v>0</v>
      </c>
      <c r="AF21" s="32">
        <f t="shared" si="5"/>
        <v>0</v>
      </c>
      <c r="AG21" s="32">
        <f t="shared" si="6"/>
        <v>0</v>
      </c>
      <c r="AH21" s="17">
        <f t="shared" si="28"/>
        <v>0</v>
      </c>
      <c r="AI21" s="33">
        <f t="shared" si="7"/>
        <v>0</v>
      </c>
      <c r="AJ21" s="18" cm="1">
        <f t="array" ref="AJ21">ROUND(AVERAGE(Z22:Z31/10),1)</f>
        <v>0</v>
      </c>
      <c r="AK21" s="18" cm="1">
        <f t="array" ref="AK21">(ROUND(AVERAGE(Z22:Z31/10/8),1))</f>
        <v>0</v>
      </c>
      <c r="AM21" s="34">
        <v>45052</v>
      </c>
      <c r="AN21" s="29"/>
      <c r="AO21" s="30"/>
      <c r="AP21" s="30"/>
      <c r="AQ21" s="30">
        <v>0</v>
      </c>
      <c r="AR21" s="31"/>
      <c r="AS21" s="11">
        <f t="shared" si="8"/>
        <v>0</v>
      </c>
      <c r="AT21" s="23" t="str">
        <f t="shared" si="9"/>
        <v>37</v>
      </c>
      <c r="AU21" s="17">
        <f t="shared" si="29"/>
        <v>0</v>
      </c>
      <c r="AV21" s="13">
        <f t="shared" si="30"/>
        <v>0</v>
      </c>
      <c r="AW21" s="32">
        <f t="shared" si="10"/>
        <v>0</v>
      </c>
      <c r="AX21" s="14">
        <f t="shared" si="31"/>
        <v>0</v>
      </c>
      <c r="AY21" s="32">
        <f t="shared" si="11"/>
        <v>0</v>
      </c>
      <c r="AZ21" s="32">
        <f t="shared" si="12"/>
        <v>0</v>
      </c>
      <c r="BA21" s="17">
        <f t="shared" si="32"/>
        <v>0</v>
      </c>
      <c r="BB21" s="33">
        <f t="shared" si="13"/>
        <v>0</v>
      </c>
      <c r="BC21" s="18" cm="1">
        <f t="array" ref="BC21">ROUND(AVERAGE(AS22:AS31/10),1)</f>
        <v>0</v>
      </c>
      <c r="BD21" s="18" cm="1">
        <f t="array" ref="BD21">(ROUND(AVERAGE(AS22:AS31/10/8),1))</f>
        <v>0</v>
      </c>
      <c r="BF21" s="34">
        <v>45052</v>
      </c>
      <c r="BG21" s="29"/>
      <c r="BH21" s="30"/>
      <c r="BI21" s="30"/>
      <c r="BJ21" s="30">
        <v>0</v>
      </c>
      <c r="BK21" s="31"/>
      <c r="BL21" s="11">
        <f t="shared" si="14"/>
        <v>0</v>
      </c>
      <c r="BM21" s="23" t="str">
        <f t="shared" si="15"/>
        <v>41.2</v>
      </c>
      <c r="BN21" s="17">
        <f t="shared" si="33"/>
        <v>0</v>
      </c>
      <c r="BO21" s="13">
        <f t="shared" si="34"/>
        <v>0</v>
      </c>
      <c r="BP21" s="32">
        <f t="shared" si="16"/>
        <v>0</v>
      </c>
      <c r="BQ21" s="14">
        <f t="shared" si="35"/>
        <v>0</v>
      </c>
      <c r="BR21" s="32">
        <f t="shared" si="17"/>
        <v>0</v>
      </c>
      <c r="BS21" s="32">
        <f t="shared" si="18"/>
        <v>0</v>
      </c>
      <c r="BT21" s="17">
        <f t="shared" si="36"/>
        <v>0</v>
      </c>
      <c r="BU21" s="33">
        <f t="shared" si="19"/>
        <v>0</v>
      </c>
      <c r="BV21" s="18" cm="1">
        <f t="array" ref="BV21">ROUND(AVERAGE(BL22:BL31/10),1)</f>
        <v>0</v>
      </c>
      <c r="BW21" s="18" cm="1">
        <f t="array" ref="BW21">(ROUND(AVERAGE(BL22:BL31/10/8),1))</f>
        <v>0</v>
      </c>
    </row>
    <row r="22" spans="1:75" x14ac:dyDescent="0.45">
      <c r="A22" s="20">
        <v>45038</v>
      </c>
      <c r="B22" s="21"/>
      <c r="C22" s="9"/>
      <c r="D22" s="9"/>
      <c r="E22" s="9"/>
      <c r="F22" s="10"/>
      <c r="G22" s="11">
        <f t="shared" si="0"/>
        <v>0</v>
      </c>
      <c r="H22" s="14" t="str">
        <f t="shared" si="37"/>
        <v>27</v>
      </c>
      <c r="I22" s="17">
        <f t="shared" si="20"/>
        <v>0</v>
      </c>
      <c r="J22" s="13">
        <f t="shared" si="1"/>
        <v>0</v>
      </c>
      <c r="K22" s="14">
        <f t="shared" si="21"/>
        <v>0</v>
      </c>
      <c r="L22" s="14">
        <f t="shared" si="22"/>
        <v>0</v>
      </c>
      <c r="M22" s="14">
        <f t="shared" si="38"/>
        <v>0</v>
      </c>
      <c r="N22" s="14">
        <f t="shared" si="39"/>
        <v>0</v>
      </c>
      <c r="O22" s="17">
        <f t="shared" si="23"/>
        <v>0</v>
      </c>
      <c r="P22" s="15">
        <f t="shared" si="24"/>
        <v>0</v>
      </c>
      <c r="Q22" s="18" cm="1">
        <f t="array" ref="Q22">ROUND(AVERAGE(G23:G32/10),1)</f>
        <v>0.5</v>
      </c>
      <c r="R22" s="18" cm="1">
        <f t="array" ref="R22">(ROUND(AVERAGE(G23:G32/10/8),1))</f>
        <v>0.1</v>
      </c>
      <c r="T22" s="28">
        <v>45038</v>
      </c>
      <c r="U22" s="29"/>
      <c r="V22" s="30"/>
      <c r="W22" s="30"/>
      <c r="X22" s="30">
        <v>0</v>
      </c>
      <c r="Y22" s="31"/>
      <c r="Z22" s="11">
        <f t="shared" si="2"/>
        <v>0</v>
      </c>
      <c r="AA22" s="23" t="str">
        <f t="shared" si="3"/>
        <v>31</v>
      </c>
      <c r="AB22" s="17">
        <f t="shared" si="25"/>
        <v>0</v>
      </c>
      <c r="AC22" s="13">
        <f t="shared" si="26"/>
        <v>0</v>
      </c>
      <c r="AD22" s="32">
        <f t="shared" si="4"/>
        <v>0</v>
      </c>
      <c r="AE22" s="14">
        <f t="shared" si="27"/>
        <v>0</v>
      </c>
      <c r="AF22" s="32">
        <f t="shared" si="5"/>
        <v>0</v>
      </c>
      <c r="AG22" s="32">
        <f t="shared" si="6"/>
        <v>0</v>
      </c>
      <c r="AH22" s="17">
        <f t="shared" si="28"/>
        <v>0</v>
      </c>
      <c r="AI22" s="33">
        <f t="shared" si="7"/>
        <v>0</v>
      </c>
      <c r="AJ22" s="18" cm="1">
        <f t="array" ref="AJ22">ROUND(AVERAGE(Z23:Z32/10),1)</f>
        <v>0.9</v>
      </c>
      <c r="AK22" s="18" cm="1">
        <f t="array" ref="AK22">(ROUND(AVERAGE(Z23:Z32/10/8),1))</f>
        <v>0.1</v>
      </c>
      <c r="AM22" s="28">
        <v>45038</v>
      </c>
      <c r="AN22" s="29"/>
      <c r="AO22" s="30"/>
      <c r="AP22" s="30"/>
      <c r="AQ22" s="30">
        <v>0</v>
      </c>
      <c r="AR22" s="31"/>
      <c r="AS22" s="11">
        <f t="shared" si="8"/>
        <v>0</v>
      </c>
      <c r="AT22" s="23" t="str">
        <f t="shared" si="9"/>
        <v>37</v>
      </c>
      <c r="AU22" s="17">
        <f t="shared" si="29"/>
        <v>0</v>
      </c>
      <c r="AV22" s="13">
        <f t="shared" si="30"/>
        <v>0</v>
      </c>
      <c r="AW22" s="32">
        <f t="shared" si="10"/>
        <v>0</v>
      </c>
      <c r="AX22" s="14">
        <f t="shared" si="31"/>
        <v>0</v>
      </c>
      <c r="AY22" s="32">
        <f t="shared" si="11"/>
        <v>0</v>
      </c>
      <c r="AZ22" s="32">
        <f t="shared" si="12"/>
        <v>0</v>
      </c>
      <c r="BA22" s="17">
        <f t="shared" si="32"/>
        <v>0</v>
      </c>
      <c r="BB22" s="33">
        <f t="shared" si="13"/>
        <v>0</v>
      </c>
      <c r="BC22" s="18" cm="1">
        <f t="array" ref="BC22">ROUND(AVERAGE(AS23:AS32/10),1)</f>
        <v>0</v>
      </c>
      <c r="BD22" s="18" cm="1">
        <f t="array" ref="BD22">(ROUND(AVERAGE(AS23:AS32/10/8),1))</f>
        <v>0</v>
      </c>
      <c r="BF22" s="28">
        <v>45038</v>
      </c>
      <c r="BG22" s="29"/>
      <c r="BH22" s="30"/>
      <c r="BI22" s="30"/>
      <c r="BJ22" s="30">
        <v>0</v>
      </c>
      <c r="BK22" s="31"/>
      <c r="BL22" s="11">
        <f t="shared" si="14"/>
        <v>0</v>
      </c>
      <c r="BM22" s="23" t="str">
        <f t="shared" si="15"/>
        <v>41.2</v>
      </c>
      <c r="BN22" s="17">
        <f t="shared" si="33"/>
        <v>0</v>
      </c>
      <c r="BO22" s="13">
        <f t="shared" si="34"/>
        <v>0</v>
      </c>
      <c r="BP22" s="32">
        <f t="shared" si="16"/>
        <v>0</v>
      </c>
      <c r="BQ22" s="14">
        <f t="shared" si="35"/>
        <v>0</v>
      </c>
      <c r="BR22" s="32">
        <f t="shared" si="17"/>
        <v>0</v>
      </c>
      <c r="BS22" s="32">
        <f t="shared" si="18"/>
        <v>0</v>
      </c>
      <c r="BT22" s="17">
        <f t="shared" si="36"/>
        <v>0</v>
      </c>
      <c r="BU22" s="33">
        <f t="shared" si="19"/>
        <v>0</v>
      </c>
      <c r="BV22" s="18" cm="1">
        <f t="array" ref="BV22">ROUND(AVERAGE(BL23:BL32/10),1)</f>
        <v>1</v>
      </c>
      <c r="BW22" s="18" cm="1">
        <f t="array" ref="BW22">(ROUND(AVERAGE(BL23:BL32/10/8),1))</f>
        <v>0.1</v>
      </c>
    </row>
    <row r="23" spans="1:75" x14ac:dyDescent="0.45">
      <c r="A23" s="22">
        <v>45024</v>
      </c>
      <c r="B23" s="21"/>
      <c r="C23" s="9"/>
      <c r="D23" s="9"/>
      <c r="E23" s="9"/>
      <c r="F23" s="10"/>
      <c r="G23" s="11">
        <f t="shared" si="0"/>
        <v>0</v>
      </c>
      <c r="H23" s="14" t="str">
        <f t="shared" si="37"/>
        <v>27</v>
      </c>
      <c r="I23" s="17">
        <f t="shared" si="20"/>
        <v>0</v>
      </c>
      <c r="J23" s="13">
        <f t="shared" si="1"/>
        <v>0</v>
      </c>
      <c r="K23" s="14">
        <f t="shared" si="21"/>
        <v>0</v>
      </c>
      <c r="L23" s="14">
        <f t="shared" si="22"/>
        <v>0</v>
      </c>
      <c r="M23" s="14">
        <f t="shared" si="38"/>
        <v>0</v>
      </c>
      <c r="N23" s="14">
        <f t="shared" si="39"/>
        <v>0</v>
      </c>
      <c r="O23" s="17">
        <f t="shared" si="23"/>
        <v>0</v>
      </c>
      <c r="P23" s="15">
        <f t="shared" si="24"/>
        <v>0</v>
      </c>
      <c r="Q23" s="18" cm="1">
        <f t="array" ref="Q23">ROUND(AVERAGE(G24:G33/10),1)</f>
        <v>1.1000000000000001</v>
      </c>
      <c r="R23" s="18" cm="1">
        <f t="array" ref="R23">(ROUND(AVERAGE(G24:G33/10/8),1))</f>
        <v>0.1</v>
      </c>
      <c r="T23" s="34">
        <v>45024</v>
      </c>
      <c r="U23" s="29"/>
      <c r="V23" s="30"/>
      <c r="W23" s="30"/>
      <c r="X23" s="30">
        <v>0</v>
      </c>
      <c r="Y23" s="31"/>
      <c r="Z23" s="11">
        <f t="shared" si="2"/>
        <v>0</v>
      </c>
      <c r="AA23" s="23" t="str">
        <f t="shared" si="3"/>
        <v>31</v>
      </c>
      <c r="AB23" s="17">
        <f t="shared" si="25"/>
        <v>0</v>
      </c>
      <c r="AC23" s="13">
        <f t="shared" si="26"/>
        <v>0</v>
      </c>
      <c r="AD23" s="32">
        <f t="shared" si="4"/>
        <v>0</v>
      </c>
      <c r="AE23" s="14">
        <f t="shared" si="27"/>
        <v>0</v>
      </c>
      <c r="AF23" s="32">
        <f t="shared" si="5"/>
        <v>0</v>
      </c>
      <c r="AG23" s="32">
        <f t="shared" si="6"/>
        <v>0</v>
      </c>
      <c r="AH23" s="17">
        <f t="shared" si="28"/>
        <v>0</v>
      </c>
      <c r="AI23" s="33">
        <f t="shared" si="7"/>
        <v>0</v>
      </c>
      <c r="AJ23" s="18" cm="1">
        <f t="array" ref="AJ23">ROUND(AVERAGE(Z24:Z33/10),1)</f>
        <v>1.8</v>
      </c>
      <c r="AK23" s="18" cm="1">
        <f t="array" ref="AK23">(ROUND(AVERAGE(Z24:Z33/10/8),1))</f>
        <v>0.2</v>
      </c>
      <c r="AM23" s="34">
        <v>45024</v>
      </c>
      <c r="AN23" s="29"/>
      <c r="AO23" s="30"/>
      <c r="AP23" s="30"/>
      <c r="AQ23" s="30">
        <v>0</v>
      </c>
      <c r="AR23" s="31"/>
      <c r="AS23" s="11">
        <f t="shared" si="8"/>
        <v>0</v>
      </c>
      <c r="AT23" s="23" t="str">
        <f t="shared" si="9"/>
        <v>37</v>
      </c>
      <c r="AU23" s="17">
        <f t="shared" si="29"/>
        <v>0</v>
      </c>
      <c r="AV23" s="13">
        <f t="shared" si="30"/>
        <v>0</v>
      </c>
      <c r="AW23" s="32">
        <f t="shared" si="10"/>
        <v>0</v>
      </c>
      <c r="AX23" s="14">
        <f t="shared" si="31"/>
        <v>0</v>
      </c>
      <c r="AY23" s="32">
        <f t="shared" si="11"/>
        <v>0</v>
      </c>
      <c r="AZ23" s="32">
        <f t="shared" si="12"/>
        <v>0</v>
      </c>
      <c r="BA23" s="17">
        <f t="shared" si="32"/>
        <v>0</v>
      </c>
      <c r="BB23" s="33">
        <f t="shared" si="13"/>
        <v>0</v>
      </c>
      <c r="BC23" s="18" cm="1">
        <f t="array" ref="BC23">ROUND(AVERAGE(AS24:AS33/10),1)</f>
        <v>0</v>
      </c>
      <c r="BD23" s="18" cm="1">
        <f t="array" ref="BD23">(ROUND(AVERAGE(AS24:AS33/10/8),1))</f>
        <v>0</v>
      </c>
      <c r="BF23" s="34">
        <v>45024</v>
      </c>
      <c r="BG23" s="29"/>
      <c r="BH23" s="30"/>
      <c r="BI23" s="30"/>
      <c r="BJ23" s="30">
        <v>0</v>
      </c>
      <c r="BK23" s="31"/>
      <c r="BL23" s="11">
        <f t="shared" si="14"/>
        <v>0</v>
      </c>
      <c r="BM23" s="23" t="str">
        <f t="shared" si="15"/>
        <v>41.2</v>
      </c>
      <c r="BN23" s="17">
        <f t="shared" si="33"/>
        <v>0</v>
      </c>
      <c r="BO23" s="13">
        <f t="shared" si="34"/>
        <v>0</v>
      </c>
      <c r="BP23" s="32">
        <f t="shared" si="16"/>
        <v>0</v>
      </c>
      <c r="BQ23" s="14">
        <f t="shared" si="35"/>
        <v>0</v>
      </c>
      <c r="BR23" s="32">
        <f t="shared" si="17"/>
        <v>0</v>
      </c>
      <c r="BS23" s="32">
        <f t="shared" si="18"/>
        <v>0</v>
      </c>
      <c r="BT23" s="17">
        <f t="shared" si="36"/>
        <v>0</v>
      </c>
      <c r="BU23" s="33">
        <f t="shared" si="19"/>
        <v>0</v>
      </c>
      <c r="BV23" s="18" cm="1">
        <f t="array" ref="BV23">ROUND(AVERAGE(BL24:BL33/10),1)</f>
        <v>1.8</v>
      </c>
      <c r="BW23" s="18" cm="1">
        <f t="array" ref="BW23">(ROUND(AVERAGE(BL24:BL33/10/8),1))</f>
        <v>0.2</v>
      </c>
    </row>
    <row r="24" spans="1:75" x14ac:dyDescent="0.45">
      <c r="A24" s="22">
        <v>45010</v>
      </c>
      <c r="B24" s="21"/>
      <c r="C24" s="9"/>
      <c r="D24" s="9"/>
      <c r="E24" s="9"/>
      <c r="F24" s="10"/>
      <c r="G24" s="11">
        <f t="shared" si="0"/>
        <v>0</v>
      </c>
      <c r="H24" s="14" t="str">
        <f t="shared" si="37"/>
        <v>27</v>
      </c>
      <c r="I24" s="17">
        <f t="shared" si="20"/>
        <v>0</v>
      </c>
      <c r="J24" s="13">
        <f t="shared" si="1"/>
        <v>0</v>
      </c>
      <c r="K24" s="14">
        <f t="shared" si="21"/>
        <v>0</v>
      </c>
      <c r="L24" s="14">
        <f t="shared" si="22"/>
        <v>0</v>
      </c>
      <c r="M24" s="14">
        <f t="shared" si="38"/>
        <v>0</v>
      </c>
      <c r="N24" s="14">
        <f t="shared" si="39"/>
        <v>0</v>
      </c>
      <c r="O24" s="17">
        <f t="shared" si="23"/>
        <v>0</v>
      </c>
      <c r="P24" s="15">
        <f t="shared" si="24"/>
        <v>0</v>
      </c>
      <c r="Q24" s="18" cm="1">
        <f t="array" ref="Q24">ROUND(AVERAGE(G25:G34/10),1)</f>
        <v>1.7</v>
      </c>
      <c r="R24" s="18" cm="1">
        <f t="array" ref="R24">(ROUND(AVERAGE(G25:G34/10/8),1))</f>
        <v>0.2</v>
      </c>
      <c r="T24" s="34">
        <v>45010</v>
      </c>
      <c r="U24" s="29"/>
      <c r="V24" s="30"/>
      <c r="W24" s="30"/>
      <c r="X24" s="30">
        <v>0</v>
      </c>
      <c r="Y24" s="31"/>
      <c r="Z24" s="11">
        <f t="shared" si="2"/>
        <v>0</v>
      </c>
      <c r="AA24" s="23" t="str">
        <f t="shared" si="3"/>
        <v>31</v>
      </c>
      <c r="AB24" s="17">
        <f t="shared" si="25"/>
        <v>0</v>
      </c>
      <c r="AC24" s="13">
        <f t="shared" si="26"/>
        <v>0</v>
      </c>
      <c r="AD24" s="32">
        <f t="shared" si="4"/>
        <v>0</v>
      </c>
      <c r="AE24" s="14">
        <f t="shared" si="27"/>
        <v>0</v>
      </c>
      <c r="AF24" s="32">
        <f t="shared" si="5"/>
        <v>0</v>
      </c>
      <c r="AG24" s="32">
        <f t="shared" si="6"/>
        <v>0</v>
      </c>
      <c r="AH24" s="17">
        <f t="shared" si="28"/>
        <v>0</v>
      </c>
      <c r="AI24" s="33">
        <f t="shared" si="7"/>
        <v>0</v>
      </c>
      <c r="AJ24" s="18" cm="1">
        <f t="array" ref="AJ24">ROUND(AVERAGE(Z25:Z34/10),1)</f>
        <v>2.7</v>
      </c>
      <c r="AK24" s="18" cm="1">
        <f t="array" ref="AK24">(ROUND(AVERAGE(Z25:Z34/10/8),1))</f>
        <v>0.3</v>
      </c>
      <c r="AM24" s="34">
        <v>45010</v>
      </c>
      <c r="AN24" s="29"/>
      <c r="AO24" s="30"/>
      <c r="AP24" s="30"/>
      <c r="AQ24" s="30">
        <v>0</v>
      </c>
      <c r="AR24" s="31"/>
      <c r="AS24" s="11">
        <f t="shared" si="8"/>
        <v>0</v>
      </c>
      <c r="AT24" s="23" t="str">
        <f t="shared" si="9"/>
        <v>37</v>
      </c>
      <c r="AU24" s="17">
        <f t="shared" si="29"/>
        <v>0</v>
      </c>
      <c r="AV24" s="13">
        <f t="shared" si="30"/>
        <v>0</v>
      </c>
      <c r="AW24" s="32">
        <f t="shared" si="10"/>
        <v>0</v>
      </c>
      <c r="AX24" s="14">
        <f t="shared" si="31"/>
        <v>0</v>
      </c>
      <c r="AY24" s="32">
        <f t="shared" si="11"/>
        <v>0</v>
      </c>
      <c r="AZ24" s="32">
        <f t="shared" si="12"/>
        <v>0</v>
      </c>
      <c r="BA24" s="17">
        <f t="shared" si="32"/>
        <v>0</v>
      </c>
      <c r="BB24" s="33">
        <f t="shared" si="13"/>
        <v>0</v>
      </c>
      <c r="BC24" s="18" cm="1">
        <f t="array" ref="BC24">ROUND(AVERAGE(AS25:AS34/10),1)</f>
        <v>0</v>
      </c>
      <c r="BD24" s="18" cm="1">
        <f t="array" ref="BD24">(ROUND(AVERAGE(AS25:AS34/10/8),1))</f>
        <v>0</v>
      </c>
      <c r="BF24" s="34">
        <v>45010</v>
      </c>
      <c r="BG24" s="29"/>
      <c r="BH24" s="30"/>
      <c r="BI24" s="30"/>
      <c r="BJ24" s="30">
        <v>0</v>
      </c>
      <c r="BK24" s="31"/>
      <c r="BL24" s="11">
        <f t="shared" si="14"/>
        <v>0</v>
      </c>
      <c r="BM24" s="23" t="str">
        <f t="shared" si="15"/>
        <v>41.2</v>
      </c>
      <c r="BN24" s="17">
        <f t="shared" si="33"/>
        <v>0</v>
      </c>
      <c r="BO24" s="13">
        <f t="shared" si="34"/>
        <v>0</v>
      </c>
      <c r="BP24" s="32">
        <f t="shared" si="16"/>
        <v>0</v>
      </c>
      <c r="BQ24" s="14">
        <f t="shared" si="35"/>
        <v>0</v>
      </c>
      <c r="BR24" s="32">
        <f t="shared" si="17"/>
        <v>0</v>
      </c>
      <c r="BS24" s="32">
        <f t="shared" si="18"/>
        <v>0</v>
      </c>
      <c r="BT24" s="17">
        <f t="shared" si="36"/>
        <v>0</v>
      </c>
      <c r="BU24" s="33">
        <f t="shared" si="19"/>
        <v>0</v>
      </c>
      <c r="BV24" s="18" cm="1">
        <f t="array" ref="BV24">ROUND(AVERAGE(BL25:BL34/10),1)</f>
        <v>2.9</v>
      </c>
      <c r="BW24" s="18" cm="1">
        <f t="array" ref="BW24">(ROUND(AVERAGE(BL25:BL34/10/8),1))</f>
        <v>0.4</v>
      </c>
    </row>
    <row r="25" spans="1:75" x14ac:dyDescent="0.45">
      <c r="A25" s="20">
        <v>44996</v>
      </c>
      <c r="B25" s="21"/>
      <c r="C25" s="9"/>
      <c r="D25" s="9"/>
      <c r="E25" s="9"/>
      <c r="F25" s="10"/>
      <c r="G25" s="11">
        <f t="shared" si="0"/>
        <v>0</v>
      </c>
      <c r="H25" s="14" t="str">
        <f t="shared" si="37"/>
        <v>27</v>
      </c>
      <c r="I25" s="17">
        <f t="shared" si="20"/>
        <v>0</v>
      </c>
      <c r="J25" s="13">
        <f t="shared" si="1"/>
        <v>0</v>
      </c>
      <c r="K25" s="14">
        <f t="shared" si="21"/>
        <v>0</v>
      </c>
      <c r="L25" s="14">
        <f t="shared" si="22"/>
        <v>0</v>
      </c>
      <c r="M25" s="14">
        <f t="shared" si="38"/>
        <v>0</v>
      </c>
      <c r="N25" s="14">
        <f t="shared" si="39"/>
        <v>0</v>
      </c>
      <c r="O25" s="17">
        <f t="shared" si="23"/>
        <v>0</v>
      </c>
      <c r="P25" s="15">
        <f t="shared" si="24"/>
        <v>0</v>
      </c>
      <c r="Q25" s="18" cm="1">
        <f t="array" ref="Q25">ROUND(AVERAGE(G26:G35/10),1)</f>
        <v>2.2999999999999998</v>
      </c>
      <c r="R25" s="18" cm="1">
        <f t="array" ref="R25">(ROUND(AVERAGE(G26:G35/10/8),1))</f>
        <v>0.3</v>
      </c>
      <c r="T25" s="28">
        <v>44996</v>
      </c>
      <c r="U25" s="29"/>
      <c r="V25" s="30"/>
      <c r="W25" s="30"/>
      <c r="X25" s="30">
        <v>0</v>
      </c>
      <c r="Y25" s="31"/>
      <c r="Z25" s="11">
        <f t="shared" si="2"/>
        <v>0</v>
      </c>
      <c r="AA25" s="23" t="str">
        <f t="shared" si="3"/>
        <v>31</v>
      </c>
      <c r="AB25" s="17">
        <f t="shared" si="25"/>
        <v>0</v>
      </c>
      <c r="AC25" s="13">
        <f t="shared" si="26"/>
        <v>0</v>
      </c>
      <c r="AD25" s="32">
        <f t="shared" si="4"/>
        <v>0</v>
      </c>
      <c r="AE25" s="14">
        <f t="shared" si="27"/>
        <v>0</v>
      </c>
      <c r="AF25" s="32">
        <f t="shared" si="5"/>
        <v>0</v>
      </c>
      <c r="AG25" s="32">
        <f t="shared" si="6"/>
        <v>0</v>
      </c>
      <c r="AH25" s="17">
        <f t="shared" si="28"/>
        <v>0</v>
      </c>
      <c r="AI25" s="33">
        <f t="shared" si="7"/>
        <v>0</v>
      </c>
      <c r="AJ25" s="18" cm="1">
        <f t="array" ref="AJ25">ROUND(AVERAGE(Z26:Z35/10),1)</f>
        <v>3.5</v>
      </c>
      <c r="AK25" s="18" cm="1">
        <f t="array" ref="AK25">(ROUND(AVERAGE(Z26:Z35/10/8),1))</f>
        <v>0.4</v>
      </c>
      <c r="AM25" s="28">
        <v>44996</v>
      </c>
      <c r="AN25" s="29"/>
      <c r="AO25" s="30"/>
      <c r="AP25" s="30"/>
      <c r="AQ25" s="30">
        <v>0</v>
      </c>
      <c r="AR25" s="31"/>
      <c r="AS25" s="11">
        <f t="shared" si="8"/>
        <v>0</v>
      </c>
      <c r="AT25" s="23" t="str">
        <f t="shared" si="9"/>
        <v>37</v>
      </c>
      <c r="AU25" s="17">
        <f t="shared" si="29"/>
        <v>0</v>
      </c>
      <c r="AV25" s="13">
        <f t="shared" si="30"/>
        <v>0</v>
      </c>
      <c r="AW25" s="32">
        <f t="shared" si="10"/>
        <v>0</v>
      </c>
      <c r="AX25" s="14">
        <f t="shared" si="31"/>
        <v>0</v>
      </c>
      <c r="AY25" s="32">
        <f t="shared" si="11"/>
        <v>0</v>
      </c>
      <c r="AZ25" s="32">
        <f t="shared" si="12"/>
        <v>0</v>
      </c>
      <c r="BA25" s="17">
        <f t="shared" si="32"/>
        <v>0</v>
      </c>
      <c r="BB25" s="33">
        <f t="shared" si="13"/>
        <v>0</v>
      </c>
      <c r="BC25" s="18" cm="1">
        <f t="array" ref="BC25">ROUND(AVERAGE(AS26:AS35/10),1)</f>
        <v>0</v>
      </c>
      <c r="BD25" s="18" cm="1">
        <f t="array" ref="BD25">(ROUND(AVERAGE(AS26:AS35/10/8),1))</f>
        <v>0</v>
      </c>
      <c r="BF25" s="28">
        <v>44996</v>
      </c>
      <c r="BG25" s="29"/>
      <c r="BH25" s="30"/>
      <c r="BI25" s="30"/>
      <c r="BJ25" s="30">
        <v>0</v>
      </c>
      <c r="BK25" s="31"/>
      <c r="BL25" s="11">
        <f t="shared" si="14"/>
        <v>0</v>
      </c>
      <c r="BM25" s="23" t="str">
        <f t="shared" si="15"/>
        <v>41.2</v>
      </c>
      <c r="BN25" s="17">
        <f t="shared" si="33"/>
        <v>0</v>
      </c>
      <c r="BO25" s="13">
        <f t="shared" si="34"/>
        <v>0</v>
      </c>
      <c r="BP25" s="32">
        <f t="shared" si="16"/>
        <v>0</v>
      </c>
      <c r="BQ25" s="14">
        <f t="shared" si="35"/>
        <v>0</v>
      </c>
      <c r="BR25" s="32">
        <f t="shared" si="17"/>
        <v>0</v>
      </c>
      <c r="BS25" s="32">
        <f t="shared" si="18"/>
        <v>0</v>
      </c>
      <c r="BT25" s="17">
        <f t="shared" si="36"/>
        <v>0</v>
      </c>
      <c r="BU25" s="33">
        <f t="shared" si="19"/>
        <v>0</v>
      </c>
      <c r="BV25" s="18" cm="1">
        <f t="array" ref="BV25">ROUND(AVERAGE(BL26:BL35/10),1)</f>
        <v>3.8</v>
      </c>
      <c r="BW25" s="18" cm="1">
        <f t="array" ref="BW25">(ROUND(AVERAGE(BL26:BL35/10/8),1))</f>
        <v>0.5</v>
      </c>
    </row>
    <row r="26" spans="1:75" x14ac:dyDescent="0.45">
      <c r="A26" s="22">
        <v>44982</v>
      </c>
      <c r="B26" s="21"/>
      <c r="C26" s="9"/>
      <c r="D26" s="9"/>
      <c r="E26" s="9"/>
      <c r="F26" s="10"/>
      <c r="G26" s="11">
        <f t="shared" si="0"/>
        <v>0</v>
      </c>
      <c r="H26" s="14" t="str">
        <f t="shared" si="37"/>
        <v>27</v>
      </c>
      <c r="I26" s="17">
        <f t="shared" si="20"/>
        <v>0</v>
      </c>
      <c r="J26" s="13">
        <f t="shared" si="1"/>
        <v>0</v>
      </c>
      <c r="K26" s="14">
        <f t="shared" si="21"/>
        <v>0</v>
      </c>
      <c r="L26" s="14">
        <f t="shared" si="22"/>
        <v>0</v>
      </c>
      <c r="M26" s="14">
        <f t="shared" si="38"/>
        <v>0</v>
      </c>
      <c r="N26" s="14">
        <f t="shared" si="39"/>
        <v>0</v>
      </c>
      <c r="O26" s="17">
        <f t="shared" si="23"/>
        <v>0</v>
      </c>
      <c r="P26" s="15">
        <f t="shared" si="24"/>
        <v>0</v>
      </c>
      <c r="Q26" s="18" cm="1">
        <f t="array" ref="Q26">ROUND(AVERAGE(G27:G36/10),1)</f>
        <v>2.9</v>
      </c>
      <c r="R26" s="18" cm="1">
        <f t="array" ref="R26">(ROUND(AVERAGE(G27:G36/10/8),1))</f>
        <v>0.4</v>
      </c>
      <c r="T26" s="34">
        <v>44982</v>
      </c>
      <c r="U26" s="29"/>
      <c r="V26" s="30"/>
      <c r="W26" s="30"/>
      <c r="X26" s="30">
        <v>0</v>
      </c>
      <c r="Y26" s="31"/>
      <c r="Z26" s="11">
        <f t="shared" si="2"/>
        <v>0</v>
      </c>
      <c r="AA26" s="23" t="str">
        <f t="shared" si="3"/>
        <v>31</v>
      </c>
      <c r="AB26" s="17">
        <f t="shared" si="25"/>
        <v>0</v>
      </c>
      <c r="AC26" s="13">
        <f t="shared" si="26"/>
        <v>0</v>
      </c>
      <c r="AD26" s="32">
        <f t="shared" si="4"/>
        <v>0</v>
      </c>
      <c r="AE26" s="14">
        <f t="shared" si="27"/>
        <v>0</v>
      </c>
      <c r="AF26" s="32">
        <f t="shared" si="5"/>
        <v>0</v>
      </c>
      <c r="AG26" s="32">
        <f t="shared" si="6"/>
        <v>0</v>
      </c>
      <c r="AH26" s="17">
        <f t="shared" si="28"/>
        <v>0</v>
      </c>
      <c r="AI26" s="33">
        <f t="shared" si="7"/>
        <v>0</v>
      </c>
      <c r="AJ26" s="18" cm="1">
        <f t="array" ref="AJ26">ROUND(AVERAGE(Z27:Z36/10),1)</f>
        <v>4.0999999999999996</v>
      </c>
      <c r="AK26" s="18" cm="1">
        <f t="array" ref="AK26">(ROUND(AVERAGE(Z27:Z36/10/8),1))</f>
        <v>0.5</v>
      </c>
      <c r="AM26" s="34">
        <v>44982</v>
      </c>
      <c r="AN26" s="29"/>
      <c r="AO26" s="30"/>
      <c r="AP26" s="30"/>
      <c r="AQ26" s="30">
        <v>0</v>
      </c>
      <c r="AR26" s="31"/>
      <c r="AS26" s="11">
        <f t="shared" si="8"/>
        <v>0</v>
      </c>
      <c r="AT26" s="23" t="str">
        <f t="shared" si="9"/>
        <v>37</v>
      </c>
      <c r="AU26" s="17">
        <f t="shared" si="29"/>
        <v>0</v>
      </c>
      <c r="AV26" s="13">
        <f t="shared" si="30"/>
        <v>0</v>
      </c>
      <c r="AW26" s="32">
        <f t="shared" si="10"/>
        <v>0</v>
      </c>
      <c r="AX26" s="14">
        <f t="shared" si="31"/>
        <v>0</v>
      </c>
      <c r="AY26" s="32">
        <f t="shared" si="11"/>
        <v>0</v>
      </c>
      <c r="AZ26" s="32">
        <f t="shared" si="12"/>
        <v>0</v>
      </c>
      <c r="BA26" s="17">
        <f t="shared" si="32"/>
        <v>0</v>
      </c>
      <c r="BB26" s="33">
        <f t="shared" si="13"/>
        <v>0</v>
      </c>
      <c r="BC26" s="18" cm="1">
        <f t="array" ref="BC26">ROUND(AVERAGE(AS27:AS36/10),1)</f>
        <v>0</v>
      </c>
      <c r="BD26" s="18" cm="1">
        <f t="array" ref="BD26">(ROUND(AVERAGE(AS27:AS36/10/8),1))</f>
        <v>0</v>
      </c>
      <c r="BF26" s="34">
        <v>44982</v>
      </c>
      <c r="BG26" s="29"/>
      <c r="BH26" s="30"/>
      <c r="BI26" s="30"/>
      <c r="BJ26" s="30">
        <v>0</v>
      </c>
      <c r="BK26" s="31"/>
      <c r="BL26" s="11">
        <f t="shared" si="14"/>
        <v>0</v>
      </c>
      <c r="BM26" s="23" t="str">
        <f t="shared" si="15"/>
        <v>41.2</v>
      </c>
      <c r="BN26" s="17">
        <f t="shared" si="33"/>
        <v>0</v>
      </c>
      <c r="BO26" s="13">
        <f t="shared" si="34"/>
        <v>0</v>
      </c>
      <c r="BP26" s="32">
        <f t="shared" si="16"/>
        <v>0</v>
      </c>
      <c r="BQ26" s="14">
        <f t="shared" si="35"/>
        <v>0</v>
      </c>
      <c r="BR26" s="32">
        <f t="shared" si="17"/>
        <v>0</v>
      </c>
      <c r="BS26" s="32">
        <f t="shared" si="18"/>
        <v>0</v>
      </c>
      <c r="BT26" s="17">
        <f t="shared" si="36"/>
        <v>0</v>
      </c>
      <c r="BU26" s="33">
        <f t="shared" si="19"/>
        <v>0</v>
      </c>
      <c r="BV26" s="18" cm="1">
        <f t="array" ref="BV26">ROUND(AVERAGE(BL27:BL36/10),1)</f>
        <v>4.4000000000000004</v>
      </c>
      <c r="BW26" s="18" cm="1">
        <f t="array" ref="BW26">(ROUND(AVERAGE(BL27:BL36/10/8),1))</f>
        <v>0.6</v>
      </c>
    </row>
    <row r="27" spans="1:75" x14ac:dyDescent="0.45">
      <c r="A27" s="22">
        <v>44968</v>
      </c>
      <c r="B27" s="21"/>
      <c r="C27" s="9"/>
      <c r="D27" s="9"/>
      <c r="E27" s="9"/>
      <c r="F27" s="10"/>
      <c r="G27" s="11">
        <f t="shared" si="0"/>
        <v>0</v>
      </c>
      <c r="H27" s="14" t="str">
        <f t="shared" si="37"/>
        <v>27</v>
      </c>
      <c r="I27" s="17">
        <f t="shared" si="20"/>
        <v>0</v>
      </c>
      <c r="J27" s="13">
        <f t="shared" si="1"/>
        <v>0</v>
      </c>
      <c r="K27" s="14">
        <f t="shared" si="21"/>
        <v>0</v>
      </c>
      <c r="L27" s="14">
        <f t="shared" si="22"/>
        <v>0</v>
      </c>
      <c r="M27" s="14">
        <f t="shared" si="38"/>
        <v>0</v>
      </c>
      <c r="N27" s="14">
        <f t="shared" si="39"/>
        <v>0</v>
      </c>
      <c r="O27" s="17">
        <f t="shared" si="23"/>
        <v>0</v>
      </c>
      <c r="P27" s="15">
        <f t="shared" si="24"/>
        <v>0</v>
      </c>
      <c r="Q27" s="18" cm="1">
        <f t="array" ref="Q27">ROUND(AVERAGE(G28:G37/10),1)</f>
        <v>3.5</v>
      </c>
      <c r="R27" s="18" cm="1">
        <f t="array" ref="R27">(ROUND(AVERAGE(G28:G37/10/8),1))</f>
        <v>0.4</v>
      </c>
      <c r="T27" s="34">
        <v>44968</v>
      </c>
      <c r="U27" s="29"/>
      <c r="V27" s="30"/>
      <c r="W27" s="30"/>
      <c r="X27" s="30">
        <v>0</v>
      </c>
      <c r="Y27" s="31"/>
      <c r="Z27" s="11">
        <f t="shared" si="2"/>
        <v>0</v>
      </c>
      <c r="AA27" s="23" t="str">
        <f t="shared" si="3"/>
        <v>31</v>
      </c>
      <c r="AB27" s="17">
        <f t="shared" si="25"/>
        <v>0</v>
      </c>
      <c r="AC27" s="13">
        <f t="shared" si="26"/>
        <v>0</v>
      </c>
      <c r="AD27" s="32">
        <f t="shared" si="4"/>
        <v>0</v>
      </c>
      <c r="AE27" s="14">
        <f t="shared" si="27"/>
        <v>0</v>
      </c>
      <c r="AF27" s="32">
        <f t="shared" si="5"/>
        <v>0</v>
      </c>
      <c r="AG27" s="32">
        <f t="shared" si="6"/>
        <v>0</v>
      </c>
      <c r="AH27" s="17">
        <f t="shared" si="28"/>
        <v>0</v>
      </c>
      <c r="AI27" s="33">
        <f t="shared" si="7"/>
        <v>0</v>
      </c>
      <c r="AJ27" s="18" cm="1">
        <f t="array" ref="AJ27">ROUND(AVERAGE(Z28:Z37/10),1)</f>
        <v>4.9000000000000004</v>
      </c>
      <c r="AK27" s="18" cm="1">
        <f t="array" ref="AK27">(ROUND(AVERAGE(Z28:Z37/10/8),1))</f>
        <v>0.6</v>
      </c>
      <c r="AM27" s="34">
        <v>44968</v>
      </c>
      <c r="AN27" s="29"/>
      <c r="AO27" s="30"/>
      <c r="AP27" s="30"/>
      <c r="AQ27" s="30">
        <v>0</v>
      </c>
      <c r="AR27" s="31"/>
      <c r="AS27" s="11">
        <f t="shared" si="8"/>
        <v>0</v>
      </c>
      <c r="AT27" s="23" t="str">
        <f t="shared" si="9"/>
        <v>37</v>
      </c>
      <c r="AU27" s="17">
        <f t="shared" si="29"/>
        <v>0</v>
      </c>
      <c r="AV27" s="13">
        <f t="shared" si="30"/>
        <v>0</v>
      </c>
      <c r="AW27" s="32">
        <f t="shared" si="10"/>
        <v>0</v>
      </c>
      <c r="AX27" s="14">
        <f t="shared" si="31"/>
        <v>0</v>
      </c>
      <c r="AY27" s="32">
        <f t="shared" si="11"/>
        <v>0</v>
      </c>
      <c r="AZ27" s="32">
        <f t="shared" si="12"/>
        <v>0</v>
      </c>
      <c r="BA27" s="17">
        <f t="shared" si="32"/>
        <v>0</v>
      </c>
      <c r="BB27" s="33">
        <f t="shared" si="13"/>
        <v>0</v>
      </c>
      <c r="BC27" s="18" cm="1">
        <f t="array" ref="BC27">ROUND(AVERAGE(AS28:AS37/10),1)</f>
        <v>0</v>
      </c>
      <c r="BD27" s="18" cm="1">
        <f t="array" ref="BD27">(ROUND(AVERAGE(AS28:AS37/10/8),1))</f>
        <v>0</v>
      </c>
      <c r="BF27" s="34">
        <v>44968</v>
      </c>
      <c r="BG27" s="29"/>
      <c r="BH27" s="30"/>
      <c r="BI27" s="30"/>
      <c r="BJ27" s="30">
        <v>0</v>
      </c>
      <c r="BK27" s="31"/>
      <c r="BL27" s="11">
        <f t="shared" si="14"/>
        <v>0</v>
      </c>
      <c r="BM27" s="23" t="str">
        <f t="shared" si="15"/>
        <v>41.2</v>
      </c>
      <c r="BN27" s="17">
        <f t="shared" si="33"/>
        <v>0</v>
      </c>
      <c r="BO27" s="13">
        <f t="shared" si="34"/>
        <v>0</v>
      </c>
      <c r="BP27" s="32">
        <f t="shared" si="16"/>
        <v>0</v>
      </c>
      <c r="BQ27" s="14">
        <f t="shared" si="35"/>
        <v>0</v>
      </c>
      <c r="BR27" s="32">
        <f t="shared" si="17"/>
        <v>0</v>
      </c>
      <c r="BS27" s="32">
        <f t="shared" si="18"/>
        <v>0</v>
      </c>
      <c r="BT27" s="17">
        <f t="shared" si="36"/>
        <v>0</v>
      </c>
      <c r="BU27" s="33">
        <f t="shared" si="19"/>
        <v>0</v>
      </c>
      <c r="BV27" s="18" cm="1">
        <f t="array" ref="BV27">ROUND(AVERAGE(BL28:BL37/10),1)</f>
        <v>5.3</v>
      </c>
      <c r="BW27" s="18" cm="1">
        <f t="array" ref="BW27">(ROUND(AVERAGE(BL28:BL37/10/8),1))</f>
        <v>0.7</v>
      </c>
    </row>
    <row r="28" spans="1:75" x14ac:dyDescent="0.45">
      <c r="A28" s="20">
        <v>44954</v>
      </c>
      <c r="B28" s="21"/>
      <c r="C28" s="9"/>
      <c r="D28" s="9"/>
      <c r="E28" s="9"/>
      <c r="F28" s="10"/>
      <c r="G28" s="11">
        <f t="shared" si="0"/>
        <v>0</v>
      </c>
      <c r="H28" s="14" t="str">
        <f t="shared" si="37"/>
        <v>27</v>
      </c>
      <c r="I28" s="17">
        <f t="shared" si="20"/>
        <v>0</v>
      </c>
      <c r="J28" s="13">
        <f t="shared" si="1"/>
        <v>0</v>
      </c>
      <c r="K28" s="14">
        <f t="shared" si="21"/>
        <v>0</v>
      </c>
      <c r="L28" s="14">
        <f t="shared" si="22"/>
        <v>0</v>
      </c>
      <c r="M28" s="14">
        <f t="shared" si="38"/>
        <v>0</v>
      </c>
      <c r="N28" s="14">
        <f t="shared" si="39"/>
        <v>0</v>
      </c>
      <c r="O28" s="17">
        <f t="shared" si="23"/>
        <v>0</v>
      </c>
      <c r="P28" s="15">
        <f t="shared" si="24"/>
        <v>0</v>
      </c>
      <c r="Q28" s="18" cm="1">
        <f t="array" ref="Q28">ROUND(AVERAGE(G29:G38/10),1)</f>
        <v>4.2</v>
      </c>
      <c r="R28" s="18" cm="1">
        <f t="array" ref="R28">(ROUND(AVERAGE(G29:G38/10/8),1))</f>
        <v>0.5</v>
      </c>
      <c r="T28" s="28">
        <v>44954</v>
      </c>
      <c r="U28" s="29"/>
      <c r="V28" s="30"/>
      <c r="W28" s="30"/>
      <c r="X28" s="30">
        <v>0</v>
      </c>
      <c r="Y28" s="31"/>
      <c r="Z28" s="11">
        <f t="shared" si="2"/>
        <v>0</v>
      </c>
      <c r="AA28" s="23" t="str">
        <f t="shared" si="3"/>
        <v>31</v>
      </c>
      <c r="AB28" s="17">
        <f t="shared" si="25"/>
        <v>0</v>
      </c>
      <c r="AC28" s="13">
        <f t="shared" si="26"/>
        <v>0</v>
      </c>
      <c r="AD28" s="32">
        <f t="shared" si="4"/>
        <v>0</v>
      </c>
      <c r="AE28" s="14">
        <f t="shared" si="27"/>
        <v>0</v>
      </c>
      <c r="AF28" s="32">
        <f t="shared" si="5"/>
        <v>0</v>
      </c>
      <c r="AG28" s="32">
        <f t="shared" si="6"/>
        <v>0</v>
      </c>
      <c r="AH28" s="17">
        <f t="shared" si="28"/>
        <v>0</v>
      </c>
      <c r="AI28" s="33">
        <f t="shared" si="7"/>
        <v>0</v>
      </c>
      <c r="AJ28" s="18" cm="1">
        <f t="array" ref="AJ28">ROUND(AVERAGE(Z29:Z38/10),1)</f>
        <v>5.7</v>
      </c>
      <c r="AK28" s="18" cm="1">
        <f t="array" ref="AK28">(ROUND(AVERAGE(Z29:Z38/10/8),1))</f>
        <v>0.7</v>
      </c>
      <c r="AM28" s="28">
        <v>44954</v>
      </c>
      <c r="AN28" s="29"/>
      <c r="AO28" s="30"/>
      <c r="AP28" s="30"/>
      <c r="AQ28" s="30">
        <v>0</v>
      </c>
      <c r="AR28" s="31"/>
      <c r="AS28" s="11">
        <f t="shared" si="8"/>
        <v>0</v>
      </c>
      <c r="AT28" s="23" t="str">
        <f t="shared" si="9"/>
        <v>37</v>
      </c>
      <c r="AU28" s="17">
        <f t="shared" si="29"/>
        <v>0</v>
      </c>
      <c r="AV28" s="13">
        <f t="shared" si="30"/>
        <v>0</v>
      </c>
      <c r="AW28" s="32">
        <f t="shared" si="10"/>
        <v>0</v>
      </c>
      <c r="AX28" s="14">
        <f t="shared" si="31"/>
        <v>0</v>
      </c>
      <c r="AY28" s="32">
        <f t="shared" si="11"/>
        <v>0</v>
      </c>
      <c r="AZ28" s="32">
        <f t="shared" si="12"/>
        <v>0</v>
      </c>
      <c r="BA28" s="17">
        <f t="shared" si="32"/>
        <v>0</v>
      </c>
      <c r="BB28" s="33">
        <f t="shared" si="13"/>
        <v>0</v>
      </c>
      <c r="BC28" s="18" cm="1">
        <f t="array" ref="BC28">ROUND(AVERAGE(AS29:AS38/10),1)</f>
        <v>0</v>
      </c>
      <c r="BD28" s="18" cm="1">
        <f t="array" ref="BD28">(ROUND(AVERAGE(AS29:AS38/10/8),1))</f>
        <v>0</v>
      </c>
      <c r="BF28" s="28">
        <v>44954</v>
      </c>
      <c r="BG28" s="29"/>
      <c r="BH28" s="30"/>
      <c r="BI28" s="30"/>
      <c r="BJ28" s="30">
        <v>0</v>
      </c>
      <c r="BK28" s="31"/>
      <c r="BL28" s="11">
        <f t="shared" si="14"/>
        <v>0</v>
      </c>
      <c r="BM28" s="23" t="str">
        <f t="shared" si="15"/>
        <v>41.2</v>
      </c>
      <c r="BN28" s="17">
        <f t="shared" si="33"/>
        <v>0</v>
      </c>
      <c r="BO28" s="13">
        <f t="shared" si="34"/>
        <v>0</v>
      </c>
      <c r="BP28" s="32">
        <f t="shared" si="16"/>
        <v>0</v>
      </c>
      <c r="BQ28" s="14">
        <f t="shared" si="35"/>
        <v>0</v>
      </c>
      <c r="BR28" s="32">
        <f t="shared" si="17"/>
        <v>0</v>
      </c>
      <c r="BS28" s="32">
        <f t="shared" si="18"/>
        <v>0</v>
      </c>
      <c r="BT28" s="17">
        <f t="shared" si="36"/>
        <v>0</v>
      </c>
      <c r="BU28" s="33">
        <f t="shared" si="19"/>
        <v>0</v>
      </c>
      <c r="BV28" s="18" cm="1">
        <f t="array" ref="BV28">ROUND(AVERAGE(BL29:BL38/10),1)</f>
        <v>6</v>
      </c>
      <c r="BW28" s="18" cm="1">
        <f t="array" ref="BW28">(ROUND(AVERAGE(BL29:BL38/10/8),1))</f>
        <v>0.7</v>
      </c>
    </row>
    <row r="29" spans="1:75" x14ac:dyDescent="0.45">
      <c r="A29" s="22">
        <v>44940</v>
      </c>
      <c r="B29" s="21"/>
      <c r="C29" s="9"/>
      <c r="D29" s="9"/>
      <c r="E29" s="9"/>
      <c r="F29" s="10"/>
      <c r="G29" s="11">
        <f t="shared" si="0"/>
        <v>0</v>
      </c>
      <c r="H29" s="14" t="str">
        <f t="shared" si="37"/>
        <v>27</v>
      </c>
      <c r="I29" s="17">
        <f t="shared" si="20"/>
        <v>0</v>
      </c>
      <c r="J29" s="13">
        <f t="shared" si="1"/>
        <v>0</v>
      </c>
      <c r="K29" s="14">
        <f t="shared" si="21"/>
        <v>0</v>
      </c>
      <c r="L29" s="14">
        <f t="shared" si="22"/>
        <v>0</v>
      </c>
      <c r="M29" s="14">
        <f t="shared" si="38"/>
        <v>0</v>
      </c>
      <c r="N29" s="14">
        <f t="shared" si="39"/>
        <v>0</v>
      </c>
      <c r="O29" s="17">
        <f t="shared" si="23"/>
        <v>0</v>
      </c>
      <c r="P29" s="15">
        <f t="shared" si="24"/>
        <v>0</v>
      </c>
      <c r="Q29" s="18" cm="1">
        <f t="array" ref="Q29">ROUND(AVERAGE(G30:G39/10),1)</f>
        <v>4.9000000000000004</v>
      </c>
      <c r="R29" s="18" cm="1">
        <f t="array" ref="R29">(ROUND(AVERAGE(G30:G39/10/8),1))</f>
        <v>0.6</v>
      </c>
      <c r="T29" s="34">
        <v>44940</v>
      </c>
      <c r="U29" s="29"/>
      <c r="V29" s="30"/>
      <c r="W29" s="30"/>
      <c r="X29" s="30">
        <v>0</v>
      </c>
      <c r="Y29" s="31"/>
      <c r="Z29" s="11">
        <f t="shared" si="2"/>
        <v>0</v>
      </c>
      <c r="AA29" s="23" t="str">
        <f t="shared" si="3"/>
        <v>31</v>
      </c>
      <c r="AB29" s="17">
        <f t="shared" si="25"/>
        <v>0</v>
      </c>
      <c r="AC29" s="13">
        <f t="shared" si="26"/>
        <v>0</v>
      </c>
      <c r="AD29" s="32">
        <f t="shared" si="4"/>
        <v>0</v>
      </c>
      <c r="AE29" s="14">
        <f t="shared" si="27"/>
        <v>0</v>
      </c>
      <c r="AF29" s="32">
        <f t="shared" si="5"/>
        <v>0</v>
      </c>
      <c r="AG29" s="32">
        <f t="shared" si="6"/>
        <v>0</v>
      </c>
      <c r="AH29" s="17">
        <f t="shared" si="28"/>
        <v>0</v>
      </c>
      <c r="AI29" s="33">
        <f t="shared" si="7"/>
        <v>0</v>
      </c>
      <c r="AJ29" s="18" cm="1">
        <f t="array" ref="AJ29">ROUND(AVERAGE(Z30:Z39/10),1)</f>
        <v>6.5</v>
      </c>
      <c r="AK29" s="18" cm="1">
        <f t="array" ref="AK29">(ROUND(AVERAGE(Z30:Z39/10/8),1))</f>
        <v>0.8</v>
      </c>
      <c r="AM29" s="34">
        <v>44940</v>
      </c>
      <c r="AN29" s="29"/>
      <c r="AO29" s="30"/>
      <c r="AP29" s="30"/>
      <c r="AQ29" s="30">
        <v>0</v>
      </c>
      <c r="AR29" s="31"/>
      <c r="AS29" s="11">
        <f t="shared" si="8"/>
        <v>0</v>
      </c>
      <c r="AT29" s="23" t="str">
        <f t="shared" si="9"/>
        <v>37</v>
      </c>
      <c r="AU29" s="17">
        <f t="shared" si="29"/>
        <v>0</v>
      </c>
      <c r="AV29" s="13">
        <f t="shared" si="30"/>
        <v>0</v>
      </c>
      <c r="AW29" s="32">
        <f t="shared" si="10"/>
        <v>0</v>
      </c>
      <c r="AX29" s="14">
        <f t="shared" si="31"/>
        <v>0</v>
      </c>
      <c r="AY29" s="32">
        <f t="shared" si="11"/>
        <v>0</v>
      </c>
      <c r="AZ29" s="32">
        <f t="shared" si="12"/>
        <v>0</v>
      </c>
      <c r="BA29" s="17">
        <f t="shared" si="32"/>
        <v>0</v>
      </c>
      <c r="BB29" s="33">
        <f t="shared" si="13"/>
        <v>0</v>
      </c>
      <c r="BC29" s="18" cm="1">
        <f t="array" ref="BC29">ROUND(AVERAGE(AS30:AS39/10),1)</f>
        <v>0</v>
      </c>
      <c r="BD29" s="18" cm="1">
        <f t="array" ref="BD29">(ROUND(AVERAGE(AS30:AS39/10/8),1))</f>
        <v>0</v>
      </c>
      <c r="BF29" s="34">
        <v>44940</v>
      </c>
      <c r="BG29" s="29"/>
      <c r="BH29" s="30"/>
      <c r="BI29" s="30"/>
      <c r="BJ29" s="30">
        <v>0</v>
      </c>
      <c r="BK29" s="31"/>
      <c r="BL29" s="11">
        <f t="shared" si="14"/>
        <v>0</v>
      </c>
      <c r="BM29" s="23" t="str">
        <f t="shared" si="15"/>
        <v>41.2</v>
      </c>
      <c r="BN29" s="17">
        <f t="shared" si="33"/>
        <v>0</v>
      </c>
      <c r="BO29" s="13">
        <f t="shared" si="34"/>
        <v>0</v>
      </c>
      <c r="BP29" s="32">
        <f t="shared" si="16"/>
        <v>0</v>
      </c>
      <c r="BQ29" s="14">
        <f t="shared" si="35"/>
        <v>0</v>
      </c>
      <c r="BR29" s="32">
        <f t="shared" si="17"/>
        <v>0</v>
      </c>
      <c r="BS29" s="32">
        <f t="shared" si="18"/>
        <v>0</v>
      </c>
      <c r="BT29" s="17">
        <f t="shared" si="36"/>
        <v>0</v>
      </c>
      <c r="BU29" s="33">
        <f t="shared" si="19"/>
        <v>0</v>
      </c>
      <c r="BV29" s="18" cm="1">
        <f t="array" ref="BV29">ROUND(AVERAGE(BL30:BL39/10),1)</f>
        <v>6.8</v>
      </c>
      <c r="BW29" s="18" cm="1">
        <f t="array" ref="BW29">(ROUND(AVERAGE(BL30:BL39/10/8),1))</f>
        <v>0.8</v>
      </c>
    </row>
    <row r="30" spans="1:75" x14ac:dyDescent="0.45">
      <c r="A30" s="22">
        <v>44926</v>
      </c>
      <c r="B30" s="21"/>
      <c r="C30" s="9"/>
      <c r="D30" s="9"/>
      <c r="E30" s="9"/>
      <c r="F30" s="10"/>
      <c r="G30" s="11">
        <f t="shared" si="0"/>
        <v>0</v>
      </c>
      <c r="H30" s="14" t="str">
        <f t="shared" si="37"/>
        <v>27</v>
      </c>
      <c r="I30" s="17">
        <f t="shared" si="20"/>
        <v>0</v>
      </c>
      <c r="J30" s="13">
        <f t="shared" si="1"/>
        <v>0</v>
      </c>
      <c r="K30" s="14">
        <f t="shared" si="21"/>
        <v>0</v>
      </c>
      <c r="L30" s="14">
        <f t="shared" si="22"/>
        <v>0</v>
      </c>
      <c r="M30" s="14">
        <f t="shared" si="38"/>
        <v>0</v>
      </c>
      <c r="N30" s="14">
        <f t="shared" si="39"/>
        <v>0</v>
      </c>
      <c r="O30" s="17">
        <f t="shared" si="23"/>
        <v>0</v>
      </c>
      <c r="P30" s="15">
        <f t="shared" si="24"/>
        <v>0</v>
      </c>
      <c r="Q30" s="18" cm="1">
        <f t="array" ref="Q30">ROUND(AVERAGE(G31:G40/10),1)</f>
        <v>5.7</v>
      </c>
      <c r="R30" s="18" cm="1">
        <f t="array" ref="R30">(ROUND(AVERAGE(G31:G40/10/8),1))</f>
        <v>0.7</v>
      </c>
      <c r="T30" s="34">
        <v>44926</v>
      </c>
      <c r="U30" s="29"/>
      <c r="V30" s="30"/>
      <c r="W30" s="30"/>
      <c r="X30" s="30">
        <v>0</v>
      </c>
      <c r="Y30" s="31"/>
      <c r="Z30" s="11">
        <f t="shared" si="2"/>
        <v>0</v>
      </c>
      <c r="AA30" s="23" t="str">
        <f t="shared" si="3"/>
        <v>31</v>
      </c>
      <c r="AB30" s="17">
        <f t="shared" si="25"/>
        <v>0</v>
      </c>
      <c r="AC30" s="13">
        <f t="shared" si="26"/>
        <v>0</v>
      </c>
      <c r="AD30" s="32">
        <f t="shared" si="4"/>
        <v>0</v>
      </c>
      <c r="AE30" s="14">
        <f t="shared" si="27"/>
        <v>0</v>
      </c>
      <c r="AF30" s="32">
        <f t="shared" si="5"/>
        <v>0</v>
      </c>
      <c r="AG30" s="32">
        <f t="shared" si="6"/>
        <v>0</v>
      </c>
      <c r="AH30" s="17">
        <f t="shared" si="28"/>
        <v>0</v>
      </c>
      <c r="AI30" s="33">
        <f t="shared" si="7"/>
        <v>0</v>
      </c>
      <c r="AJ30" s="18" cm="1">
        <f t="array" ref="AJ30">ROUND(AVERAGE(Z31:Z40/10),1)</f>
        <v>7.3</v>
      </c>
      <c r="AK30" s="18" cm="1">
        <f t="array" ref="AK30">(ROUND(AVERAGE(Z31:Z40/10/8),1))</f>
        <v>0.9</v>
      </c>
      <c r="AM30" s="34">
        <v>44926</v>
      </c>
      <c r="AN30" s="29"/>
      <c r="AO30" s="30"/>
      <c r="AP30" s="30"/>
      <c r="AQ30" s="30">
        <v>0</v>
      </c>
      <c r="AR30" s="31"/>
      <c r="AS30" s="11">
        <f t="shared" si="8"/>
        <v>0</v>
      </c>
      <c r="AT30" s="23" t="str">
        <f t="shared" si="9"/>
        <v>37</v>
      </c>
      <c r="AU30" s="17">
        <f t="shared" si="29"/>
        <v>0</v>
      </c>
      <c r="AV30" s="13">
        <f t="shared" si="30"/>
        <v>0</v>
      </c>
      <c r="AW30" s="32">
        <f t="shared" si="10"/>
        <v>0</v>
      </c>
      <c r="AX30" s="14">
        <f t="shared" si="31"/>
        <v>0</v>
      </c>
      <c r="AY30" s="32">
        <f t="shared" si="11"/>
        <v>0</v>
      </c>
      <c r="AZ30" s="32">
        <f t="shared" si="12"/>
        <v>0</v>
      </c>
      <c r="BA30" s="17">
        <f t="shared" si="32"/>
        <v>0</v>
      </c>
      <c r="BB30" s="33">
        <f t="shared" si="13"/>
        <v>0</v>
      </c>
      <c r="BC30" s="18" cm="1">
        <f t="array" ref="BC30">ROUND(AVERAGE(AS31:AS40/10),1)</f>
        <v>0</v>
      </c>
      <c r="BD30" s="18" cm="1">
        <f t="array" ref="BD30">(ROUND(AVERAGE(AS31:AS40/10/8),1))</f>
        <v>0</v>
      </c>
      <c r="BF30" s="34">
        <v>44926</v>
      </c>
      <c r="BG30" s="29"/>
      <c r="BH30" s="30"/>
      <c r="BI30" s="30"/>
      <c r="BJ30" s="30">
        <v>0</v>
      </c>
      <c r="BK30" s="31"/>
      <c r="BL30" s="11">
        <f t="shared" si="14"/>
        <v>0</v>
      </c>
      <c r="BM30" s="23" t="str">
        <f t="shared" si="15"/>
        <v>41.2</v>
      </c>
      <c r="BN30" s="17">
        <f t="shared" si="33"/>
        <v>0</v>
      </c>
      <c r="BO30" s="13">
        <f t="shared" si="34"/>
        <v>0</v>
      </c>
      <c r="BP30" s="32">
        <f t="shared" si="16"/>
        <v>0</v>
      </c>
      <c r="BQ30" s="14">
        <f t="shared" si="35"/>
        <v>0</v>
      </c>
      <c r="BR30" s="32">
        <f t="shared" si="17"/>
        <v>0</v>
      </c>
      <c r="BS30" s="32">
        <f t="shared" si="18"/>
        <v>0</v>
      </c>
      <c r="BT30" s="17">
        <f t="shared" si="36"/>
        <v>0</v>
      </c>
      <c r="BU30" s="33">
        <f t="shared" si="19"/>
        <v>0</v>
      </c>
      <c r="BV30" s="18" cm="1">
        <f t="array" ref="BV30">ROUND(AVERAGE(BL31:BL40/10),1)</f>
        <v>7.7</v>
      </c>
      <c r="BW30" s="18" cm="1">
        <f t="array" ref="BW30">(ROUND(AVERAGE(BL31:BL40/10/8),1))</f>
        <v>1</v>
      </c>
    </row>
    <row r="31" spans="1:75" x14ac:dyDescent="0.45">
      <c r="A31" s="20">
        <v>44912</v>
      </c>
      <c r="B31" s="21"/>
      <c r="C31" s="9"/>
      <c r="D31" s="9"/>
      <c r="E31" s="9"/>
      <c r="F31" s="10"/>
      <c r="G31" s="11">
        <f t="shared" si="0"/>
        <v>0</v>
      </c>
      <c r="H31" s="14" t="str">
        <f t="shared" si="37"/>
        <v>27</v>
      </c>
      <c r="I31" s="17">
        <f t="shared" si="20"/>
        <v>0</v>
      </c>
      <c r="J31" s="13">
        <f t="shared" si="1"/>
        <v>0</v>
      </c>
      <c r="K31" s="14">
        <f t="shared" si="21"/>
        <v>0</v>
      </c>
      <c r="L31" s="14">
        <f t="shared" si="22"/>
        <v>0</v>
      </c>
      <c r="M31" s="14">
        <f t="shared" si="38"/>
        <v>0</v>
      </c>
      <c r="N31" s="14">
        <f t="shared" si="39"/>
        <v>0</v>
      </c>
      <c r="O31" s="17">
        <f t="shared" si="23"/>
        <v>0</v>
      </c>
      <c r="P31" s="15">
        <f t="shared" si="24"/>
        <v>0</v>
      </c>
      <c r="Q31" s="18" cm="1">
        <f t="array" ref="Q31">ROUND(AVERAGE(G32:G41/10),1)</f>
        <v>6.4</v>
      </c>
      <c r="R31" s="18" cm="1">
        <f t="array" ref="R31">(ROUND(AVERAGE(G32:G41/10/8),1))</f>
        <v>0.8</v>
      </c>
      <c r="T31" s="28">
        <v>44912</v>
      </c>
      <c r="U31" s="29"/>
      <c r="V31" s="30"/>
      <c r="W31" s="30"/>
      <c r="X31" s="30">
        <v>0</v>
      </c>
      <c r="Y31" s="31"/>
      <c r="Z31" s="11">
        <f t="shared" si="2"/>
        <v>0</v>
      </c>
      <c r="AA31" s="23" t="str">
        <f t="shared" si="3"/>
        <v>31</v>
      </c>
      <c r="AB31" s="17">
        <f t="shared" si="25"/>
        <v>0</v>
      </c>
      <c r="AC31" s="13">
        <f t="shared" si="26"/>
        <v>0</v>
      </c>
      <c r="AD31" s="32">
        <f t="shared" si="4"/>
        <v>0</v>
      </c>
      <c r="AE31" s="14">
        <f t="shared" si="27"/>
        <v>0</v>
      </c>
      <c r="AF31" s="32">
        <f t="shared" si="5"/>
        <v>0</v>
      </c>
      <c r="AG31" s="32">
        <f t="shared" si="6"/>
        <v>0</v>
      </c>
      <c r="AH31" s="17">
        <f t="shared" si="28"/>
        <v>0</v>
      </c>
      <c r="AI31" s="33">
        <f t="shared" si="7"/>
        <v>0</v>
      </c>
      <c r="AJ31" s="18" cm="1">
        <f t="array" ref="AJ31">ROUND(AVERAGE(Z32:Z41/10),1)</f>
        <v>8.1999999999999993</v>
      </c>
      <c r="AK31" s="18" cm="1">
        <f t="array" ref="AK31">(ROUND(AVERAGE(Z32:Z41/10/8),1))</f>
        <v>1</v>
      </c>
      <c r="AM31" s="28">
        <v>44912</v>
      </c>
      <c r="AN31" s="29"/>
      <c r="AO31" s="30"/>
      <c r="AP31" s="30"/>
      <c r="AQ31" s="30">
        <v>0</v>
      </c>
      <c r="AR31" s="31"/>
      <c r="AS31" s="11">
        <f t="shared" si="8"/>
        <v>0</v>
      </c>
      <c r="AT31" s="23" t="str">
        <f t="shared" si="9"/>
        <v>37</v>
      </c>
      <c r="AU31" s="17">
        <f t="shared" si="29"/>
        <v>0</v>
      </c>
      <c r="AV31" s="13">
        <f t="shared" si="30"/>
        <v>0</v>
      </c>
      <c r="AW31" s="32">
        <f t="shared" si="10"/>
        <v>0</v>
      </c>
      <c r="AX31" s="14">
        <f t="shared" si="31"/>
        <v>0</v>
      </c>
      <c r="AY31" s="32">
        <f t="shared" si="11"/>
        <v>0</v>
      </c>
      <c r="AZ31" s="32">
        <f t="shared" si="12"/>
        <v>0</v>
      </c>
      <c r="BA31" s="17">
        <f t="shared" si="32"/>
        <v>0</v>
      </c>
      <c r="BB31" s="33">
        <f t="shared" si="13"/>
        <v>0</v>
      </c>
      <c r="BC31" s="18" cm="1">
        <f t="array" ref="BC31">ROUND(AVERAGE(AS32:AS41/10),1)</f>
        <v>0</v>
      </c>
      <c r="BD31" s="18" cm="1">
        <f t="array" ref="BD31">(ROUND(AVERAGE(AS32:AS41/10/8),1))</f>
        <v>0</v>
      </c>
      <c r="BF31" s="28">
        <v>44912</v>
      </c>
      <c r="BG31" s="29"/>
      <c r="BH31" s="30"/>
      <c r="BI31" s="30"/>
      <c r="BJ31" s="30">
        <v>0</v>
      </c>
      <c r="BK31" s="31"/>
      <c r="BL31" s="11">
        <f t="shared" si="14"/>
        <v>0</v>
      </c>
      <c r="BM31" s="23" t="str">
        <f t="shared" si="15"/>
        <v>41.2</v>
      </c>
      <c r="BN31" s="17">
        <f t="shared" si="33"/>
        <v>0</v>
      </c>
      <c r="BO31" s="13">
        <f t="shared" si="34"/>
        <v>0</v>
      </c>
      <c r="BP31" s="32">
        <f t="shared" si="16"/>
        <v>0</v>
      </c>
      <c r="BQ31" s="14">
        <f t="shared" si="35"/>
        <v>0</v>
      </c>
      <c r="BR31" s="32">
        <f t="shared" si="17"/>
        <v>0</v>
      </c>
      <c r="BS31" s="32">
        <f t="shared" si="18"/>
        <v>0</v>
      </c>
      <c r="BT31" s="17">
        <f t="shared" si="36"/>
        <v>0</v>
      </c>
      <c r="BU31" s="33">
        <f t="shared" si="19"/>
        <v>0</v>
      </c>
      <c r="BV31" s="18" cm="1">
        <f t="array" ref="BV31">ROUND(AVERAGE(BL32:BL41/10),1)</f>
        <v>8.6</v>
      </c>
      <c r="BW31" s="18" cm="1">
        <f t="array" ref="BW31">(ROUND(AVERAGE(BL32:BL41/10/8),1))</f>
        <v>1.1000000000000001</v>
      </c>
    </row>
    <row r="32" spans="1:75" x14ac:dyDescent="0.45">
      <c r="A32" s="22">
        <v>44898</v>
      </c>
      <c r="B32" s="10"/>
      <c r="C32" s="9"/>
      <c r="D32" s="9"/>
      <c r="E32" s="9"/>
      <c r="F32" s="10">
        <v>50</v>
      </c>
      <c r="G32" s="11">
        <f t="shared" si="0"/>
        <v>50</v>
      </c>
      <c r="H32" s="14" t="str">
        <f t="shared" si="37"/>
        <v>27</v>
      </c>
      <c r="I32" s="17">
        <f t="shared" si="20"/>
        <v>1350</v>
      </c>
      <c r="J32" s="13">
        <f t="shared" si="1"/>
        <v>0</v>
      </c>
      <c r="K32" s="14">
        <f t="shared" si="21"/>
        <v>0</v>
      </c>
      <c r="L32" s="14">
        <f t="shared" si="22"/>
        <v>0</v>
      </c>
      <c r="M32" s="14">
        <f t="shared" si="38"/>
        <v>0</v>
      </c>
      <c r="N32" s="14">
        <f t="shared" si="39"/>
        <v>0</v>
      </c>
      <c r="O32" s="17">
        <f t="shared" si="23"/>
        <v>1350</v>
      </c>
      <c r="P32" s="15">
        <f t="shared" si="24"/>
        <v>1350</v>
      </c>
      <c r="Q32" s="18" cm="1">
        <f t="array" ref="Q32">ROUND(AVERAGE(G33:G42/10),1)</f>
        <v>6.5</v>
      </c>
      <c r="R32" s="18" cm="1">
        <f t="array" ref="R32">(ROUND(AVERAGE(G33:G42/10/8),1))</f>
        <v>0.8</v>
      </c>
      <c r="T32" s="34">
        <v>44898</v>
      </c>
      <c r="U32" s="31"/>
      <c r="V32" s="30"/>
      <c r="W32" s="30"/>
      <c r="X32" s="30">
        <v>0</v>
      </c>
      <c r="Y32" s="39">
        <v>94.1</v>
      </c>
      <c r="Z32" s="11">
        <f t="shared" si="2"/>
        <v>94.1</v>
      </c>
      <c r="AA32" s="23" t="str">
        <f t="shared" si="3"/>
        <v>33</v>
      </c>
      <c r="AB32" s="17">
        <f t="shared" si="25"/>
        <v>3105.2999999999997</v>
      </c>
      <c r="AC32" s="13">
        <f t="shared" si="26"/>
        <v>0</v>
      </c>
      <c r="AD32" s="32">
        <f t="shared" si="4"/>
        <v>0</v>
      </c>
      <c r="AE32" s="14">
        <f t="shared" si="27"/>
        <v>0</v>
      </c>
      <c r="AF32" s="32">
        <f t="shared" si="5"/>
        <v>0</v>
      </c>
      <c r="AG32" s="32">
        <f t="shared" si="6"/>
        <v>0</v>
      </c>
      <c r="AH32" s="17">
        <f t="shared" si="28"/>
        <v>3105.2999999999997</v>
      </c>
      <c r="AI32" s="33">
        <f t="shared" si="7"/>
        <v>3105.2999999999997</v>
      </c>
      <c r="AJ32" s="18" cm="1">
        <f t="array" ref="AJ32">ROUND(AVERAGE(Z33:Z42/10),1)</f>
        <v>8.1</v>
      </c>
      <c r="AK32" s="18" cm="1">
        <f t="array" ref="AK32">(ROUND(AVERAGE(Z33:Z42/10/8),1))</f>
        <v>1</v>
      </c>
      <c r="AM32" s="34">
        <v>44898</v>
      </c>
      <c r="AN32" s="31"/>
      <c r="AO32" s="30"/>
      <c r="AP32" s="30"/>
      <c r="AQ32" s="30">
        <v>0</v>
      </c>
      <c r="AR32" s="31"/>
      <c r="AS32" s="11">
        <f t="shared" si="8"/>
        <v>0</v>
      </c>
      <c r="AT32" s="23" t="str">
        <f t="shared" si="9"/>
        <v>37</v>
      </c>
      <c r="AU32" s="17">
        <f t="shared" si="29"/>
        <v>0</v>
      </c>
      <c r="AV32" s="13">
        <f t="shared" si="30"/>
        <v>0</v>
      </c>
      <c r="AW32" s="32">
        <f t="shared" si="10"/>
        <v>0</v>
      </c>
      <c r="AX32" s="14">
        <f t="shared" si="31"/>
        <v>0</v>
      </c>
      <c r="AY32" s="32">
        <f t="shared" si="11"/>
        <v>0</v>
      </c>
      <c r="AZ32" s="32">
        <f t="shared" si="12"/>
        <v>0</v>
      </c>
      <c r="BA32" s="17">
        <f t="shared" si="32"/>
        <v>0</v>
      </c>
      <c r="BB32" s="33">
        <f t="shared" si="13"/>
        <v>0</v>
      </c>
      <c r="BC32" s="18" cm="1">
        <f t="array" ref="BC32">ROUND(AVERAGE(AS33:AS42/10),1)</f>
        <v>0</v>
      </c>
      <c r="BD32" s="18" cm="1">
        <f t="array" ref="BD32">(ROUND(AVERAGE(AS33:AS42/10/8),1))</f>
        <v>0</v>
      </c>
      <c r="BF32" s="34">
        <v>44898</v>
      </c>
      <c r="BG32" s="31"/>
      <c r="BH32" s="30"/>
      <c r="BI32" s="30"/>
      <c r="BJ32" s="30">
        <v>0</v>
      </c>
      <c r="BK32" s="38">
        <v>101.9</v>
      </c>
      <c r="BL32" s="11">
        <f t="shared" si="14"/>
        <v>101.9</v>
      </c>
      <c r="BM32" s="23" t="str">
        <f t="shared" si="15"/>
        <v>46.2</v>
      </c>
      <c r="BN32" s="17">
        <f t="shared" si="33"/>
        <v>4707.7800000000007</v>
      </c>
      <c r="BO32" s="13">
        <f t="shared" si="34"/>
        <v>0</v>
      </c>
      <c r="BP32" s="32">
        <f t="shared" si="16"/>
        <v>0</v>
      </c>
      <c r="BQ32" s="14">
        <f t="shared" si="35"/>
        <v>0</v>
      </c>
      <c r="BR32" s="32">
        <f t="shared" si="17"/>
        <v>0</v>
      </c>
      <c r="BS32" s="32">
        <f t="shared" si="18"/>
        <v>0</v>
      </c>
      <c r="BT32" s="17">
        <f t="shared" si="36"/>
        <v>4707.7800000000007</v>
      </c>
      <c r="BU32" s="33">
        <f t="shared" si="19"/>
        <v>4707.7800000000007</v>
      </c>
      <c r="BV32" s="18" cm="1">
        <f t="array" ref="BV32">ROUND(AVERAGE(BL33:BL42/10),1)</f>
        <v>8.3000000000000007</v>
      </c>
      <c r="BW32" s="18" cm="1">
        <f t="array" ref="BW32">(ROUND(AVERAGE(BL33:BL42/10/8),1))</f>
        <v>1</v>
      </c>
    </row>
    <row r="33" spans="1:75" x14ac:dyDescent="0.45">
      <c r="A33" s="22">
        <v>44884</v>
      </c>
      <c r="B33" s="10"/>
      <c r="C33" s="9"/>
      <c r="D33" s="9"/>
      <c r="E33" s="9"/>
      <c r="F33" s="10">
        <v>62.2</v>
      </c>
      <c r="G33" s="11">
        <f t="shared" si="0"/>
        <v>62.2</v>
      </c>
      <c r="H33" s="14" t="str">
        <f t="shared" si="37"/>
        <v>27.5</v>
      </c>
      <c r="I33" s="17">
        <f t="shared" si="20"/>
        <v>1710.5</v>
      </c>
      <c r="J33" s="13">
        <f t="shared" si="1"/>
        <v>0</v>
      </c>
      <c r="K33" s="14">
        <f t="shared" si="21"/>
        <v>0</v>
      </c>
      <c r="L33" s="14">
        <f t="shared" si="22"/>
        <v>0</v>
      </c>
      <c r="M33" s="14">
        <f t="shared" si="38"/>
        <v>0</v>
      </c>
      <c r="N33" s="14">
        <f t="shared" si="39"/>
        <v>0</v>
      </c>
      <c r="O33" s="17">
        <f t="shared" si="23"/>
        <v>1710.5</v>
      </c>
      <c r="P33" s="15">
        <f t="shared" si="24"/>
        <v>1710.5</v>
      </c>
      <c r="Q33" s="18" cm="1">
        <f t="array" ref="Q33">ROUND(AVERAGE(G34:G43/10),1)</f>
        <v>5.9</v>
      </c>
      <c r="R33" s="18" cm="1">
        <f t="array" ref="R33">(ROUND(AVERAGE(G34:G43/10/8),1))</f>
        <v>0.7</v>
      </c>
      <c r="T33" s="34">
        <v>44884</v>
      </c>
      <c r="U33" s="31"/>
      <c r="V33" s="30"/>
      <c r="W33" s="30"/>
      <c r="X33" s="30">
        <v>0</v>
      </c>
      <c r="Y33" s="39">
        <v>81.400000000000006</v>
      </c>
      <c r="Z33" s="11">
        <f t="shared" si="2"/>
        <v>81.400000000000006</v>
      </c>
      <c r="AA33" s="23" t="str">
        <f t="shared" si="3"/>
        <v>32.5</v>
      </c>
      <c r="AB33" s="17">
        <f t="shared" si="25"/>
        <v>2645.5</v>
      </c>
      <c r="AC33" s="13">
        <f t="shared" si="26"/>
        <v>0</v>
      </c>
      <c r="AD33" s="32">
        <f t="shared" si="4"/>
        <v>0</v>
      </c>
      <c r="AE33" s="14">
        <f t="shared" si="27"/>
        <v>0</v>
      </c>
      <c r="AF33" s="32">
        <f t="shared" si="5"/>
        <v>0</v>
      </c>
      <c r="AG33" s="32">
        <f t="shared" si="6"/>
        <v>0</v>
      </c>
      <c r="AH33" s="17">
        <f t="shared" si="28"/>
        <v>2645.5</v>
      </c>
      <c r="AI33" s="33">
        <f t="shared" si="7"/>
        <v>2645.5</v>
      </c>
      <c r="AJ33" s="18" cm="1">
        <f t="array" ref="AJ33">ROUND(AVERAGE(Z34:Z43/10),1)</f>
        <v>7.3</v>
      </c>
      <c r="AK33" s="18" cm="1">
        <f t="array" ref="AK33">(ROUND(AVERAGE(Z34:Z43/10/8),1))</f>
        <v>0.9</v>
      </c>
      <c r="AM33" s="34">
        <v>44884</v>
      </c>
      <c r="AN33" s="31"/>
      <c r="AO33" s="30"/>
      <c r="AP33" s="30"/>
      <c r="AQ33" s="30">
        <v>0</v>
      </c>
      <c r="AR33" s="31"/>
      <c r="AS33" s="11">
        <f t="shared" si="8"/>
        <v>0</v>
      </c>
      <c r="AT33" s="23" t="str">
        <f t="shared" si="9"/>
        <v>37</v>
      </c>
      <c r="AU33" s="17">
        <f t="shared" si="29"/>
        <v>0</v>
      </c>
      <c r="AV33" s="13">
        <f t="shared" si="30"/>
        <v>0</v>
      </c>
      <c r="AW33" s="32">
        <f t="shared" si="10"/>
        <v>0</v>
      </c>
      <c r="AX33" s="14">
        <f t="shared" si="31"/>
        <v>0</v>
      </c>
      <c r="AY33" s="32">
        <f t="shared" si="11"/>
        <v>0</v>
      </c>
      <c r="AZ33" s="32">
        <f t="shared" si="12"/>
        <v>0</v>
      </c>
      <c r="BA33" s="17">
        <f t="shared" si="32"/>
        <v>0</v>
      </c>
      <c r="BB33" s="33">
        <f t="shared" si="13"/>
        <v>0</v>
      </c>
      <c r="BC33" s="18" cm="1">
        <f t="array" ref="BC33">ROUND(AVERAGE(AS34:AS43/10),1)</f>
        <v>0</v>
      </c>
      <c r="BD33" s="18" cm="1">
        <f t="array" ref="BD33">(ROUND(AVERAGE(AS34:AS43/10/8),1))</f>
        <v>0</v>
      </c>
      <c r="BF33" s="34">
        <v>44884</v>
      </c>
      <c r="BG33" s="31"/>
      <c r="BH33" s="30"/>
      <c r="BI33" s="30"/>
      <c r="BJ33" s="30">
        <v>0</v>
      </c>
      <c r="BK33" s="38">
        <v>81.7</v>
      </c>
      <c r="BL33" s="11">
        <f t="shared" si="14"/>
        <v>81.7</v>
      </c>
      <c r="BM33" s="23" t="str">
        <f t="shared" si="15"/>
        <v>44.2</v>
      </c>
      <c r="BN33" s="17">
        <f t="shared" si="33"/>
        <v>3611.1400000000003</v>
      </c>
      <c r="BO33" s="13">
        <f t="shared" si="34"/>
        <v>0</v>
      </c>
      <c r="BP33" s="32">
        <f t="shared" si="16"/>
        <v>0</v>
      </c>
      <c r="BQ33" s="14">
        <f t="shared" si="35"/>
        <v>0</v>
      </c>
      <c r="BR33" s="32">
        <f t="shared" si="17"/>
        <v>0</v>
      </c>
      <c r="BS33" s="32">
        <f t="shared" si="18"/>
        <v>0</v>
      </c>
      <c r="BT33" s="17">
        <f t="shared" si="36"/>
        <v>3611.1400000000003</v>
      </c>
      <c r="BU33" s="33">
        <f t="shared" si="19"/>
        <v>3611.1400000000003</v>
      </c>
      <c r="BV33" s="18" cm="1">
        <f t="array" ref="BV33">ROUND(AVERAGE(BL34:BL43/10),1)</f>
        <v>7.5</v>
      </c>
      <c r="BW33" s="18" cm="1">
        <f t="array" ref="BW33">(ROUND(AVERAGE(BL34:BL43/10/8),1))</f>
        <v>0.9</v>
      </c>
    </row>
    <row r="34" spans="1:75" x14ac:dyDescent="0.45">
      <c r="A34" s="20">
        <v>44870</v>
      </c>
      <c r="B34" s="10"/>
      <c r="C34" s="9"/>
      <c r="D34" s="9"/>
      <c r="E34" s="9"/>
      <c r="F34" s="10">
        <v>62.6</v>
      </c>
      <c r="G34" s="11">
        <f t="shared" si="0"/>
        <v>62.6</v>
      </c>
      <c r="H34" s="14" t="str">
        <f t="shared" si="37"/>
        <v>27.5</v>
      </c>
      <c r="I34" s="17">
        <f t="shared" si="20"/>
        <v>1721.5</v>
      </c>
      <c r="J34" s="13">
        <f t="shared" si="1"/>
        <v>0</v>
      </c>
      <c r="K34" s="14">
        <f t="shared" si="21"/>
        <v>0</v>
      </c>
      <c r="L34" s="14">
        <f t="shared" si="22"/>
        <v>0</v>
      </c>
      <c r="M34" s="14">
        <f t="shared" si="38"/>
        <v>0</v>
      </c>
      <c r="N34" s="14">
        <f t="shared" si="39"/>
        <v>0</v>
      </c>
      <c r="O34" s="17">
        <f t="shared" si="23"/>
        <v>1721.5</v>
      </c>
      <c r="P34" s="15">
        <f t="shared" si="24"/>
        <v>1721.5</v>
      </c>
      <c r="Q34" s="18" cm="1">
        <f t="array" ref="Q34">ROUND(AVERAGE(G35:G44/10),1)</f>
        <v>5.3</v>
      </c>
      <c r="R34" s="18" cm="1">
        <f t="array" ref="R34">(ROUND(AVERAGE(G35:G44/10/8),1))</f>
        <v>0.7</v>
      </c>
      <c r="T34" s="28">
        <v>44870</v>
      </c>
      <c r="U34" s="31"/>
      <c r="V34" s="30"/>
      <c r="W34" s="30"/>
      <c r="X34" s="30">
        <v>0</v>
      </c>
      <c r="Y34" s="39">
        <v>92.5</v>
      </c>
      <c r="Z34" s="11">
        <f t="shared" si="2"/>
        <v>92.5</v>
      </c>
      <c r="AA34" s="23" t="str">
        <f t="shared" si="3"/>
        <v>33</v>
      </c>
      <c r="AB34" s="17">
        <f t="shared" si="25"/>
        <v>3052.5</v>
      </c>
      <c r="AC34" s="13">
        <f t="shared" si="26"/>
        <v>0</v>
      </c>
      <c r="AD34" s="32">
        <f t="shared" si="4"/>
        <v>0</v>
      </c>
      <c r="AE34" s="14">
        <f t="shared" si="27"/>
        <v>0</v>
      </c>
      <c r="AF34" s="32">
        <f t="shared" si="5"/>
        <v>0</v>
      </c>
      <c r="AG34" s="32">
        <f t="shared" si="6"/>
        <v>0</v>
      </c>
      <c r="AH34" s="17">
        <f t="shared" si="28"/>
        <v>3052.5</v>
      </c>
      <c r="AI34" s="33">
        <f t="shared" si="7"/>
        <v>3052.5</v>
      </c>
      <c r="AJ34" s="18" cm="1">
        <f t="array" ref="AJ34">ROUND(AVERAGE(Z35:Z44/10),1)</f>
        <v>6.4</v>
      </c>
      <c r="AK34" s="18" cm="1">
        <f t="array" ref="AK34">(ROUND(AVERAGE(Z35:Z44/10/8),1))</f>
        <v>0.8</v>
      </c>
      <c r="AM34" s="28">
        <v>44870</v>
      </c>
      <c r="AN34" s="31"/>
      <c r="AO34" s="30"/>
      <c r="AP34" s="30"/>
      <c r="AQ34" s="30">
        <v>0</v>
      </c>
      <c r="AR34" s="31"/>
      <c r="AS34" s="11">
        <f t="shared" si="8"/>
        <v>0</v>
      </c>
      <c r="AT34" s="23" t="str">
        <f t="shared" si="9"/>
        <v>37</v>
      </c>
      <c r="AU34" s="17">
        <f t="shared" si="29"/>
        <v>0</v>
      </c>
      <c r="AV34" s="13">
        <f t="shared" si="30"/>
        <v>0</v>
      </c>
      <c r="AW34" s="32">
        <f t="shared" si="10"/>
        <v>0</v>
      </c>
      <c r="AX34" s="14">
        <f t="shared" si="31"/>
        <v>0</v>
      </c>
      <c r="AY34" s="32">
        <f t="shared" si="11"/>
        <v>0</v>
      </c>
      <c r="AZ34" s="32">
        <f t="shared" si="12"/>
        <v>0</v>
      </c>
      <c r="BA34" s="17">
        <f t="shared" si="32"/>
        <v>0</v>
      </c>
      <c r="BB34" s="33">
        <f t="shared" si="13"/>
        <v>0</v>
      </c>
      <c r="BC34" s="18" cm="1">
        <f t="array" ref="BC34">ROUND(AVERAGE(AS35:AS44/10),1)</f>
        <v>0</v>
      </c>
      <c r="BD34" s="18" cm="1">
        <f t="array" ref="BD34">(ROUND(AVERAGE(AS35:AS44/10/8),1))</f>
        <v>0</v>
      </c>
      <c r="BF34" s="28">
        <v>44870</v>
      </c>
      <c r="BG34" s="31"/>
      <c r="BH34" s="30"/>
      <c r="BI34" s="30"/>
      <c r="BJ34" s="30">
        <v>0</v>
      </c>
      <c r="BK34" s="38">
        <v>102</v>
      </c>
      <c r="BL34" s="11">
        <f t="shared" si="14"/>
        <v>102</v>
      </c>
      <c r="BM34" s="23" t="str">
        <f t="shared" si="15"/>
        <v>46.2</v>
      </c>
      <c r="BN34" s="17">
        <f t="shared" si="33"/>
        <v>4712.4000000000005</v>
      </c>
      <c r="BO34" s="13">
        <f t="shared" si="34"/>
        <v>0</v>
      </c>
      <c r="BP34" s="32">
        <f t="shared" si="16"/>
        <v>0</v>
      </c>
      <c r="BQ34" s="14">
        <f t="shared" si="35"/>
        <v>0</v>
      </c>
      <c r="BR34" s="32">
        <f t="shared" si="17"/>
        <v>0</v>
      </c>
      <c r="BS34" s="32">
        <f t="shared" si="18"/>
        <v>0</v>
      </c>
      <c r="BT34" s="17">
        <f t="shared" si="36"/>
        <v>4712.4000000000005</v>
      </c>
      <c r="BU34" s="33">
        <f t="shared" si="19"/>
        <v>4712.4000000000005</v>
      </c>
      <c r="BV34" s="18" cm="1">
        <f t="array" ref="BV34">ROUND(AVERAGE(BL35:BL44/10),1)</f>
        <v>6.5</v>
      </c>
      <c r="BW34" s="18" cm="1">
        <f t="array" ref="BW34">(ROUND(AVERAGE(BL35:BL44/10/8),1))</f>
        <v>0.8</v>
      </c>
    </row>
    <row r="35" spans="1:75" x14ac:dyDescent="0.45">
      <c r="A35" s="22">
        <v>44856</v>
      </c>
      <c r="B35" s="10"/>
      <c r="C35" s="9"/>
      <c r="D35" s="9"/>
      <c r="E35" s="9"/>
      <c r="F35" s="10">
        <v>50.6</v>
      </c>
      <c r="G35" s="11">
        <f t="shared" si="0"/>
        <v>50.6</v>
      </c>
      <c r="H35" s="14" t="str">
        <f t="shared" si="37"/>
        <v>27</v>
      </c>
      <c r="I35" s="17">
        <f t="shared" si="20"/>
        <v>1366.2</v>
      </c>
      <c r="J35" s="13">
        <f t="shared" si="1"/>
        <v>0</v>
      </c>
      <c r="K35" s="14">
        <f t="shared" si="21"/>
        <v>0</v>
      </c>
      <c r="L35" s="14">
        <f t="shared" si="22"/>
        <v>0</v>
      </c>
      <c r="M35" s="14">
        <f t="shared" si="38"/>
        <v>0</v>
      </c>
      <c r="N35" s="14">
        <f t="shared" si="39"/>
        <v>0</v>
      </c>
      <c r="O35" s="17">
        <f t="shared" si="23"/>
        <v>1366.2</v>
      </c>
      <c r="P35" s="15">
        <f t="shared" si="24"/>
        <v>1366.2</v>
      </c>
      <c r="Q35" s="18" cm="1">
        <f t="array" ref="Q35">ROUND(AVERAGE(G36:G45/10),1)</f>
        <v>4.8</v>
      </c>
      <c r="R35" s="18" cm="1">
        <f t="array" ref="R35">(ROUND(AVERAGE(G36:G45/10/8),1))</f>
        <v>0.6</v>
      </c>
      <c r="T35" s="34">
        <v>44856</v>
      </c>
      <c r="U35" s="31"/>
      <c r="V35" s="30"/>
      <c r="W35" s="30"/>
      <c r="X35" s="30">
        <v>0</v>
      </c>
      <c r="Y35" s="39">
        <v>84.5</v>
      </c>
      <c r="Z35" s="11">
        <f t="shared" si="2"/>
        <v>84.5</v>
      </c>
      <c r="AA35" s="23" t="str">
        <f t="shared" si="3"/>
        <v>32.5</v>
      </c>
      <c r="AB35" s="17">
        <f t="shared" si="25"/>
        <v>2746.25</v>
      </c>
      <c r="AC35" s="13">
        <f t="shared" si="26"/>
        <v>0</v>
      </c>
      <c r="AD35" s="32">
        <f t="shared" si="4"/>
        <v>0</v>
      </c>
      <c r="AE35" s="14">
        <f t="shared" si="27"/>
        <v>0</v>
      </c>
      <c r="AF35" s="32">
        <f t="shared" si="5"/>
        <v>0</v>
      </c>
      <c r="AG35" s="32">
        <f t="shared" si="6"/>
        <v>0</v>
      </c>
      <c r="AH35" s="17">
        <f t="shared" si="28"/>
        <v>2746.25</v>
      </c>
      <c r="AI35" s="33">
        <f t="shared" si="7"/>
        <v>2746.25</v>
      </c>
      <c r="AJ35" s="18" cm="1">
        <f t="array" ref="AJ35">ROUND(AVERAGE(Z36:Z45/10),1)</f>
        <v>5.6</v>
      </c>
      <c r="AK35" s="18" cm="1">
        <f t="array" ref="AK35">(ROUND(AVERAGE(Z36:Z45/10/8),1))</f>
        <v>0.7</v>
      </c>
      <c r="AM35" s="34">
        <v>44856</v>
      </c>
      <c r="AN35" s="31"/>
      <c r="AO35" s="30"/>
      <c r="AP35" s="30"/>
      <c r="AQ35" s="30">
        <v>0</v>
      </c>
      <c r="AR35" s="31"/>
      <c r="AS35" s="11">
        <f t="shared" si="8"/>
        <v>0</v>
      </c>
      <c r="AT35" s="23" t="str">
        <f t="shared" si="9"/>
        <v>37</v>
      </c>
      <c r="AU35" s="17">
        <f t="shared" si="29"/>
        <v>0</v>
      </c>
      <c r="AV35" s="13">
        <f t="shared" si="30"/>
        <v>0</v>
      </c>
      <c r="AW35" s="32">
        <f t="shared" si="10"/>
        <v>0</v>
      </c>
      <c r="AX35" s="14">
        <f t="shared" si="31"/>
        <v>0</v>
      </c>
      <c r="AY35" s="32">
        <f t="shared" si="11"/>
        <v>0</v>
      </c>
      <c r="AZ35" s="32">
        <f t="shared" si="12"/>
        <v>0</v>
      </c>
      <c r="BA35" s="17">
        <f t="shared" si="32"/>
        <v>0</v>
      </c>
      <c r="BB35" s="33">
        <f t="shared" si="13"/>
        <v>0</v>
      </c>
      <c r="BC35" s="18" cm="1">
        <f t="array" ref="BC35">ROUND(AVERAGE(AS36:AS45/10),1)</f>
        <v>0</v>
      </c>
      <c r="BD35" s="18" cm="1">
        <f t="array" ref="BD35">(ROUND(AVERAGE(AS36:AS45/10/8),1))</f>
        <v>0</v>
      </c>
      <c r="BF35" s="34">
        <v>44856</v>
      </c>
      <c r="BG35" s="31"/>
      <c r="BH35" s="30"/>
      <c r="BI35" s="30"/>
      <c r="BJ35" s="30">
        <v>0</v>
      </c>
      <c r="BK35" s="38">
        <v>96</v>
      </c>
      <c r="BL35" s="11">
        <f t="shared" si="14"/>
        <v>96</v>
      </c>
      <c r="BM35" s="23" t="str">
        <f t="shared" si="15"/>
        <v>45.2</v>
      </c>
      <c r="BN35" s="17">
        <f t="shared" si="33"/>
        <v>4339.2000000000007</v>
      </c>
      <c r="BO35" s="13">
        <f t="shared" si="34"/>
        <v>0</v>
      </c>
      <c r="BP35" s="32">
        <f t="shared" si="16"/>
        <v>0</v>
      </c>
      <c r="BQ35" s="14">
        <f t="shared" si="35"/>
        <v>0</v>
      </c>
      <c r="BR35" s="32">
        <f t="shared" si="17"/>
        <v>0</v>
      </c>
      <c r="BS35" s="32">
        <f t="shared" si="18"/>
        <v>0</v>
      </c>
      <c r="BT35" s="17">
        <f t="shared" si="36"/>
        <v>4339.2000000000007</v>
      </c>
      <c r="BU35" s="33">
        <f t="shared" si="19"/>
        <v>4339.2000000000007</v>
      </c>
      <c r="BV35" s="18" cm="1">
        <f t="array" ref="BV35">ROUND(AVERAGE(BN36:BN45/10),1)</f>
        <v>242.4</v>
      </c>
      <c r="BW35" s="18" cm="1">
        <f t="array" ref="BW35">(ROUND(AVERAGE(BN36:BN45/10/8),1))</f>
        <v>30.3</v>
      </c>
    </row>
    <row r="36" spans="1:75" x14ac:dyDescent="0.45">
      <c r="A36" s="22">
        <v>44842</v>
      </c>
      <c r="B36" s="10"/>
      <c r="C36" s="9"/>
      <c r="D36" s="9"/>
      <c r="E36" s="9"/>
      <c r="F36" s="10">
        <v>60.9</v>
      </c>
      <c r="G36" s="11">
        <f t="shared" si="0"/>
        <v>60.9</v>
      </c>
      <c r="H36" s="14" t="str">
        <f t="shared" si="37"/>
        <v>27.5</v>
      </c>
      <c r="I36" s="17">
        <f t="shared" si="20"/>
        <v>1674.75</v>
      </c>
      <c r="J36" s="13">
        <f t="shared" si="1"/>
        <v>0</v>
      </c>
      <c r="K36" s="14">
        <f t="shared" si="21"/>
        <v>0</v>
      </c>
      <c r="L36" s="14">
        <f t="shared" si="22"/>
        <v>0</v>
      </c>
      <c r="M36" s="14">
        <f t="shared" si="38"/>
        <v>0</v>
      </c>
      <c r="N36" s="14">
        <f t="shared" si="39"/>
        <v>0</v>
      </c>
      <c r="O36" s="17">
        <f t="shared" si="23"/>
        <v>1674.75</v>
      </c>
      <c r="P36" s="15">
        <f t="shared" si="24"/>
        <v>1674.75</v>
      </c>
      <c r="Q36" s="18" cm="1">
        <f t="array" ref="Q36">ROUND(AVERAGE(G37:G46/10),1)</f>
        <v>4.2</v>
      </c>
      <c r="R36" s="18" cm="1">
        <f t="array" ref="R36">(ROUND(AVERAGE(G37:G46/10/8),1))</f>
        <v>0.5</v>
      </c>
      <c r="T36" s="34">
        <v>44842</v>
      </c>
      <c r="U36" s="31"/>
      <c r="V36" s="30"/>
      <c r="W36" s="30"/>
      <c r="X36" s="30">
        <v>0</v>
      </c>
      <c r="Y36" s="39">
        <v>60.9</v>
      </c>
      <c r="Z36" s="11">
        <f t="shared" si="2"/>
        <v>60.9</v>
      </c>
      <c r="AA36" s="23" t="str">
        <f t="shared" si="3"/>
        <v>31.5</v>
      </c>
      <c r="AB36" s="17">
        <f t="shared" si="25"/>
        <v>1918.35</v>
      </c>
      <c r="AC36" s="13">
        <f t="shared" si="26"/>
        <v>0</v>
      </c>
      <c r="AD36" s="32">
        <f t="shared" si="4"/>
        <v>0</v>
      </c>
      <c r="AE36" s="14">
        <f t="shared" si="27"/>
        <v>0</v>
      </c>
      <c r="AF36" s="32">
        <f t="shared" si="5"/>
        <v>0</v>
      </c>
      <c r="AG36" s="32">
        <f t="shared" si="6"/>
        <v>0</v>
      </c>
      <c r="AH36" s="17">
        <f t="shared" si="28"/>
        <v>1918.35</v>
      </c>
      <c r="AI36" s="33">
        <f t="shared" si="7"/>
        <v>1918.35</v>
      </c>
      <c r="AJ36" s="18" cm="1">
        <f t="array" ref="AJ36">ROUND(AVERAGE(Z37:Z46/10),1)</f>
        <v>4.9000000000000004</v>
      </c>
      <c r="AK36" s="18" cm="1">
        <f t="array" ref="AK36">(ROUND(AVERAGE(Z37:Z46/10/8),1))</f>
        <v>0.6</v>
      </c>
      <c r="AM36" s="34">
        <v>44842</v>
      </c>
      <c r="AN36" s="31"/>
      <c r="AO36" s="30"/>
      <c r="AP36" s="30"/>
      <c r="AQ36" s="30">
        <v>0</v>
      </c>
      <c r="AR36" s="31"/>
      <c r="AS36" s="11">
        <f t="shared" si="8"/>
        <v>0</v>
      </c>
      <c r="AT36" s="23" t="str">
        <f t="shared" si="9"/>
        <v>37</v>
      </c>
      <c r="AU36" s="17">
        <f t="shared" si="29"/>
        <v>0</v>
      </c>
      <c r="AV36" s="13">
        <f t="shared" si="30"/>
        <v>0</v>
      </c>
      <c r="AW36" s="32">
        <f t="shared" si="10"/>
        <v>0</v>
      </c>
      <c r="AX36" s="14">
        <f t="shared" si="31"/>
        <v>0</v>
      </c>
      <c r="AY36" s="32">
        <f t="shared" si="11"/>
        <v>0</v>
      </c>
      <c r="AZ36" s="32">
        <f t="shared" si="12"/>
        <v>0</v>
      </c>
      <c r="BA36" s="17">
        <f t="shared" si="32"/>
        <v>0</v>
      </c>
      <c r="BB36" s="33">
        <f t="shared" si="13"/>
        <v>0</v>
      </c>
      <c r="BC36" s="18" cm="1">
        <f t="array" ref="BC36">ROUND(AVERAGE(AS37:AS46/10),1)</f>
        <v>0</v>
      </c>
      <c r="BD36" s="18" cm="1">
        <f t="array" ref="BD36">(ROUND(AVERAGE(AS37:AS46/10/8),1))</f>
        <v>0</v>
      </c>
      <c r="BF36" s="34">
        <v>44842</v>
      </c>
      <c r="BG36" s="31"/>
      <c r="BH36" s="30"/>
      <c r="BI36" s="30"/>
      <c r="BJ36" s="30">
        <v>0</v>
      </c>
      <c r="BK36" s="38">
        <v>62.3</v>
      </c>
      <c r="BL36" s="11">
        <f t="shared" si="14"/>
        <v>62.3</v>
      </c>
      <c r="BM36" s="23" t="str">
        <f t="shared" si="15"/>
        <v>42.2</v>
      </c>
      <c r="BN36" s="17">
        <f t="shared" si="33"/>
        <v>2629.06</v>
      </c>
      <c r="BO36" s="13">
        <f t="shared" si="34"/>
        <v>0</v>
      </c>
      <c r="BP36" s="32">
        <f t="shared" si="16"/>
        <v>0</v>
      </c>
      <c r="BQ36" s="14">
        <f t="shared" si="35"/>
        <v>0</v>
      </c>
      <c r="BR36" s="32">
        <f t="shared" si="17"/>
        <v>0</v>
      </c>
      <c r="BS36" s="32">
        <f t="shared" si="18"/>
        <v>0</v>
      </c>
      <c r="BT36" s="17">
        <f t="shared" si="36"/>
        <v>2629.06</v>
      </c>
      <c r="BU36" s="33">
        <f t="shared" si="19"/>
        <v>2629.06</v>
      </c>
      <c r="BV36" s="18" cm="1">
        <f t="array" ref="BV36">ROUND(AVERAGE(BN37:BN46/10),1)</f>
        <v>216.1</v>
      </c>
      <c r="BW36" s="18" cm="1">
        <f t="array" ref="BW36">(ROUND(AVERAGE(BN37:BN46/10/8),1))</f>
        <v>27</v>
      </c>
    </row>
    <row r="37" spans="1:75" x14ac:dyDescent="0.45">
      <c r="A37" s="20">
        <v>44828</v>
      </c>
      <c r="B37" s="10"/>
      <c r="C37" s="9"/>
      <c r="D37" s="9"/>
      <c r="E37" s="9"/>
      <c r="F37" s="10">
        <v>64.150000000000006</v>
      </c>
      <c r="G37" s="11">
        <f t="shared" si="0"/>
        <v>64.150000000000006</v>
      </c>
      <c r="H37" s="14" t="str">
        <f t="shared" si="37"/>
        <v>27.5</v>
      </c>
      <c r="I37" s="17">
        <f t="shared" si="20"/>
        <v>1764.1250000000002</v>
      </c>
      <c r="J37" s="13">
        <f t="shared" si="1"/>
        <v>0</v>
      </c>
      <c r="K37" s="14">
        <f t="shared" si="21"/>
        <v>0</v>
      </c>
      <c r="L37" s="14">
        <f t="shared" si="22"/>
        <v>0</v>
      </c>
      <c r="M37" s="14">
        <f t="shared" si="38"/>
        <v>0</v>
      </c>
      <c r="N37" s="14">
        <f t="shared" si="39"/>
        <v>0</v>
      </c>
      <c r="O37" s="17">
        <f t="shared" si="23"/>
        <v>1764.1250000000002</v>
      </c>
      <c r="P37" s="15">
        <f t="shared" si="24"/>
        <v>1764.1250000000002</v>
      </c>
      <c r="Q37" s="18" cm="1">
        <f t="array" ref="Q37">ROUND(AVERAGE(G38:G47/10),1)</f>
        <v>3.5</v>
      </c>
      <c r="R37" s="18" cm="1">
        <f t="array" ref="R37">(ROUND(AVERAGE(G38:G47/10/8),1))</f>
        <v>0.4</v>
      </c>
      <c r="T37" s="28">
        <v>44828</v>
      </c>
      <c r="U37" s="31"/>
      <c r="V37" s="30"/>
      <c r="W37" s="30"/>
      <c r="X37" s="30">
        <v>0</v>
      </c>
      <c r="Y37" s="39">
        <v>74.2</v>
      </c>
      <c r="Z37" s="11">
        <f t="shared" si="2"/>
        <v>74.2</v>
      </c>
      <c r="AA37" s="23" t="str">
        <f t="shared" si="3"/>
        <v>32</v>
      </c>
      <c r="AB37" s="17">
        <f t="shared" si="25"/>
        <v>2374.4</v>
      </c>
      <c r="AC37" s="13">
        <f t="shared" si="26"/>
        <v>0</v>
      </c>
      <c r="AD37" s="32">
        <f t="shared" si="4"/>
        <v>0</v>
      </c>
      <c r="AE37" s="14">
        <f t="shared" si="27"/>
        <v>0</v>
      </c>
      <c r="AF37" s="32">
        <f t="shared" si="5"/>
        <v>0</v>
      </c>
      <c r="AG37" s="32">
        <f t="shared" si="6"/>
        <v>0</v>
      </c>
      <c r="AH37" s="17">
        <f t="shared" si="28"/>
        <v>2374.4</v>
      </c>
      <c r="AI37" s="33">
        <f t="shared" si="7"/>
        <v>2374.4</v>
      </c>
      <c r="AJ37" s="18" cm="1">
        <f t="array" ref="AJ37">ROUND(AVERAGE(Z38:Z47/10),1)</f>
        <v>4.2</v>
      </c>
      <c r="AK37" s="18" cm="1">
        <f t="array" ref="AK37">(ROUND(AVERAGE(Z38:Z47/10/8),1))</f>
        <v>0.5</v>
      </c>
      <c r="AM37" s="28">
        <v>44828</v>
      </c>
      <c r="AN37" s="31"/>
      <c r="AO37" s="30"/>
      <c r="AP37" s="30"/>
      <c r="AQ37" s="30">
        <v>0</v>
      </c>
      <c r="AR37" s="31"/>
      <c r="AS37" s="11">
        <f t="shared" si="8"/>
        <v>0</v>
      </c>
      <c r="AT37" s="23" t="str">
        <f t="shared" si="9"/>
        <v>37</v>
      </c>
      <c r="AU37" s="17">
        <f t="shared" si="29"/>
        <v>0</v>
      </c>
      <c r="AV37" s="13">
        <f t="shared" si="30"/>
        <v>0</v>
      </c>
      <c r="AW37" s="32">
        <f t="shared" si="10"/>
        <v>0</v>
      </c>
      <c r="AX37" s="14">
        <f t="shared" si="31"/>
        <v>0</v>
      </c>
      <c r="AY37" s="32">
        <f t="shared" si="11"/>
        <v>0</v>
      </c>
      <c r="AZ37" s="32">
        <f t="shared" si="12"/>
        <v>0</v>
      </c>
      <c r="BA37" s="17">
        <f t="shared" si="32"/>
        <v>0</v>
      </c>
      <c r="BB37" s="33">
        <f t="shared" si="13"/>
        <v>0</v>
      </c>
      <c r="BC37" s="18" cm="1">
        <f t="array" ref="BC37">ROUND(AVERAGE(AS38:AS47/10),1)</f>
        <v>0</v>
      </c>
      <c r="BD37" s="18" cm="1">
        <f t="array" ref="BD37">(ROUND(AVERAGE(AS38:AS47/10/8),1))</f>
        <v>0</v>
      </c>
      <c r="BF37" s="28">
        <v>44828</v>
      </c>
      <c r="BG37" s="31"/>
      <c r="BH37" s="30"/>
      <c r="BI37" s="30"/>
      <c r="BJ37" s="30">
        <v>0</v>
      </c>
      <c r="BK37" s="38">
        <v>85.2</v>
      </c>
      <c r="BL37" s="11">
        <f t="shared" si="14"/>
        <v>85.2</v>
      </c>
      <c r="BM37" s="23" t="str">
        <f t="shared" si="15"/>
        <v>44.2</v>
      </c>
      <c r="BN37" s="17">
        <f t="shared" si="33"/>
        <v>3765.84</v>
      </c>
      <c r="BO37" s="13">
        <f t="shared" si="34"/>
        <v>0</v>
      </c>
      <c r="BP37" s="32">
        <f t="shared" si="16"/>
        <v>0</v>
      </c>
      <c r="BQ37" s="14">
        <f t="shared" si="35"/>
        <v>0</v>
      </c>
      <c r="BR37" s="32">
        <f t="shared" si="17"/>
        <v>0</v>
      </c>
      <c r="BS37" s="32">
        <f t="shared" si="18"/>
        <v>0</v>
      </c>
      <c r="BT37" s="17">
        <f t="shared" si="36"/>
        <v>3765.84</v>
      </c>
      <c r="BU37" s="33">
        <f t="shared" si="19"/>
        <v>3765.84</v>
      </c>
      <c r="BV37" s="18" cm="1">
        <f t="array" ref="BV37">ROUND(AVERAGE(BN38:BN47/10),1)</f>
        <v>178.5</v>
      </c>
      <c r="BW37" s="18" cm="1">
        <f t="array" ref="BW37">(ROUND(AVERAGE(BN38:BN47/10/8),1))</f>
        <v>22.3</v>
      </c>
    </row>
    <row r="38" spans="1:75" x14ac:dyDescent="0.45">
      <c r="A38" s="22">
        <v>44814</v>
      </c>
      <c r="B38" s="10"/>
      <c r="C38" s="9"/>
      <c r="D38" s="9"/>
      <c r="E38" s="9"/>
      <c r="F38" s="10">
        <v>65.7</v>
      </c>
      <c r="G38" s="11">
        <f t="shared" si="0"/>
        <v>65.7</v>
      </c>
      <c r="H38" s="14" t="str">
        <f t="shared" si="37"/>
        <v>27.5</v>
      </c>
      <c r="I38" s="17">
        <f t="shared" si="20"/>
        <v>1806.75</v>
      </c>
      <c r="J38" s="13">
        <f t="shared" si="1"/>
        <v>0</v>
      </c>
      <c r="K38" s="14">
        <f t="shared" si="21"/>
        <v>0</v>
      </c>
      <c r="L38" s="14">
        <f t="shared" si="22"/>
        <v>0</v>
      </c>
      <c r="M38" s="14">
        <f t="shared" si="38"/>
        <v>0</v>
      </c>
      <c r="N38" s="14">
        <f t="shared" si="39"/>
        <v>0</v>
      </c>
      <c r="O38" s="17">
        <f t="shared" si="23"/>
        <v>1806.75</v>
      </c>
      <c r="P38" s="15">
        <f t="shared" si="24"/>
        <v>1806.75</v>
      </c>
      <c r="Q38" s="18" cm="1">
        <f t="array" ref="Q38">ROUND(AVERAGE(G39:G48/10),1)</f>
        <v>2.9</v>
      </c>
      <c r="R38" s="18" cm="1">
        <f t="array" ref="R38">(ROUND(AVERAGE(G39:G48/10/8),1))</f>
        <v>0.4</v>
      </c>
      <c r="T38" s="34">
        <v>44814</v>
      </c>
      <c r="U38" s="31"/>
      <c r="V38" s="30"/>
      <c r="W38" s="30"/>
      <c r="X38" s="30">
        <v>0</v>
      </c>
      <c r="Y38" s="39">
        <v>81.900000000000006</v>
      </c>
      <c r="Z38" s="11">
        <f t="shared" si="2"/>
        <v>81.900000000000006</v>
      </c>
      <c r="AA38" s="23" t="str">
        <f t="shared" si="3"/>
        <v>32.5</v>
      </c>
      <c r="AB38" s="17">
        <f t="shared" si="25"/>
        <v>2661.75</v>
      </c>
      <c r="AC38" s="13">
        <f t="shared" si="26"/>
        <v>0</v>
      </c>
      <c r="AD38" s="32">
        <f t="shared" si="4"/>
        <v>0</v>
      </c>
      <c r="AE38" s="14">
        <f t="shared" si="27"/>
        <v>0</v>
      </c>
      <c r="AF38" s="32">
        <f t="shared" si="5"/>
        <v>0</v>
      </c>
      <c r="AG38" s="32">
        <f t="shared" si="6"/>
        <v>0</v>
      </c>
      <c r="AH38" s="17">
        <f t="shared" si="28"/>
        <v>2661.75</v>
      </c>
      <c r="AI38" s="33">
        <f t="shared" si="7"/>
        <v>2661.75</v>
      </c>
      <c r="AJ38" s="18" cm="1">
        <f t="array" ref="AJ38">ROUND(AVERAGE(Z39:Z48/10),1)</f>
        <v>3.4</v>
      </c>
      <c r="AK38" s="18" cm="1">
        <f t="array" ref="AK38">(ROUND(AVERAGE(Z39:Z48/10/8),1))</f>
        <v>0.4</v>
      </c>
      <c r="AM38" s="34">
        <v>44814</v>
      </c>
      <c r="AN38" s="31"/>
      <c r="AO38" s="30"/>
      <c r="AP38" s="30"/>
      <c r="AQ38" s="30">
        <v>0</v>
      </c>
      <c r="AR38" s="31"/>
      <c r="AS38" s="11">
        <f t="shared" si="8"/>
        <v>0</v>
      </c>
      <c r="AT38" s="23" t="str">
        <f t="shared" si="9"/>
        <v>37</v>
      </c>
      <c r="AU38" s="17">
        <f t="shared" si="29"/>
        <v>0</v>
      </c>
      <c r="AV38" s="13">
        <f t="shared" si="30"/>
        <v>0</v>
      </c>
      <c r="AW38" s="32">
        <f t="shared" si="10"/>
        <v>0</v>
      </c>
      <c r="AX38" s="14">
        <f t="shared" si="31"/>
        <v>0</v>
      </c>
      <c r="AY38" s="32">
        <f t="shared" si="11"/>
        <v>0</v>
      </c>
      <c r="AZ38" s="32">
        <f t="shared" si="12"/>
        <v>0</v>
      </c>
      <c r="BA38" s="17">
        <f t="shared" si="32"/>
        <v>0</v>
      </c>
      <c r="BB38" s="33">
        <f t="shared" si="13"/>
        <v>0</v>
      </c>
      <c r="BC38" s="18" cm="1">
        <f t="array" ref="BC38">ROUND(AVERAGE(AS39:AS48/10),1)</f>
        <v>0</v>
      </c>
      <c r="BD38" s="18" cm="1">
        <f t="array" ref="BD38">(ROUND(AVERAGE(AS39:AS48/10/8),1))</f>
        <v>0</v>
      </c>
      <c r="BF38" s="34">
        <v>44814</v>
      </c>
      <c r="BG38" s="31"/>
      <c r="BH38" s="30"/>
      <c r="BI38" s="30"/>
      <c r="BJ38" s="30">
        <v>0</v>
      </c>
      <c r="BK38" s="38">
        <v>67.7</v>
      </c>
      <c r="BL38" s="11">
        <f t="shared" si="14"/>
        <v>67.7</v>
      </c>
      <c r="BM38" s="23" t="str">
        <f t="shared" si="15"/>
        <v>42.2</v>
      </c>
      <c r="BN38" s="17">
        <f t="shared" si="33"/>
        <v>2856.9400000000005</v>
      </c>
      <c r="BO38" s="13">
        <f t="shared" si="34"/>
        <v>0</v>
      </c>
      <c r="BP38" s="32">
        <f t="shared" si="16"/>
        <v>0</v>
      </c>
      <c r="BQ38" s="14">
        <f t="shared" si="35"/>
        <v>0</v>
      </c>
      <c r="BR38" s="32">
        <f t="shared" si="17"/>
        <v>0</v>
      </c>
      <c r="BS38" s="32">
        <f t="shared" si="18"/>
        <v>0</v>
      </c>
      <c r="BT38" s="17">
        <f t="shared" si="36"/>
        <v>2856.9400000000005</v>
      </c>
      <c r="BU38" s="33">
        <f t="shared" si="19"/>
        <v>2856.9400000000005</v>
      </c>
      <c r="BV38" s="18" cm="1">
        <f t="array" ref="BV38">ROUND(AVERAGE(BN39:BN48/10),1)</f>
        <v>149.9</v>
      </c>
      <c r="BW38" s="18" cm="1">
        <f t="array" ref="BW38">(ROUND(AVERAGE(BN39:BN48/10/8),1))</f>
        <v>18.7</v>
      </c>
    </row>
    <row r="39" spans="1:75" x14ac:dyDescent="0.45">
      <c r="A39" s="22">
        <v>44800</v>
      </c>
      <c r="B39" s="10"/>
      <c r="C39" s="9"/>
      <c r="D39" s="9"/>
      <c r="E39" s="9"/>
      <c r="F39" s="10">
        <v>71.150000000000006</v>
      </c>
      <c r="G39" s="11">
        <f t="shared" si="0"/>
        <v>71.150000000000006</v>
      </c>
      <c r="H39" s="14" t="str">
        <f t="shared" si="37"/>
        <v>28</v>
      </c>
      <c r="I39" s="17">
        <f t="shared" si="20"/>
        <v>1992.2000000000003</v>
      </c>
      <c r="J39" s="13">
        <f t="shared" si="1"/>
        <v>0</v>
      </c>
      <c r="K39" s="14">
        <f t="shared" si="21"/>
        <v>0</v>
      </c>
      <c r="L39" s="14">
        <f t="shared" si="22"/>
        <v>0</v>
      </c>
      <c r="M39" s="14">
        <f t="shared" si="38"/>
        <v>0</v>
      </c>
      <c r="N39" s="14">
        <f t="shared" si="39"/>
        <v>0</v>
      </c>
      <c r="O39" s="17">
        <f t="shared" si="23"/>
        <v>1992.2000000000003</v>
      </c>
      <c r="P39" s="15">
        <f t="shared" si="24"/>
        <v>1992.2000000000003</v>
      </c>
      <c r="Q39" s="18" cm="1">
        <f t="array" ref="Q39">ROUND(AVERAGE(G40:G49/10),1)</f>
        <v>2.1</v>
      </c>
      <c r="R39" s="18" cm="1">
        <f t="array" ref="R39">(ROUND(AVERAGE(G40:G49/10/8),1))</f>
        <v>0.3</v>
      </c>
      <c r="T39" s="34">
        <v>44800</v>
      </c>
      <c r="U39" s="31"/>
      <c r="V39" s="30"/>
      <c r="W39" s="30"/>
      <c r="X39" s="30">
        <v>0</v>
      </c>
      <c r="Y39" s="39">
        <v>82.4</v>
      </c>
      <c r="Z39" s="11">
        <f t="shared" si="2"/>
        <v>82.4</v>
      </c>
      <c r="AA39" s="23" t="str">
        <f t="shared" si="3"/>
        <v>32.5</v>
      </c>
      <c r="AB39" s="17">
        <f t="shared" si="25"/>
        <v>2678</v>
      </c>
      <c r="AC39" s="13">
        <f t="shared" si="26"/>
        <v>0</v>
      </c>
      <c r="AD39" s="32">
        <f t="shared" si="4"/>
        <v>0</v>
      </c>
      <c r="AE39" s="14">
        <f t="shared" si="27"/>
        <v>0</v>
      </c>
      <c r="AF39" s="32">
        <f t="shared" si="5"/>
        <v>0</v>
      </c>
      <c r="AG39" s="32">
        <f t="shared" si="6"/>
        <v>0</v>
      </c>
      <c r="AH39" s="17">
        <f t="shared" si="28"/>
        <v>2678</v>
      </c>
      <c r="AI39" s="33">
        <f t="shared" si="7"/>
        <v>2678</v>
      </c>
      <c r="AJ39" s="18" cm="1">
        <f t="array" ref="AJ39">ROUND(AVERAGE(Z40:Z49/10),1)</f>
        <v>2.6</v>
      </c>
      <c r="AK39" s="18" cm="1">
        <f t="array" ref="AK39">(ROUND(AVERAGE(Z40:Z49/10/8),1))</f>
        <v>0.3</v>
      </c>
      <c r="AM39" s="34">
        <v>44800</v>
      </c>
      <c r="AN39" s="31"/>
      <c r="AO39" s="30"/>
      <c r="AP39" s="30"/>
      <c r="AQ39" s="30">
        <v>0</v>
      </c>
      <c r="AR39" s="31"/>
      <c r="AS39" s="11">
        <f t="shared" si="8"/>
        <v>0</v>
      </c>
      <c r="AT39" s="23" t="str">
        <f t="shared" si="9"/>
        <v>37</v>
      </c>
      <c r="AU39" s="17">
        <f t="shared" si="29"/>
        <v>0</v>
      </c>
      <c r="AV39" s="13">
        <f t="shared" si="30"/>
        <v>0</v>
      </c>
      <c r="AW39" s="32">
        <f t="shared" si="10"/>
        <v>0</v>
      </c>
      <c r="AX39" s="14">
        <f t="shared" si="31"/>
        <v>0</v>
      </c>
      <c r="AY39" s="32">
        <f t="shared" si="11"/>
        <v>0</v>
      </c>
      <c r="AZ39" s="32">
        <f t="shared" si="12"/>
        <v>0</v>
      </c>
      <c r="BA39" s="17">
        <f t="shared" si="32"/>
        <v>0</v>
      </c>
      <c r="BB39" s="33">
        <f t="shared" si="13"/>
        <v>0</v>
      </c>
      <c r="BC39" s="18" cm="1">
        <f t="array" ref="BC39">ROUND(AVERAGE(AS40:AS49/10),1)</f>
        <v>0</v>
      </c>
      <c r="BD39" s="18" cm="1">
        <f t="array" ref="BD39">(ROUND(AVERAGE(AS40:AS49/10/8),1))</f>
        <v>0</v>
      </c>
      <c r="BF39" s="34">
        <v>44800</v>
      </c>
      <c r="BG39" s="31"/>
      <c r="BH39" s="30"/>
      <c r="BI39" s="30"/>
      <c r="BJ39" s="30">
        <v>0</v>
      </c>
      <c r="BK39" s="38">
        <v>82.1</v>
      </c>
      <c r="BL39" s="11">
        <f t="shared" si="14"/>
        <v>82.1</v>
      </c>
      <c r="BM39" s="23" t="str">
        <f t="shared" si="15"/>
        <v>44.2</v>
      </c>
      <c r="BN39" s="17">
        <f t="shared" si="33"/>
        <v>3628.82</v>
      </c>
      <c r="BO39" s="13">
        <f t="shared" si="34"/>
        <v>0</v>
      </c>
      <c r="BP39" s="32">
        <f t="shared" si="16"/>
        <v>0</v>
      </c>
      <c r="BQ39" s="14">
        <f t="shared" si="35"/>
        <v>0</v>
      </c>
      <c r="BR39" s="32">
        <f t="shared" si="17"/>
        <v>0</v>
      </c>
      <c r="BS39" s="32">
        <f t="shared" si="18"/>
        <v>0</v>
      </c>
      <c r="BT39" s="17">
        <f t="shared" si="36"/>
        <v>3628.82</v>
      </c>
      <c r="BU39" s="33">
        <f t="shared" si="19"/>
        <v>3628.82</v>
      </c>
      <c r="BV39" s="18" cm="1">
        <f t="array" ref="BV39">ROUND(AVERAGE(BN40:BN49/10),1)</f>
        <v>113.6</v>
      </c>
      <c r="BW39" s="18" cm="1">
        <f t="array" ref="BW39">(ROUND(AVERAGE(BN40:BN49/10/8),1))</f>
        <v>14.2</v>
      </c>
    </row>
    <row r="40" spans="1:75" x14ac:dyDescent="0.45">
      <c r="A40" s="20">
        <v>44786</v>
      </c>
      <c r="B40" s="10"/>
      <c r="C40" s="9"/>
      <c r="D40" s="9"/>
      <c r="E40" s="9"/>
      <c r="F40" s="10">
        <v>84.75</v>
      </c>
      <c r="G40" s="11">
        <f t="shared" si="0"/>
        <v>84.75</v>
      </c>
      <c r="H40" s="14" t="str">
        <f t="shared" si="37"/>
        <v>28.5</v>
      </c>
      <c r="I40" s="17">
        <f t="shared" si="20"/>
        <v>2415.375</v>
      </c>
      <c r="J40" s="13">
        <f t="shared" si="1"/>
        <v>0</v>
      </c>
      <c r="K40" s="14">
        <f t="shared" si="21"/>
        <v>0</v>
      </c>
      <c r="L40" s="14">
        <f t="shared" si="22"/>
        <v>0</v>
      </c>
      <c r="M40" s="14">
        <f t="shared" si="38"/>
        <v>0</v>
      </c>
      <c r="N40" s="14">
        <f t="shared" si="39"/>
        <v>0</v>
      </c>
      <c r="O40" s="17">
        <f t="shared" si="23"/>
        <v>2415.375</v>
      </c>
      <c r="P40" s="15">
        <f t="shared" si="24"/>
        <v>2415.375</v>
      </c>
      <c r="Q40" s="18" cm="1">
        <f t="array" ref="Q40">ROUND(AVERAGE(G41:G50/10),1)</f>
        <v>1.3</v>
      </c>
      <c r="R40" s="18" cm="1">
        <f t="array" ref="R40">(ROUND(AVERAGE(G41:G50/10/8),1))</f>
        <v>0.2</v>
      </c>
      <c r="T40" s="28">
        <v>44786</v>
      </c>
      <c r="U40" s="31"/>
      <c r="V40" s="30"/>
      <c r="W40" s="30"/>
      <c r="X40" s="30">
        <v>0</v>
      </c>
      <c r="Y40" s="39">
        <v>80</v>
      </c>
      <c r="Z40" s="11">
        <f t="shared" si="2"/>
        <v>80</v>
      </c>
      <c r="AA40" s="23" t="str">
        <f t="shared" si="3"/>
        <v>32</v>
      </c>
      <c r="AB40" s="17">
        <f t="shared" si="25"/>
        <v>2560</v>
      </c>
      <c r="AC40" s="13">
        <f t="shared" si="26"/>
        <v>0</v>
      </c>
      <c r="AD40" s="32">
        <f t="shared" si="4"/>
        <v>0</v>
      </c>
      <c r="AE40" s="14">
        <f t="shared" si="27"/>
        <v>0</v>
      </c>
      <c r="AF40" s="32">
        <f t="shared" si="5"/>
        <v>0</v>
      </c>
      <c r="AG40" s="32">
        <f t="shared" si="6"/>
        <v>0</v>
      </c>
      <c r="AH40" s="17">
        <f t="shared" si="28"/>
        <v>2560</v>
      </c>
      <c r="AI40" s="33">
        <f t="shared" si="7"/>
        <v>2560</v>
      </c>
      <c r="AJ40" s="18" cm="1">
        <f t="array" ref="AJ40">ROUND(AVERAGE(Z41:Z50/10),1)</f>
        <v>1.8</v>
      </c>
      <c r="AK40" s="18" cm="1">
        <f t="array" ref="AK40">(ROUND(AVERAGE(Z41:Z50/10/8),1))</f>
        <v>0.2</v>
      </c>
      <c r="AM40" s="28">
        <v>44786</v>
      </c>
      <c r="AN40" s="31"/>
      <c r="AO40" s="30"/>
      <c r="AP40" s="30"/>
      <c r="AQ40" s="30">
        <v>0</v>
      </c>
      <c r="AR40" s="31"/>
      <c r="AS40" s="11">
        <f t="shared" si="8"/>
        <v>0</v>
      </c>
      <c r="AT40" s="23" t="str">
        <f t="shared" si="9"/>
        <v>37</v>
      </c>
      <c r="AU40" s="17">
        <f t="shared" si="29"/>
        <v>0</v>
      </c>
      <c r="AV40" s="13">
        <f t="shared" si="30"/>
        <v>0</v>
      </c>
      <c r="AW40" s="32">
        <f t="shared" si="10"/>
        <v>0</v>
      </c>
      <c r="AX40" s="14">
        <f t="shared" si="31"/>
        <v>0</v>
      </c>
      <c r="AY40" s="32">
        <f t="shared" si="11"/>
        <v>0</v>
      </c>
      <c r="AZ40" s="32">
        <f t="shared" si="12"/>
        <v>0</v>
      </c>
      <c r="BA40" s="17">
        <f t="shared" si="32"/>
        <v>0</v>
      </c>
      <c r="BB40" s="33">
        <f t="shared" si="13"/>
        <v>0</v>
      </c>
      <c r="BC40" s="18" cm="1">
        <f t="array" ref="BC40">ROUND(AVERAGE(AS41:AS50/10),1)</f>
        <v>0</v>
      </c>
      <c r="BD40" s="18" cm="1">
        <f t="array" ref="BD40">(ROUND(AVERAGE(AS41:AS50/10/8),1))</f>
        <v>0</v>
      </c>
      <c r="BF40" s="28">
        <v>44786</v>
      </c>
      <c r="BG40" s="31"/>
      <c r="BH40" s="30"/>
      <c r="BI40" s="30"/>
      <c r="BJ40" s="30">
        <v>0</v>
      </c>
      <c r="BK40" s="38">
        <v>86.6</v>
      </c>
      <c r="BL40" s="11">
        <f t="shared" si="14"/>
        <v>86.6</v>
      </c>
      <c r="BM40" s="23" t="str">
        <f t="shared" si="15"/>
        <v>44.2</v>
      </c>
      <c r="BN40" s="17">
        <f t="shared" si="33"/>
        <v>3827.72</v>
      </c>
      <c r="BO40" s="13">
        <f t="shared" si="34"/>
        <v>0</v>
      </c>
      <c r="BP40" s="32">
        <f t="shared" si="16"/>
        <v>0</v>
      </c>
      <c r="BQ40" s="14">
        <f t="shared" si="35"/>
        <v>0</v>
      </c>
      <c r="BR40" s="32">
        <f t="shared" si="17"/>
        <v>0</v>
      </c>
      <c r="BS40" s="32">
        <f t="shared" si="18"/>
        <v>0</v>
      </c>
      <c r="BT40" s="17">
        <f t="shared" si="36"/>
        <v>3827.72</v>
      </c>
      <c r="BU40" s="33">
        <f t="shared" si="19"/>
        <v>3827.72</v>
      </c>
      <c r="BV40" s="18" cm="1">
        <f t="array" ref="BV40">ROUND(AVERAGE(BN41:BN50/10),1)</f>
        <v>75.3</v>
      </c>
      <c r="BW40" s="18" cm="1">
        <f t="array" ref="BW40">(ROUND(AVERAGE(BN41:BN50/10/8),1))</f>
        <v>9.4</v>
      </c>
    </row>
    <row r="41" spans="1:75" x14ac:dyDescent="0.45">
      <c r="A41" s="22">
        <v>44772</v>
      </c>
      <c r="B41" s="10"/>
      <c r="C41" s="9"/>
      <c r="D41" s="9"/>
      <c r="E41" s="9"/>
      <c r="F41" s="10">
        <v>63.8</v>
      </c>
      <c r="G41" s="11">
        <f t="shared" si="0"/>
        <v>63.8</v>
      </c>
      <c r="H41" s="14" t="str">
        <f t="shared" si="37"/>
        <v>27.5</v>
      </c>
      <c r="I41" s="17">
        <f t="shared" si="20"/>
        <v>1754.5</v>
      </c>
      <c r="J41" s="13">
        <f t="shared" si="1"/>
        <v>0</v>
      </c>
      <c r="K41" s="14">
        <f t="shared" si="21"/>
        <v>0</v>
      </c>
      <c r="L41" s="14">
        <f t="shared" si="22"/>
        <v>0</v>
      </c>
      <c r="M41" s="14">
        <f t="shared" si="38"/>
        <v>0</v>
      </c>
      <c r="N41" s="14">
        <f t="shared" si="39"/>
        <v>0</v>
      </c>
      <c r="O41" s="17">
        <f t="shared" si="23"/>
        <v>1754.5</v>
      </c>
      <c r="P41" s="15">
        <f t="shared" si="24"/>
        <v>1754.5</v>
      </c>
      <c r="Q41" s="18" cm="1">
        <f t="array" ref="Q41">ROUND(AVERAGE(G42:G51/10),1)</f>
        <v>0.7</v>
      </c>
      <c r="R41" s="18" cm="1">
        <f t="array" ref="R41">(ROUND(AVERAGE(G42:G51/10/8),1))</f>
        <v>0.1</v>
      </c>
      <c r="T41" s="34">
        <v>44772</v>
      </c>
      <c r="U41" s="31"/>
      <c r="V41" s="30"/>
      <c r="W41" s="30"/>
      <c r="X41" s="30">
        <v>0</v>
      </c>
      <c r="Y41" s="39">
        <v>89.8</v>
      </c>
      <c r="Z41" s="11">
        <f t="shared" si="2"/>
        <v>89.8</v>
      </c>
      <c r="AA41" s="23" t="str">
        <f t="shared" si="3"/>
        <v>32.5</v>
      </c>
      <c r="AB41" s="17">
        <f t="shared" si="25"/>
        <v>2918.5</v>
      </c>
      <c r="AC41" s="13">
        <f t="shared" si="26"/>
        <v>0</v>
      </c>
      <c r="AD41" s="32">
        <f t="shared" si="4"/>
        <v>0</v>
      </c>
      <c r="AE41" s="14">
        <f t="shared" si="27"/>
        <v>0</v>
      </c>
      <c r="AF41" s="32">
        <f t="shared" si="5"/>
        <v>0</v>
      </c>
      <c r="AG41" s="32">
        <f t="shared" si="6"/>
        <v>0</v>
      </c>
      <c r="AH41" s="17">
        <f t="shared" si="28"/>
        <v>2918.5</v>
      </c>
      <c r="AI41" s="33">
        <f t="shared" si="7"/>
        <v>2918.5</v>
      </c>
      <c r="AJ41" s="18" cm="1">
        <f t="array" ref="AJ41">ROUND(AVERAGE(Z42:Z51/10),1)</f>
        <v>0.9</v>
      </c>
      <c r="AK41" s="18" cm="1">
        <f t="array" ref="AK41">(ROUND(AVERAGE(Z42:Z51/10/8),1))</f>
        <v>0.1</v>
      </c>
      <c r="AM41" s="34">
        <v>44772</v>
      </c>
      <c r="AN41" s="31"/>
      <c r="AO41" s="30"/>
      <c r="AP41" s="30"/>
      <c r="AQ41" s="30">
        <v>0</v>
      </c>
      <c r="AR41" s="31"/>
      <c r="AS41" s="11">
        <f t="shared" si="8"/>
        <v>0</v>
      </c>
      <c r="AT41" s="23" t="str">
        <f t="shared" si="9"/>
        <v>37</v>
      </c>
      <c r="AU41" s="17">
        <f t="shared" si="29"/>
        <v>0</v>
      </c>
      <c r="AV41" s="13">
        <f t="shared" si="30"/>
        <v>0</v>
      </c>
      <c r="AW41" s="32">
        <f t="shared" si="10"/>
        <v>0</v>
      </c>
      <c r="AX41" s="14">
        <f t="shared" si="31"/>
        <v>0</v>
      </c>
      <c r="AY41" s="32">
        <f t="shared" si="11"/>
        <v>0</v>
      </c>
      <c r="AZ41" s="32">
        <f t="shared" si="12"/>
        <v>0</v>
      </c>
      <c r="BA41" s="17">
        <f t="shared" si="32"/>
        <v>0</v>
      </c>
      <c r="BB41" s="33">
        <f t="shared" si="13"/>
        <v>0</v>
      </c>
      <c r="BC41" s="18" cm="1">
        <f t="array" ref="BC41">ROUND(AVERAGE(AS42:AS51/10),1)</f>
        <v>0</v>
      </c>
      <c r="BD41" s="18" cm="1">
        <f t="array" ref="BD41">(ROUND(AVERAGE(AS42:AS51/10/8),1))</f>
        <v>0</v>
      </c>
      <c r="BF41" s="34">
        <v>44772</v>
      </c>
      <c r="BG41" s="31"/>
      <c r="BH41" s="30"/>
      <c r="BI41" s="30"/>
      <c r="BJ41" s="30">
        <v>0</v>
      </c>
      <c r="BK41" s="38">
        <v>90.9</v>
      </c>
      <c r="BL41" s="11">
        <f t="shared" si="14"/>
        <v>90.9</v>
      </c>
      <c r="BM41" s="23" t="str">
        <f t="shared" si="15"/>
        <v>45.2</v>
      </c>
      <c r="BN41" s="17">
        <f t="shared" si="33"/>
        <v>4108.68</v>
      </c>
      <c r="BO41" s="13">
        <f t="shared" si="34"/>
        <v>0</v>
      </c>
      <c r="BP41" s="32">
        <f t="shared" si="16"/>
        <v>0</v>
      </c>
      <c r="BQ41" s="14">
        <f t="shared" si="35"/>
        <v>0</v>
      </c>
      <c r="BR41" s="32">
        <f t="shared" si="17"/>
        <v>0</v>
      </c>
      <c r="BS41" s="32">
        <f t="shared" si="18"/>
        <v>0</v>
      </c>
      <c r="BT41" s="17">
        <f t="shared" si="36"/>
        <v>4108.68</v>
      </c>
      <c r="BU41" s="33">
        <f t="shared" si="19"/>
        <v>4108.68</v>
      </c>
      <c r="BV41" s="18" cm="1">
        <f t="array" ref="BV41">ROUND(AVERAGE(BN42:BN51/10),1)</f>
        <v>34.299999999999997</v>
      </c>
      <c r="BW41" s="18" cm="1">
        <f t="array" ref="BW41">(ROUND(AVERAGE(BN42:BN51/10/8),1))</f>
        <v>4.3</v>
      </c>
    </row>
    <row r="42" spans="1:75" x14ac:dyDescent="0.45">
      <c r="A42" s="22">
        <v>44758</v>
      </c>
      <c r="B42" s="10"/>
      <c r="C42" s="9"/>
      <c r="D42" s="9"/>
      <c r="E42" s="9"/>
      <c r="F42" s="10">
        <v>65.900000000000006</v>
      </c>
      <c r="G42" s="11">
        <f t="shared" si="0"/>
        <v>65.900000000000006</v>
      </c>
      <c r="H42" s="14" t="str">
        <f t="shared" si="37"/>
        <v>27.5</v>
      </c>
      <c r="I42" s="17">
        <f t="shared" si="20"/>
        <v>1812.2500000000002</v>
      </c>
      <c r="J42" s="13">
        <f t="shared" si="1"/>
        <v>0</v>
      </c>
      <c r="K42" s="14">
        <f t="shared" si="21"/>
        <v>0</v>
      </c>
      <c r="L42" s="14">
        <f t="shared" si="22"/>
        <v>0</v>
      </c>
      <c r="M42" s="14">
        <f t="shared" si="38"/>
        <v>0</v>
      </c>
      <c r="N42" s="14">
        <f t="shared" si="39"/>
        <v>0</v>
      </c>
      <c r="O42" s="17">
        <f t="shared" si="23"/>
        <v>1812.2500000000002</v>
      </c>
      <c r="P42" s="15">
        <f t="shared" si="24"/>
        <v>1812.2500000000002</v>
      </c>
      <c r="Q42" s="18" cm="1">
        <f t="array" ref="Q42">ROUND(AVERAGE(G43:G52/10),1)</f>
        <v>0</v>
      </c>
      <c r="R42" s="18" cm="1">
        <f t="array" ref="R42">(ROUND(AVERAGE(G43:G52/10/8),1))</f>
        <v>0</v>
      </c>
      <c r="T42" s="34">
        <v>44758</v>
      </c>
      <c r="U42" s="31"/>
      <c r="V42" s="30"/>
      <c r="W42" s="30"/>
      <c r="X42" s="30">
        <v>0</v>
      </c>
      <c r="Y42" s="39">
        <v>86.2</v>
      </c>
      <c r="Z42" s="11">
        <f t="shared" si="2"/>
        <v>86.2</v>
      </c>
      <c r="AA42" s="23" t="str">
        <f t="shared" si="3"/>
        <v>32.5</v>
      </c>
      <c r="AB42" s="17">
        <f t="shared" si="25"/>
        <v>2801.5</v>
      </c>
      <c r="AC42" s="13">
        <f t="shared" si="26"/>
        <v>0</v>
      </c>
      <c r="AD42" s="32">
        <f t="shared" si="4"/>
        <v>0</v>
      </c>
      <c r="AE42" s="14">
        <f t="shared" si="27"/>
        <v>0</v>
      </c>
      <c r="AF42" s="32">
        <f t="shared" si="5"/>
        <v>0</v>
      </c>
      <c r="AG42" s="32">
        <f t="shared" si="6"/>
        <v>0</v>
      </c>
      <c r="AH42" s="17">
        <f t="shared" si="28"/>
        <v>2801.5</v>
      </c>
      <c r="AI42" s="33">
        <f t="shared" si="7"/>
        <v>2801.5</v>
      </c>
      <c r="AJ42" s="18" cm="1">
        <f t="array" ref="AJ42">ROUND(AVERAGE(Z43:Z52/10),1)</f>
        <v>0</v>
      </c>
      <c r="AK42" s="18" cm="1">
        <f t="array" ref="AK42">(ROUND(AVERAGE(Z43:Z52/10/8),1))</f>
        <v>0</v>
      </c>
      <c r="AM42" s="34">
        <v>44758</v>
      </c>
      <c r="AN42" s="31"/>
      <c r="AO42" s="30"/>
      <c r="AP42" s="30"/>
      <c r="AQ42" s="30">
        <v>0</v>
      </c>
      <c r="AR42" s="31"/>
      <c r="AS42" s="11">
        <f t="shared" si="8"/>
        <v>0</v>
      </c>
      <c r="AT42" s="23" t="str">
        <f t="shared" si="9"/>
        <v>37</v>
      </c>
      <c r="AU42" s="17">
        <f t="shared" si="29"/>
        <v>0</v>
      </c>
      <c r="AV42" s="13">
        <f t="shared" si="30"/>
        <v>0</v>
      </c>
      <c r="AW42" s="32">
        <f t="shared" si="10"/>
        <v>0</v>
      </c>
      <c r="AX42" s="14">
        <f t="shared" si="31"/>
        <v>0</v>
      </c>
      <c r="AY42" s="32">
        <f t="shared" si="11"/>
        <v>0</v>
      </c>
      <c r="AZ42" s="32">
        <f t="shared" si="12"/>
        <v>0</v>
      </c>
      <c r="BA42" s="17">
        <f t="shared" si="32"/>
        <v>0</v>
      </c>
      <c r="BB42" s="33">
        <f t="shared" si="13"/>
        <v>0</v>
      </c>
      <c r="BC42" s="18" cm="1">
        <f t="array" ref="BC42">ROUND(AVERAGE(AS43:AS52/10),1)</f>
        <v>0</v>
      </c>
      <c r="BD42" s="18" cm="1">
        <f t="array" ref="BD42">(ROUND(AVERAGE(AS43:AS52/10/8),1))</f>
        <v>0</v>
      </c>
      <c r="BF42" s="34">
        <v>44758</v>
      </c>
      <c r="BG42" s="31"/>
      <c r="BH42" s="30"/>
      <c r="BI42" s="30"/>
      <c r="BJ42" s="30">
        <v>0</v>
      </c>
      <c r="BK42" s="38">
        <v>79.3</v>
      </c>
      <c r="BL42" s="11">
        <f t="shared" si="14"/>
        <v>79.3</v>
      </c>
      <c r="BM42" s="23" t="str">
        <f t="shared" si="15"/>
        <v>43.2</v>
      </c>
      <c r="BN42" s="17">
        <f t="shared" si="33"/>
        <v>3425.76</v>
      </c>
      <c r="BO42" s="13">
        <f t="shared" si="34"/>
        <v>0</v>
      </c>
      <c r="BP42" s="32">
        <f t="shared" si="16"/>
        <v>0</v>
      </c>
      <c r="BQ42" s="14">
        <f t="shared" si="35"/>
        <v>0</v>
      </c>
      <c r="BR42" s="32">
        <f t="shared" si="17"/>
        <v>0</v>
      </c>
      <c r="BS42" s="32">
        <f t="shared" si="18"/>
        <v>0</v>
      </c>
      <c r="BT42" s="17">
        <f t="shared" si="36"/>
        <v>3425.76</v>
      </c>
      <c r="BU42" s="33">
        <f t="shared" si="19"/>
        <v>3425.76</v>
      </c>
      <c r="BV42" s="18" cm="1">
        <f t="array" ref="BV42">ROUND(AVERAGE(BN43:BN52/10),1)</f>
        <v>0</v>
      </c>
      <c r="BW42" s="18" cm="1">
        <f t="array" ref="BW42">(ROUND(AVERAGE(BN43:BN52/10/8),1))</f>
        <v>0</v>
      </c>
    </row>
    <row r="43" spans="1:75" x14ac:dyDescent="0.45">
      <c r="A43" s="20">
        <v>44744</v>
      </c>
      <c r="B43" s="21"/>
      <c r="C43" s="9"/>
      <c r="D43" s="9"/>
      <c r="E43" s="9"/>
      <c r="F43" s="10"/>
      <c r="G43" s="11">
        <f t="shared" si="0"/>
        <v>0</v>
      </c>
      <c r="H43" s="14" t="str">
        <f t="shared" si="37"/>
        <v>27</v>
      </c>
      <c r="I43" s="17">
        <f t="shared" si="20"/>
        <v>0</v>
      </c>
      <c r="J43" s="13">
        <f t="shared" si="1"/>
        <v>0</v>
      </c>
      <c r="K43" s="14">
        <f t="shared" si="21"/>
        <v>0</v>
      </c>
      <c r="L43" s="14">
        <f t="shared" si="22"/>
        <v>0</v>
      </c>
      <c r="M43" s="14">
        <f t="shared" si="38"/>
        <v>0</v>
      </c>
      <c r="N43" s="14">
        <f t="shared" si="39"/>
        <v>0</v>
      </c>
      <c r="O43" s="17">
        <f t="shared" si="23"/>
        <v>0</v>
      </c>
      <c r="P43" s="15">
        <f t="shared" si="24"/>
        <v>0</v>
      </c>
      <c r="Q43" s="18" cm="1">
        <f t="array" ref="Q43">ROUND(AVERAGE(G44:G53/10),1)</f>
        <v>0</v>
      </c>
      <c r="R43" s="18" cm="1">
        <f t="array" ref="R43">(ROUND(AVERAGE(G44:G53/10/8),1))</f>
        <v>0</v>
      </c>
      <c r="T43" s="28">
        <v>44744</v>
      </c>
      <c r="U43" s="29"/>
      <c r="V43" s="30"/>
      <c r="W43" s="30"/>
      <c r="X43" s="30">
        <v>0</v>
      </c>
      <c r="Y43" s="31"/>
      <c r="Z43" s="11">
        <f t="shared" si="2"/>
        <v>0</v>
      </c>
      <c r="AA43" s="23" t="str">
        <f t="shared" si="3"/>
        <v>31</v>
      </c>
      <c r="AB43" s="17">
        <f t="shared" si="25"/>
        <v>0</v>
      </c>
      <c r="AC43" s="13">
        <f t="shared" si="26"/>
        <v>0</v>
      </c>
      <c r="AD43" s="32">
        <f t="shared" si="4"/>
        <v>0</v>
      </c>
      <c r="AE43" s="14">
        <f t="shared" si="27"/>
        <v>0</v>
      </c>
      <c r="AF43" s="32">
        <f t="shared" si="5"/>
        <v>0</v>
      </c>
      <c r="AG43" s="32">
        <f t="shared" si="6"/>
        <v>0</v>
      </c>
      <c r="AH43" s="17">
        <f t="shared" si="28"/>
        <v>0</v>
      </c>
      <c r="AI43" s="33">
        <f t="shared" si="7"/>
        <v>0</v>
      </c>
      <c r="AJ43" s="18" cm="1">
        <f t="array" ref="AJ43">ROUND(AVERAGE(Z44:Z53/10),1)</f>
        <v>0</v>
      </c>
      <c r="AK43" s="18" cm="1">
        <f t="array" ref="AK43">(ROUND(AVERAGE(Z44:Z53/10/8),1))</f>
        <v>0</v>
      </c>
      <c r="AM43" s="28">
        <v>44744</v>
      </c>
      <c r="AN43" s="29"/>
      <c r="AO43" s="30"/>
      <c r="AP43" s="30"/>
      <c r="AQ43" s="30">
        <v>0</v>
      </c>
      <c r="AR43" s="31"/>
      <c r="AS43" s="11">
        <f t="shared" si="8"/>
        <v>0</v>
      </c>
      <c r="AT43" s="23" t="str">
        <f t="shared" si="9"/>
        <v>37</v>
      </c>
      <c r="AU43" s="17">
        <f t="shared" si="29"/>
        <v>0</v>
      </c>
      <c r="AV43" s="13">
        <f t="shared" si="30"/>
        <v>0</v>
      </c>
      <c r="AW43" s="32">
        <f t="shared" si="10"/>
        <v>0</v>
      </c>
      <c r="AX43" s="14">
        <f t="shared" si="31"/>
        <v>0</v>
      </c>
      <c r="AY43" s="32">
        <f t="shared" si="11"/>
        <v>0</v>
      </c>
      <c r="AZ43" s="32">
        <f t="shared" si="12"/>
        <v>0</v>
      </c>
      <c r="BA43" s="17">
        <f t="shared" si="32"/>
        <v>0</v>
      </c>
      <c r="BB43" s="33">
        <f t="shared" si="13"/>
        <v>0</v>
      </c>
      <c r="BC43" s="18" cm="1">
        <f t="array" ref="BC43">ROUND(AVERAGE(AS44:AS53/10),1)</f>
        <v>0</v>
      </c>
      <c r="BD43" s="18" cm="1">
        <f t="array" ref="BD43">(ROUND(AVERAGE(AS44:AS53/10/8),1))</f>
        <v>0</v>
      </c>
      <c r="BF43" s="28">
        <v>44744</v>
      </c>
      <c r="BG43" s="29"/>
      <c r="BH43" s="30"/>
      <c r="BI43" s="30"/>
      <c r="BJ43" s="30">
        <v>0</v>
      </c>
      <c r="BK43" s="31"/>
      <c r="BL43" s="11">
        <f t="shared" si="14"/>
        <v>0</v>
      </c>
      <c r="BM43" s="23" t="str">
        <f t="shared" si="15"/>
        <v>41.2</v>
      </c>
      <c r="BN43" s="17">
        <f t="shared" si="33"/>
        <v>0</v>
      </c>
      <c r="BO43" s="13">
        <f t="shared" si="34"/>
        <v>0</v>
      </c>
      <c r="BP43" s="32">
        <f t="shared" si="16"/>
        <v>0</v>
      </c>
      <c r="BQ43" s="14">
        <f t="shared" si="35"/>
        <v>0</v>
      </c>
      <c r="BR43" s="32">
        <f t="shared" si="17"/>
        <v>0</v>
      </c>
      <c r="BS43" s="32">
        <f t="shared" si="18"/>
        <v>0</v>
      </c>
      <c r="BT43" s="17">
        <f t="shared" si="36"/>
        <v>0</v>
      </c>
      <c r="BU43" s="33">
        <f t="shared" si="19"/>
        <v>0</v>
      </c>
      <c r="BV43" s="18" cm="1">
        <f t="array" ref="BV43">ROUND(AVERAGE(BN44:BN53/10),1)</f>
        <v>0</v>
      </c>
      <c r="BW43" s="18" cm="1">
        <f t="array" ref="BW43">(ROUND(AVERAGE(BN44:BN53/10/8),1))</f>
        <v>0</v>
      </c>
    </row>
    <row r="44" spans="1:75" x14ac:dyDescent="0.45">
      <c r="A44" s="22">
        <v>44730</v>
      </c>
      <c r="B44" s="21"/>
      <c r="C44" s="9"/>
      <c r="D44" s="9"/>
      <c r="E44" s="9"/>
      <c r="F44" s="10"/>
      <c r="G44" s="11">
        <f t="shared" si="0"/>
        <v>0</v>
      </c>
      <c r="H44" s="14" t="str">
        <f t="shared" si="37"/>
        <v>27</v>
      </c>
      <c r="I44" s="17">
        <f t="shared" si="20"/>
        <v>0</v>
      </c>
      <c r="J44" s="13">
        <f t="shared" si="1"/>
        <v>0</v>
      </c>
      <c r="K44" s="14">
        <f t="shared" si="21"/>
        <v>0</v>
      </c>
      <c r="L44" s="14">
        <f t="shared" si="22"/>
        <v>0</v>
      </c>
      <c r="M44" s="14">
        <f t="shared" si="38"/>
        <v>0</v>
      </c>
      <c r="N44" s="14">
        <f t="shared" si="39"/>
        <v>0</v>
      </c>
      <c r="O44" s="17">
        <f t="shared" si="23"/>
        <v>0</v>
      </c>
      <c r="P44" s="15">
        <f t="shared" si="24"/>
        <v>0</v>
      </c>
      <c r="Q44" s="18" cm="1">
        <f t="array" ref="Q44">ROUND(AVERAGE(G45:G54/10),1)</f>
        <v>0</v>
      </c>
      <c r="R44" s="18" cm="1">
        <f t="array" ref="R44">(ROUND(AVERAGE(G45:G54/10/8),1))</f>
        <v>0</v>
      </c>
      <c r="T44" s="34">
        <v>44730</v>
      </c>
      <c r="U44" s="29"/>
      <c r="V44" s="30"/>
      <c r="W44" s="30"/>
      <c r="X44" s="30">
        <v>0</v>
      </c>
      <c r="Y44" s="31"/>
      <c r="Z44" s="11">
        <f t="shared" si="2"/>
        <v>0</v>
      </c>
      <c r="AA44" s="23" t="str">
        <f t="shared" si="3"/>
        <v>31</v>
      </c>
      <c r="AB44" s="17">
        <f t="shared" si="25"/>
        <v>0</v>
      </c>
      <c r="AC44" s="13">
        <f t="shared" si="26"/>
        <v>0</v>
      </c>
      <c r="AD44" s="32">
        <f t="shared" si="4"/>
        <v>0</v>
      </c>
      <c r="AE44" s="14">
        <f t="shared" si="27"/>
        <v>0</v>
      </c>
      <c r="AF44" s="32">
        <f t="shared" si="5"/>
        <v>0</v>
      </c>
      <c r="AG44" s="32">
        <f t="shared" si="6"/>
        <v>0</v>
      </c>
      <c r="AH44" s="17">
        <f t="shared" si="28"/>
        <v>0</v>
      </c>
      <c r="AI44" s="33">
        <f t="shared" si="7"/>
        <v>0</v>
      </c>
      <c r="AJ44" s="18" cm="1">
        <f t="array" ref="AJ44">ROUND(AVERAGE(Z45:Z54/10),1)</f>
        <v>0</v>
      </c>
      <c r="AK44" s="18" cm="1">
        <f t="array" ref="AK44">(ROUND(AVERAGE(Z45:Z54/10/8),1))</f>
        <v>0</v>
      </c>
      <c r="AM44" s="34">
        <v>44730</v>
      </c>
      <c r="AN44" s="29"/>
      <c r="AO44" s="30"/>
      <c r="AP44" s="30"/>
      <c r="AQ44" s="30">
        <v>0</v>
      </c>
      <c r="AR44" s="31"/>
      <c r="AS44" s="11">
        <f t="shared" si="8"/>
        <v>0</v>
      </c>
      <c r="AT44" s="23" t="str">
        <f t="shared" si="9"/>
        <v>37</v>
      </c>
      <c r="AU44" s="17">
        <f t="shared" si="29"/>
        <v>0</v>
      </c>
      <c r="AV44" s="13">
        <f t="shared" si="30"/>
        <v>0</v>
      </c>
      <c r="AW44" s="32">
        <f t="shared" si="10"/>
        <v>0</v>
      </c>
      <c r="AX44" s="14">
        <f t="shared" si="31"/>
        <v>0</v>
      </c>
      <c r="AY44" s="32">
        <f t="shared" si="11"/>
        <v>0</v>
      </c>
      <c r="AZ44" s="32">
        <f t="shared" si="12"/>
        <v>0</v>
      </c>
      <c r="BA44" s="17">
        <f t="shared" si="32"/>
        <v>0</v>
      </c>
      <c r="BB44" s="33">
        <f t="shared" si="13"/>
        <v>0</v>
      </c>
      <c r="BC44" s="18" cm="1">
        <f t="array" ref="BC44">ROUND(AVERAGE(AS45:AS54/10),1)</f>
        <v>0</v>
      </c>
      <c r="BD44" s="18" cm="1">
        <f t="array" ref="BD44">(ROUND(AVERAGE(AS45:AS54/10/8),1))</f>
        <v>0</v>
      </c>
      <c r="BF44" s="34">
        <v>44730</v>
      </c>
      <c r="BG44" s="29"/>
      <c r="BH44" s="30"/>
      <c r="BI44" s="30"/>
      <c r="BJ44" s="30">
        <v>0</v>
      </c>
      <c r="BK44" s="31"/>
      <c r="BL44" s="11">
        <f t="shared" si="14"/>
        <v>0</v>
      </c>
      <c r="BM44" s="23" t="str">
        <f t="shared" si="15"/>
        <v>41.2</v>
      </c>
      <c r="BN44" s="17">
        <f t="shared" si="33"/>
        <v>0</v>
      </c>
      <c r="BO44" s="13">
        <f t="shared" si="34"/>
        <v>0</v>
      </c>
      <c r="BP44" s="32">
        <f t="shared" si="16"/>
        <v>0</v>
      </c>
      <c r="BQ44" s="14">
        <f t="shared" si="35"/>
        <v>0</v>
      </c>
      <c r="BR44" s="32">
        <f t="shared" si="17"/>
        <v>0</v>
      </c>
      <c r="BS44" s="32">
        <f t="shared" si="18"/>
        <v>0</v>
      </c>
      <c r="BT44" s="17">
        <f t="shared" si="36"/>
        <v>0</v>
      </c>
      <c r="BU44" s="33">
        <f t="shared" si="19"/>
        <v>0</v>
      </c>
      <c r="BV44" s="18" cm="1">
        <f t="array" ref="BV44">ROUND(AVERAGE(BN45:BN54/10),1)</f>
        <v>0</v>
      </c>
      <c r="BW44" s="18" cm="1">
        <f t="array" ref="BW44">(ROUND(AVERAGE(BN45:BN54/10/8),1))</f>
        <v>0</v>
      </c>
    </row>
    <row r="46" spans="1:75" x14ac:dyDescent="0.45">
      <c r="I46" s="19" t="str">
        <f>IF(A1='Tech Master'!A1,"True")</f>
        <v>True</v>
      </c>
    </row>
    <row r="51" spans="1:4" x14ac:dyDescent="0.45">
      <c r="A51" s="19" t="str">
        <f>IF(A1='Tech Master'!A1,"True")</f>
        <v>True</v>
      </c>
      <c r="B51" s="19" t="str">
        <f>IF(B1='Tech Master'!B1,"True")</f>
        <v>True</v>
      </c>
      <c r="C51" s="19" t="str">
        <f>IF('Tech Master'!C1='Tech Master'!C1,"True")</f>
        <v>True</v>
      </c>
      <c r="D51" s="19" t="str">
        <f>IF(D1='Tech Master'!D1,"True")</f>
        <v>True</v>
      </c>
    </row>
    <row r="52" spans="1:4" x14ac:dyDescent="0.45">
      <c r="A52" s="19" t="str">
        <f>IF(A2='Tech Master'!A2,"True")</f>
        <v>True</v>
      </c>
      <c r="B52" s="19" t="str">
        <f>IF(B2='Tech Master'!B2,"True")</f>
        <v>True</v>
      </c>
      <c r="C52" s="19" t="str">
        <f>IF(C2='Tech Master'!C2,"True")</f>
        <v>True</v>
      </c>
      <c r="D52" s="19" t="str">
        <f>IF(D2='Tech Master'!D2,"True")</f>
        <v>True</v>
      </c>
    </row>
    <row r="53" spans="1:4" x14ac:dyDescent="0.45">
      <c r="A53" s="19" t="str">
        <f>IF(A3='Tech Master'!A3,"True")</f>
        <v>True</v>
      </c>
      <c r="B53" s="19" t="str">
        <f>IF(B3='Tech Master'!B3,"True")</f>
        <v>True</v>
      </c>
      <c r="C53" s="19" t="str">
        <f>IF(C3='Tech Master'!C3,"True")</f>
        <v>True</v>
      </c>
      <c r="D53" s="19" t="str">
        <f>IF(D3='Tech Master'!D3,"True")</f>
        <v>True</v>
      </c>
    </row>
    <row r="54" spans="1:4" x14ac:dyDescent="0.45">
      <c r="A54" s="19" t="str">
        <f>IF(A4='Tech Master'!A4,"True")</f>
        <v>True</v>
      </c>
      <c r="B54" s="19" t="str">
        <f>IF(B4='Tech Master'!B4,"True")</f>
        <v>True</v>
      </c>
      <c r="C54" s="19" t="str">
        <f>IF(C4='Tech Master'!C4,"True")</f>
        <v>True</v>
      </c>
      <c r="D54" s="19" t="str">
        <f>IF(D4='Tech Master'!D4,"True")</f>
        <v>True</v>
      </c>
    </row>
    <row r="55" spans="1:4" x14ac:dyDescent="0.45">
      <c r="A55" s="19" t="str">
        <f>IF(A5='Tech Master'!A5,"True")</f>
        <v>True</v>
      </c>
      <c r="B55" s="19" t="str">
        <f>IF(B5='Tech Master'!B5,"True")</f>
        <v>True</v>
      </c>
      <c r="C55" s="19" t="str">
        <f>IF(C5='Tech Master'!C5,"True")</f>
        <v>True</v>
      </c>
      <c r="D55" s="19" t="str">
        <f>IF(D5='Tech Master'!D5,"True")</f>
        <v>True</v>
      </c>
    </row>
    <row r="56" spans="1:4" x14ac:dyDescent="0.45">
      <c r="A56" s="19" t="str">
        <f>IF(A6='Tech Master'!A6,"True")</f>
        <v>True</v>
      </c>
      <c r="B56" s="19" t="str">
        <f>IF(B6='Tech Master'!B6,"True")</f>
        <v>True</v>
      </c>
      <c r="C56" s="19" t="str">
        <f>IF(C6='Tech Master'!C6,"True")</f>
        <v>True</v>
      </c>
      <c r="D56" s="19" t="str">
        <f>IF(D6='Tech Master'!D6,"True")</f>
        <v>True</v>
      </c>
    </row>
    <row r="57" spans="1:4" x14ac:dyDescent="0.45">
      <c r="A57" s="19" t="str">
        <f>IF(A7='Tech Master'!A7,"True")</f>
        <v>True</v>
      </c>
      <c r="B57" s="19" t="str">
        <f>IF(B7='Tech Master'!B7,"True")</f>
        <v>True</v>
      </c>
      <c r="C57" s="19" t="str">
        <f>IF(C7='Tech Master'!C7,"True")</f>
        <v>True</v>
      </c>
      <c r="D57" s="19" t="str">
        <f>IF(D7='Tech Master'!D7,"True")</f>
        <v>True</v>
      </c>
    </row>
    <row r="58" spans="1:4" x14ac:dyDescent="0.45">
      <c r="A58" s="19" t="str">
        <f>IF(A8='Tech Master'!A8,"True")</f>
        <v>True</v>
      </c>
      <c r="B58" s="19" t="str">
        <f>IF(B8='Tech Master'!B8,"True")</f>
        <v>True</v>
      </c>
      <c r="C58" s="19" t="str">
        <f>IF(C8='Tech Master'!C8,"True")</f>
        <v>True</v>
      </c>
      <c r="D58" s="19" t="str">
        <f>IF(D8='Tech Master'!D8,"True")</f>
        <v>True</v>
      </c>
    </row>
    <row r="59" spans="1:4" x14ac:dyDescent="0.45">
      <c r="A59" s="19" t="str">
        <f>IF(A9='Tech Master'!A9,"True")</f>
        <v>True</v>
      </c>
      <c r="B59" s="19" t="str">
        <f>IF(B9='Tech Master'!B9,"True")</f>
        <v>True</v>
      </c>
      <c r="C59" s="19" t="str">
        <f>IF(C9='Tech Master'!C9,"True")</f>
        <v>True</v>
      </c>
      <c r="D59" s="19" t="str">
        <f>IF(D9='Tech Master'!D9,"True")</f>
        <v>True</v>
      </c>
    </row>
    <row r="60" spans="1:4" x14ac:dyDescent="0.45">
      <c r="A60" s="19" t="str">
        <f>IF(A10='Tech Master'!A10,"True")</f>
        <v>True</v>
      </c>
      <c r="B60" s="19" t="str">
        <f>IF(B10='Tech Master'!B10,"True")</f>
        <v>True</v>
      </c>
      <c r="C60" s="19" t="str">
        <f>IF(C10='Tech Master'!C10,"True")</f>
        <v>True</v>
      </c>
      <c r="D60" s="19" t="str">
        <f>IF(D10='Tech Master'!D10,"True")</f>
        <v>True</v>
      </c>
    </row>
    <row r="61" spans="1:4" x14ac:dyDescent="0.45">
      <c r="A61" s="19" t="str">
        <f>IF(A11='Tech Master'!A11,"True")</f>
        <v>True</v>
      </c>
      <c r="B61" s="19" t="str">
        <f>IF(B11='Tech Master'!B11,"True")</f>
        <v>True</v>
      </c>
      <c r="C61" s="19" t="str">
        <f>IF(C11='Tech Master'!C11,"True")</f>
        <v>True</v>
      </c>
      <c r="D61" s="19" t="str">
        <f>IF(D11='Tech Master'!D11,"True")</f>
        <v>True</v>
      </c>
    </row>
    <row r="62" spans="1:4" x14ac:dyDescent="0.45">
      <c r="A62" s="19" t="str">
        <f>IF(A12='Tech Master'!A12,"True")</f>
        <v>True</v>
      </c>
      <c r="B62" s="19" t="str">
        <f>IF(B12='Tech Master'!B12,"True")</f>
        <v>True</v>
      </c>
      <c r="C62" s="19" t="str">
        <f>IF(C12='Tech Master'!C12,"True")</f>
        <v>True</v>
      </c>
      <c r="D62" s="19" t="str">
        <f>IF(D12='Tech Master'!D12,"True")</f>
        <v>True</v>
      </c>
    </row>
    <row r="63" spans="1:4" x14ac:dyDescent="0.45">
      <c r="A63" s="19" t="str">
        <f>IF(A13='Tech Master'!A13,"True")</f>
        <v>True</v>
      </c>
      <c r="B63" s="19" t="str">
        <f>IF(B13='Tech Master'!B13,"True")</f>
        <v>True</v>
      </c>
      <c r="C63" s="19" t="str">
        <f>IF(C13='Tech Master'!C13,"True")</f>
        <v>True</v>
      </c>
      <c r="D63" s="19" t="str">
        <f>IF(D13='Tech Master'!D13,"True")</f>
        <v>True</v>
      </c>
    </row>
    <row r="64" spans="1:4" x14ac:dyDescent="0.45">
      <c r="A64" s="19" t="str">
        <f>IF(A14='Tech Master'!A14,"True")</f>
        <v>True</v>
      </c>
      <c r="B64" s="19" t="str">
        <f>IF(B14='Tech Master'!B14,"True")</f>
        <v>True</v>
      </c>
      <c r="C64" s="19" t="str">
        <f>IF(C14='Tech Master'!C14,"True")</f>
        <v>True</v>
      </c>
      <c r="D64" s="19" t="str">
        <f>IF(D14='Tech Master'!D14,"True")</f>
        <v>True</v>
      </c>
    </row>
    <row r="65" spans="1:4" x14ac:dyDescent="0.45">
      <c r="A65" s="19" t="str">
        <f>IF(A15='Tech Master'!A15,"True")</f>
        <v>True</v>
      </c>
      <c r="B65" s="19" t="str">
        <f>IF(B15='Tech Master'!B15,"True")</f>
        <v>True</v>
      </c>
      <c r="C65" s="19" t="str">
        <f>IF(C15='Tech Master'!C15,"True")</f>
        <v>True</v>
      </c>
      <c r="D65" s="19" t="str">
        <f>IF(D15='Tech Master'!D15,"True")</f>
        <v>True</v>
      </c>
    </row>
    <row r="66" spans="1:4" x14ac:dyDescent="0.45">
      <c r="A66" s="19" t="str">
        <f>IF(A16='Tech Master'!A16,"True")</f>
        <v>True</v>
      </c>
      <c r="B66" s="19" t="str">
        <f>IF(B16='Tech Master'!B16,"True")</f>
        <v>True</v>
      </c>
      <c r="C66" s="19" t="str">
        <f>IF(C16='Tech Master'!C16,"True")</f>
        <v>True</v>
      </c>
      <c r="D66" s="19" t="str">
        <f>IF(D16='Tech Master'!D16,"True")</f>
        <v>True</v>
      </c>
    </row>
    <row r="67" spans="1:4" x14ac:dyDescent="0.45">
      <c r="A67" s="19" t="str">
        <f>IF(A17='Tech Master'!A17,"True")</f>
        <v>True</v>
      </c>
      <c r="B67" s="19" t="str">
        <f>IF(B17='Tech Master'!B17,"True")</f>
        <v>True</v>
      </c>
      <c r="C67" s="19" t="str">
        <f>IF(C17='Tech Master'!C17,"True")</f>
        <v>True</v>
      </c>
      <c r="D67" s="19" t="str">
        <f>IF(D17='Tech Master'!D17,"True")</f>
        <v>True</v>
      </c>
    </row>
    <row r="68" spans="1:4" x14ac:dyDescent="0.45">
      <c r="A68" s="19" t="str">
        <f>IF(A18='Tech Master'!A18,"True")</f>
        <v>True</v>
      </c>
      <c r="B68" s="19" t="str">
        <f>IF(B18='Tech Master'!B18,"True")</f>
        <v>True</v>
      </c>
      <c r="C68" s="19" t="str">
        <f>IF(C18='Tech Master'!C18,"True")</f>
        <v>True</v>
      </c>
      <c r="D68" s="19" t="str">
        <f>IF(D18='Tech Master'!D18,"True")</f>
        <v>True</v>
      </c>
    </row>
    <row r="69" spans="1:4" x14ac:dyDescent="0.45">
      <c r="A69" s="19" t="str">
        <f>IF(A19='Tech Master'!A19,"True")</f>
        <v>True</v>
      </c>
      <c r="B69" s="19" t="str">
        <f>IF(B19='Tech Master'!B19,"True")</f>
        <v>True</v>
      </c>
      <c r="C69" s="19" t="str">
        <f>IF(C19='Tech Master'!C19,"True")</f>
        <v>True</v>
      </c>
      <c r="D69" s="19" t="str">
        <f>IF(D19='Tech Master'!D19,"True")</f>
        <v>True</v>
      </c>
    </row>
    <row r="70" spans="1:4" x14ac:dyDescent="0.45">
      <c r="A70" s="19" t="str">
        <f>IF(A20='Tech Master'!A20,"True")</f>
        <v>True</v>
      </c>
      <c r="B70" s="19" t="str">
        <f>IF(B20='Tech Master'!B20,"True")</f>
        <v>True</v>
      </c>
      <c r="C70" s="19" t="str">
        <f>IF(C20='Tech Master'!C20,"True")</f>
        <v>True</v>
      </c>
      <c r="D70" s="19" t="str">
        <f>IF(D20='Tech Master'!D20,"True")</f>
        <v>True</v>
      </c>
    </row>
    <row r="71" spans="1:4" x14ac:dyDescent="0.45">
      <c r="A71" s="19" t="str">
        <f>IF(A21='Tech Master'!A21,"True")</f>
        <v>True</v>
      </c>
      <c r="B71" s="19" t="str">
        <f>IF(B21='Tech Master'!B21,"True")</f>
        <v>True</v>
      </c>
      <c r="C71" s="19" t="str">
        <f>IF(C21='Tech Master'!C21,"True")</f>
        <v>True</v>
      </c>
      <c r="D71" s="19" t="str">
        <f>IF(D21='Tech Master'!D21,"True")</f>
        <v>True</v>
      </c>
    </row>
    <row r="72" spans="1:4" x14ac:dyDescent="0.45">
      <c r="A72" s="19" t="str">
        <f>IF(A22='Tech Master'!A22,"True")</f>
        <v>True</v>
      </c>
      <c r="B72" s="19" t="str">
        <f>IF(B22='Tech Master'!B22,"True")</f>
        <v>True</v>
      </c>
      <c r="C72" s="19" t="str">
        <f>IF(C22='Tech Master'!C22,"True")</f>
        <v>True</v>
      </c>
      <c r="D72" s="19" t="str">
        <f>IF(D22='Tech Master'!D22,"True")</f>
        <v>True</v>
      </c>
    </row>
    <row r="73" spans="1:4" x14ac:dyDescent="0.45">
      <c r="A73" s="19" t="str">
        <f>IF(A23='Tech Master'!A23,"True")</f>
        <v>True</v>
      </c>
      <c r="B73" s="19" t="str">
        <f>IF(B23='Tech Master'!B23,"True")</f>
        <v>True</v>
      </c>
      <c r="C73" s="19" t="str">
        <f>IF(C23='Tech Master'!C23,"True")</f>
        <v>True</v>
      </c>
      <c r="D73" s="19" t="str">
        <f>IF(D23='Tech Master'!D23,"True")</f>
        <v>True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Payroll Master</vt:lpstr>
      <vt:lpstr>Employee database</vt:lpstr>
      <vt:lpstr>KPI for ATI</vt:lpstr>
      <vt:lpstr>TM Imports</vt:lpstr>
      <vt:lpstr>Trey</vt:lpstr>
      <vt:lpstr>Rob</vt:lpstr>
      <vt:lpstr>Ryan</vt:lpstr>
      <vt:lpstr>Austin</vt:lpstr>
      <vt:lpstr>Anthony</vt:lpstr>
      <vt:lpstr>Chip</vt:lpstr>
      <vt:lpstr>Papa</vt:lpstr>
      <vt:lpstr>Payroll Imports</vt:lpstr>
      <vt:lpstr>Tech Master</vt:lpstr>
      <vt:lpstr>Base_Commission</vt:lpstr>
      <vt:lpstr>Commission_rule</vt:lpstr>
      <vt:lpstr>Holiday</vt:lpstr>
      <vt:lpstr>Pay_incentive_matrix</vt:lpstr>
      <vt:lpstr>Sick_Pay</vt:lpstr>
      <vt:lpstr>Vac_Hours</vt:lpstr>
      <vt:lpstr>Vacation_Pay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TMB Chad Offce</dc:creator>
  <cp:lastModifiedBy>chad matthews</cp:lastModifiedBy>
  <dcterms:created xsi:type="dcterms:W3CDTF">2022-12-13T18:02:55Z</dcterms:created>
  <dcterms:modified xsi:type="dcterms:W3CDTF">2023-01-05T12:46:21Z</dcterms:modified>
</cp:coreProperties>
</file>