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al\Dropbox\TMB\accounting\Payroll Spreadsheets\"/>
    </mc:Choice>
  </mc:AlternateContent>
  <xr:revisionPtr revIDLastSave="0" documentId="13_ncr:1_{2F4E94B1-0891-4B22-966A-9AFD31A064AF}" xr6:coauthVersionLast="47" xr6:coauthVersionMax="47" xr10:uidLastSave="{00000000-0000-0000-0000-000000000000}"/>
  <bookViews>
    <workbookView xWindow="-120" yWindow="-120" windowWidth="51840" windowHeight="21840" xr2:uid="{ED711F8D-32BA-4D40-8AB0-56B25D033655}"/>
  </bookViews>
  <sheets>
    <sheet name="Combined techs" sheetId="1" r:id="rId1"/>
    <sheet name="Anthony" sheetId="4" r:id="rId2"/>
    <sheet name="Austin" sheetId="3" r:id="rId3"/>
    <sheet name="Ryan" sheetId="5" r:id="rId4"/>
    <sheet name="Chip" sheetId="2" r:id="rId5"/>
  </sheets>
  <definedNames>
    <definedName name="Anthony">'Combined techs'!$A$16:$A$16</definedName>
    <definedName name="Austin">'Combined techs'!$P$16:$P$16</definedName>
    <definedName name="Chip">'Combined techs'!#REF!</definedName>
    <definedName name="Enter_into_Payroll">'Combined techs'!$J$4:$J$13</definedName>
    <definedName name="Metrics_for_Export">'Combined techs'!$M$3:$M$4</definedName>
    <definedName name="Ryan">'Combined techs'!$AM$16:$AM$16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C18" i="1"/>
  <c r="A18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O19" i="1"/>
  <c r="O20" i="1"/>
  <c r="E20" i="1" s="1"/>
  <c r="O21" i="1"/>
  <c r="E21" i="1" s="1"/>
  <c r="O22" i="1"/>
  <c r="E22" i="1" s="1"/>
  <c r="O23" i="1"/>
  <c r="O24" i="1"/>
  <c r="O25" i="1"/>
  <c r="E25" i="1" s="1"/>
  <c r="O26" i="1"/>
  <c r="O27" i="1"/>
  <c r="O28" i="1"/>
  <c r="O29" i="1"/>
  <c r="O30" i="1"/>
  <c r="O31" i="1"/>
  <c r="O32" i="1"/>
  <c r="O33" i="1"/>
  <c r="O34" i="1"/>
  <c r="E34" i="1" s="1"/>
  <c r="O35" i="1"/>
  <c r="E35" i="1" s="1"/>
  <c r="O36" i="1"/>
  <c r="O37" i="1"/>
  <c r="O38" i="1"/>
  <c r="O39" i="1"/>
  <c r="O40" i="1"/>
  <c r="O41" i="1"/>
  <c r="O42" i="1"/>
  <c r="O43" i="1"/>
  <c r="E43" i="1" s="1"/>
  <c r="O44" i="1"/>
  <c r="E44" i="1" s="1"/>
  <c r="O45" i="1"/>
  <c r="O46" i="1"/>
  <c r="O47" i="1"/>
  <c r="O48" i="1"/>
  <c r="E48" i="1" s="1"/>
  <c r="O49" i="1"/>
  <c r="O50" i="1"/>
  <c r="O51" i="1"/>
  <c r="O52" i="1"/>
  <c r="E52" i="1" s="1"/>
  <c r="O53" i="1"/>
  <c r="O54" i="1"/>
  <c r="E54" i="1" s="1"/>
  <c r="O55" i="1"/>
  <c r="O56" i="1"/>
  <c r="E56" i="1" s="1"/>
  <c r="O57" i="1"/>
  <c r="E57" i="1" s="1"/>
  <c r="O58" i="1"/>
  <c r="O59" i="1"/>
  <c r="O60" i="1"/>
  <c r="E60" i="1" s="1"/>
  <c r="O61" i="1"/>
  <c r="O62" i="1"/>
  <c r="O18" i="1"/>
  <c r="E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E23" i="1"/>
  <c r="E24" i="1"/>
  <c r="E32" i="1"/>
  <c r="E36" i="1"/>
  <c r="E37" i="1"/>
  <c r="E38" i="1"/>
  <c r="E39" i="1"/>
  <c r="E40" i="1"/>
  <c r="E41" i="1"/>
  <c r="E53" i="1"/>
  <c r="E55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E26" i="1"/>
  <c r="J26" i="1" s="1"/>
  <c r="E27" i="1"/>
  <c r="E28" i="1"/>
  <c r="E29" i="1"/>
  <c r="E30" i="1"/>
  <c r="E31" i="1"/>
  <c r="E33" i="1"/>
  <c r="E42" i="1"/>
  <c r="E45" i="1"/>
  <c r="E46" i="1"/>
  <c r="E47" i="1"/>
  <c r="E49" i="1"/>
  <c r="E50" i="1"/>
  <c r="E51" i="1"/>
  <c r="E58" i="1"/>
  <c r="J58" i="1" s="1"/>
  <c r="E59" i="1"/>
  <c r="E61" i="1"/>
  <c r="E62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Y16" i="1"/>
  <c r="Z16" i="1" s="1"/>
  <c r="Y15" i="1"/>
  <c r="Z15" i="1" s="1"/>
  <c r="M16" i="1"/>
  <c r="N16" i="1" s="1"/>
  <c r="M15" i="1"/>
  <c r="N15" i="1" s="1"/>
  <c r="P18" i="1"/>
  <c r="AM18" i="1"/>
  <c r="AP18" i="1" s="1"/>
  <c r="AR18" i="1" s="1"/>
  <c r="AU18" i="1"/>
  <c r="AX18" i="1" s="1"/>
  <c r="AZ18" i="1" s="1"/>
  <c r="P19" i="1"/>
  <c r="AM19" i="1"/>
  <c r="AP19" i="1" s="1"/>
  <c r="AR19" i="1" s="1"/>
  <c r="AU19" i="1"/>
  <c r="AX19" i="1" s="1"/>
  <c r="AZ19" i="1" s="1"/>
  <c r="P20" i="1"/>
  <c r="AM20" i="1"/>
  <c r="AP20" i="1" s="1"/>
  <c r="AR20" i="1" s="1"/>
  <c r="AU20" i="1"/>
  <c r="AX20" i="1" s="1"/>
  <c r="AZ20" i="1" s="1"/>
  <c r="P21" i="1"/>
  <c r="AM21" i="1"/>
  <c r="AP21" i="1" s="1"/>
  <c r="AR21" i="1" s="1"/>
  <c r="AU21" i="1"/>
  <c r="AX21" i="1" s="1"/>
  <c r="AZ21" i="1" s="1"/>
  <c r="P22" i="1"/>
  <c r="AM22" i="1"/>
  <c r="AP22" i="1" s="1"/>
  <c r="AR22" i="1" s="1"/>
  <c r="AU22" i="1"/>
  <c r="AX22" i="1" s="1"/>
  <c r="AZ22" i="1" s="1"/>
  <c r="P23" i="1"/>
  <c r="AM23" i="1"/>
  <c r="AP23" i="1" s="1"/>
  <c r="AR23" i="1" s="1"/>
  <c r="AU23" i="1"/>
  <c r="AX23" i="1" s="1"/>
  <c r="AZ23" i="1" s="1"/>
  <c r="P24" i="1"/>
  <c r="AM24" i="1"/>
  <c r="AP24" i="1" s="1"/>
  <c r="AR24" i="1" s="1"/>
  <c r="AU24" i="1"/>
  <c r="AX24" i="1" s="1"/>
  <c r="AZ24" i="1" s="1"/>
  <c r="P25" i="1"/>
  <c r="AM25" i="1"/>
  <c r="AP25" i="1" s="1"/>
  <c r="AR25" i="1" s="1"/>
  <c r="AU25" i="1"/>
  <c r="AX25" i="1" s="1"/>
  <c r="AZ25" i="1" s="1"/>
  <c r="P26" i="1"/>
  <c r="AM26" i="1"/>
  <c r="AP26" i="1" s="1"/>
  <c r="AR26" i="1" s="1"/>
  <c r="AU26" i="1"/>
  <c r="AX26" i="1" s="1"/>
  <c r="AZ26" i="1" s="1"/>
  <c r="P27" i="1"/>
  <c r="AM27" i="1"/>
  <c r="AP27" i="1" s="1"/>
  <c r="AR27" i="1" s="1"/>
  <c r="AU27" i="1"/>
  <c r="AX27" i="1" s="1"/>
  <c r="AZ27" i="1" s="1"/>
  <c r="P28" i="1"/>
  <c r="AM28" i="1"/>
  <c r="AP28" i="1" s="1"/>
  <c r="AR28" i="1" s="1"/>
  <c r="AU28" i="1"/>
  <c r="AX28" i="1" s="1"/>
  <c r="AZ28" i="1" s="1"/>
  <c r="P29" i="1"/>
  <c r="AM29" i="1"/>
  <c r="AP29" i="1" s="1"/>
  <c r="AR29" i="1" s="1"/>
  <c r="AU29" i="1"/>
  <c r="AX29" i="1" s="1"/>
  <c r="AZ29" i="1" s="1"/>
  <c r="P30" i="1"/>
  <c r="AM30" i="1"/>
  <c r="AP30" i="1" s="1"/>
  <c r="AR30" i="1" s="1"/>
  <c r="AU30" i="1"/>
  <c r="AX30" i="1" s="1"/>
  <c r="AZ30" i="1" s="1"/>
  <c r="P31" i="1"/>
  <c r="AM31" i="1"/>
  <c r="AP31" i="1" s="1"/>
  <c r="AR31" i="1" s="1"/>
  <c r="AU31" i="1"/>
  <c r="AX31" i="1" s="1"/>
  <c r="AZ31" i="1" s="1"/>
  <c r="P32" i="1"/>
  <c r="AM32" i="1"/>
  <c r="AP32" i="1" s="1"/>
  <c r="AR32" i="1" s="1"/>
  <c r="AU32" i="1"/>
  <c r="AX32" i="1" s="1"/>
  <c r="AZ32" i="1" s="1"/>
  <c r="P33" i="1"/>
  <c r="AM33" i="1"/>
  <c r="AP33" i="1" s="1"/>
  <c r="AR33" i="1" s="1"/>
  <c r="AU33" i="1"/>
  <c r="AX33" i="1" s="1"/>
  <c r="AZ33" i="1" s="1"/>
  <c r="P34" i="1"/>
  <c r="AM34" i="1"/>
  <c r="AP34" i="1" s="1"/>
  <c r="AR34" i="1" s="1"/>
  <c r="AU34" i="1"/>
  <c r="AX34" i="1" s="1"/>
  <c r="AZ34" i="1" s="1"/>
  <c r="P35" i="1"/>
  <c r="AM35" i="1"/>
  <c r="AP35" i="1" s="1"/>
  <c r="AR35" i="1" s="1"/>
  <c r="AU35" i="1"/>
  <c r="AX35" i="1" s="1"/>
  <c r="AZ35" i="1" s="1"/>
  <c r="P36" i="1"/>
  <c r="AM36" i="1"/>
  <c r="AP36" i="1" s="1"/>
  <c r="AR36" i="1" s="1"/>
  <c r="AU36" i="1"/>
  <c r="AX36" i="1" s="1"/>
  <c r="AZ36" i="1" s="1"/>
  <c r="P37" i="1"/>
  <c r="AM37" i="1"/>
  <c r="AP37" i="1" s="1"/>
  <c r="AR37" i="1" s="1"/>
  <c r="AU37" i="1"/>
  <c r="AX37" i="1" s="1"/>
  <c r="AZ37" i="1" s="1"/>
  <c r="P38" i="1"/>
  <c r="AM38" i="1"/>
  <c r="AP38" i="1"/>
  <c r="AR38" i="1" s="1"/>
  <c r="AU38" i="1"/>
  <c r="AX38" i="1" s="1"/>
  <c r="AZ38" i="1" s="1"/>
  <c r="P39" i="1"/>
  <c r="AM39" i="1"/>
  <c r="AP39" i="1" s="1"/>
  <c r="AR39" i="1" s="1"/>
  <c r="AU39" i="1"/>
  <c r="AX39" i="1" s="1"/>
  <c r="AZ39" i="1" s="1"/>
  <c r="P40" i="1"/>
  <c r="AM40" i="1"/>
  <c r="AP40" i="1" s="1"/>
  <c r="AR40" i="1" s="1"/>
  <c r="AU40" i="1"/>
  <c r="AX40" i="1" s="1"/>
  <c r="AZ40" i="1" s="1"/>
  <c r="P41" i="1"/>
  <c r="AM41" i="1"/>
  <c r="AP41" i="1" s="1"/>
  <c r="AR41" i="1" s="1"/>
  <c r="AU41" i="1"/>
  <c r="AX41" i="1" s="1"/>
  <c r="AZ41" i="1" s="1"/>
  <c r="P42" i="1"/>
  <c r="AM42" i="1"/>
  <c r="AP42" i="1" s="1"/>
  <c r="AR42" i="1" s="1"/>
  <c r="AU42" i="1"/>
  <c r="AX42" i="1" s="1"/>
  <c r="AZ42" i="1" s="1"/>
  <c r="P43" i="1"/>
  <c r="AM43" i="1"/>
  <c r="AP43" i="1" s="1"/>
  <c r="AR43" i="1" s="1"/>
  <c r="AU43" i="1"/>
  <c r="AX43" i="1" s="1"/>
  <c r="AZ43" i="1" s="1"/>
  <c r="P44" i="1"/>
  <c r="AM44" i="1"/>
  <c r="AP44" i="1" s="1"/>
  <c r="AR44" i="1" s="1"/>
  <c r="AU44" i="1"/>
  <c r="AX44" i="1" s="1"/>
  <c r="AZ44" i="1" s="1"/>
  <c r="P45" i="1"/>
  <c r="AM45" i="1"/>
  <c r="AP45" i="1" s="1"/>
  <c r="AR45" i="1" s="1"/>
  <c r="AU45" i="1"/>
  <c r="AX45" i="1" s="1"/>
  <c r="AZ45" i="1" s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C30" i="2"/>
  <c r="F30" i="2" s="1"/>
  <c r="H30" i="2" s="1"/>
  <c r="C29" i="2"/>
  <c r="F29" i="2" s="1"/>
  <c r="H29" i="2" s="1"/>
  <c r="C28" i="2"/>
  <c r="F28" i="2" s="1"/>
  <c r="H28" i="2" s="1"/>
  <c r="C27" i="2"/>
  <c r="F27" i="2" s="1"/>
  <c r="H27" i="2" s="1"/>
  <c r="C26" i="2"/>
  <c r="F26" i="2" s="1"/>
  <c r="H26" i="2" s="1"/>
  <c r="C25" i="2"/>
  <c r="F25" i="2" s="1"/>
  <c r="H25" i="2" s="1"/>
  <c r="C24" i="2"/>
  <c r="F24" i="2" s="1"/>
  <c r="H24" i="2" s="1"/>
  <c r="C23" i="2"/>
  <c r="F23" i="2" s="1"/>
  <c r="H23" i="2" s="1"/>
  <c r="C22" i="2"/>
  <c r="F22" i="2" s="1"/>
  <c r="H22" i="2" s="1"/>
  <c r="C21" i="2"/>
  <c r="F21" i="2" s="1"/>
  <c r="H21" i="2" s="1"/>
  <c r="F20" i="2"/>
  <c r="H20" i="2" s="1"/>
  <c r="C20" i="2"/>
  <c r="F19" i="2"/>
  <c r="H19" i="2" s="1"/>
  <c r="C19" i="2"/>
  <c r="F18" i="2"/>
  <c r="H18" i="2" s="1"/>
  <c r="C18" i="2"/>
  <c r="F17" i="2"/>
  <c r="H17" i="2" s="1"/>
  <c r="C17" i="2"/>
  <c r="C16" i="2"/>
  <c r="F16" i="2" s="1"/>
  <c r="H16" i="2" s="1"/>
  <c r="C15" i="2"/>
  <c r="F15" i="2" s="1"/>
  <c r="H15" i="2" s="1"/>
  <c r="C14" i="2"/>
  <c r="F14" i="2" s="1"/>
  <c r="H14" i="2" s="1"/>
  <c r="C13" i="2"/>
  <c r="F13" i="2" s="1"/>
  <c r="H13" i="2" s="1"/>
  <c r="C12" i="2"/>
  <c r="F12" i="2" s="1"/>
  <c r="H12" i="2" s="1"/>
  <c r="C11" i="2"/>
  <c r="F11" i="2" s="1"/>
  <c r="H11" i="2" s="1"/>
  <c r="C10" i="2"/>
  <c r="F10" i="2" s="1"/>
  <c r="H10" i="2" s="1"/>
  <c r="C9" i="2"/>
  <c r="F9" i="2" s="1"/>
  <c r="H9" i="2" s="1"/>
  <c r="C8" i="2"/>
  <c r="F8" i="2" s="1"/>
  <c r="H8" i="2" s="1"/>
  <c r="C7" i="2"/>
  <c r="F7" i="2" s="1"/>
  <c r="H7" i="2" s="1"/>
  <c r="C6" i="2"/>
  <c r="F6" i="2" s="1"/>
  <c r="H6" i="2" s="1"/>
  <c r="C5" i="2"/>
  <c r="F5" i="2" s="1"/>
  <c r="H5" i="2" s="1"/>
  <c r="F4" i="2"/>
  <c r="H4" i="2" s="1"/>
  <c r="C4" i="2"/>
  <c r="F3" i="2"/>
  <c r="H3" i="2" s="1"/>
  <c r="C3" i="2"/>
  <c r="C30" i="5"/>
  <c r="F30" i="5" s="1"/>
  <c r="H30" i="5" s="1"/>
  <c r="C29" i="5"/>
  <c r="F29" i="5" s="1"/>
  <c r="H29" i="5" s="1"/>
  <c r="C28" i="5"/>
  <c r="F28" i="5" s="1"/>
  <c r="H28" i="5" s="1"/>
  <c r="C27" i="5"/>
  <c r="F27" i="5" s="1"/>
  <c r="H27" i="5" s="1"/>
  <c r="C26" i="5"/>
  <c r="F26" i="5" s="1"/>
  <c r="H26" i="5" s="1"/>
  <c r="C25" i="5"/>
  <c r="F25" i="5" s="1"/>
  <c r="H25" i="5" s="1"/>
  <c r="C24" i="5"/>
  <c r="F24" i="5" s="1"/>
  <c r="H24" i="5" s="1"/>
  <c r="C23" i="5"/>
  <c r="F23" i="5" s="1"/>
  <c r="H23" i="5" s="1"/>
  <c r="C22" i="5"/>
  <c r="F22" i="5" s="1"/>
  <c r="H22" i="5" s="1"/>
  <c r="C21" i="5"/>
  <c r="F21" i="5" s="1"/>
  <c r="H21" i="5" s="1"/>
  <c r="F20" i="5"/>
  <c r="H20" i="5" s="1"/>
  <c r="C20" i="5"/>
  <c r="F19" i="5"/>
  <c r="H19" i="5" s="1"/>
  <c r="C19" i="5"/>
  <c r="F18" i="5"/>
  <c r="H18" i="5" s="1"/>
  <c r="C18" i="5"/>
  <c r="F17" i="5"/>
  <c r="H17" i="5" s="1"/>
  <c r="C17" i="5"/>
  <c r="F16" i="5"/>
  <c r="H16" i="5" s="1"/>
  <c r="C16" i="5"/>
  <c r="C15" i="5"/>
  <c r="F15" i="5" s="1"/>
  <c r="H15" i="5" s="1"/>
  <c r="C14" i="5"/>
  <c r="F14" i="5" s="1"/>
  <c r="H14" i="5" s="1"/>
  <c r="C13" i="5"/>
  <c r="F13" i="5" s="1"/>
  <c r="H13" i="5" s="1"/>
  <c r="C12" i="5"/>
  <c r="F12" i="5" s="1"/>
  <c r="H12" i="5" s="1"/>
  <c r="C11" i="5"/>
  <c r="F11" i="5" s="1"/>
  <c r="H11" i="5" s="1"/>
  <c r="C10" i="5"/>
  <c r="F10" i="5" s="1"/>
  <c r="H10" i="5" s="1"/>
  <c r="C9" i="5"/>
  <c r="F9" i="5" s="1"/>
  <c r="H9" i="5" s="1"/>
  <c r="C8" i="5"/>
  <c r="F8" i="5" s="1"/>
  <c r="H8" i="5" s="1"/>
  <c r="C7" i="5"/>
  <c r="F7" i="5" s="1"/>
  <c r="H7" i="5" s="1"/>
  <c r="C6" i="5"/>
  <c r="F6" i="5" s="1"/>
  <c r="H6" i="5" s="1"/>
  <c r="C5" i="5"/>
  <c r="F5" i="5" s="1"/>
  <c r="H5" i="5" s="1"/>
  <c r="F4" i="5"/>
  <c r="H4" i="5" s="1"/>
  <c r="C4" i="5"/>
  <c r="F3" i="5"/>
  <c r="H3" i="5" s="1"/>
  <c r="C3" i="5"/>
  <c r="C30" i="3"/>
  <c r="F30" i="3" s="1"/>
  <c r="H30" i="3" s="1"/>
  <c r="C29" i="3"/>
  <c r="F29" i="3" s="1"/>
  <c r="H29" i="3" s="1"/>
  <c r="C28" i="3"/>
  <c r="F28" i="3" s="1"/>
  <c r="H28" i="3" s="1"/>
  <c r="C27" i="3"/>
  <c r="F27" i="3" s="1"/>
  <c r="H27" i="3" s="1"/>
  <c r="C26" i="3"/>
  <c r="F26" i="3" s="1"/>
  <c r="H26" i="3" s="1"/>
  <c r="C25" i="3"/>
  <c r="F25" i="3" s="1"/>
  <c r="H25" i="3" s="1"/>
  <c r="C24" i="3"/>
  <c r="F24" i="3" s="1"/>
  <c r="H24" i="3" s="1"/>
  <c r="C23" i="3"/>
  <c r="F23" i="3" s="1"/>
  <c r="H23" i="3" s="1"/>
  <c r="C22" i="3"/>
  <c r="F22" i="3" s="1"/>
  <c r="H22" i="3" s="1"/>
  <c r="C21" i="3"/>
  <c r="F21" i="3" s="1"/>
  <c r="H21" i="3" s="1"/>
  <c r="F20" i="3"/>
  <c r="H20" i="3" s="1"/>
  <c r="C20" i="3"/>
  <c r="C19" i="3"/>
  <c r="F19" i="3" s="1"/>
  <c r="H19" i="3" s="1"/>
  <c r="C18" i="3"/>
  <c r="F18" i="3" s="1"/>
  <c r="H18" i="3" s="1"/>
  <c r="C17" i="3"/>
  <c r="F17" i="3" s="1"/>
  <c r="H17" i="3" s="1"/>
  <c r="C16" i="3"/>
  <c r="F16" i="3" s="1"/>
  <c r="H16" i="3" s="1"/>
  <c r="C15" i="3"/>
  <c r="F15" i="3" s="1"/>
  <c r="H15" i="3" s="1"/>
  <c r="C14" i="3"/>
  <c r="F14" i="3" s="1"/>
  <c r="H14" i="3" s="1"/>
  <c r="C13" i="3"/>
  <c r="F13" i="3" s="1"/>
  <c r="H13" i="3" s="1"/>
  <c r="C12" i="3"/>
  <c r="F12" i="3" s="1"/>
  <c r="H12" i="3" s="1"/>
  <c r="C11" i="3"/>
  <c r="F11" i="3" s="1"/>
  <c r="H11" i="3" s="1"/>
  <c r="C10" i="3"/>
  <c r="F10" i="3" s="1"/>
  <c r="H10" i="3" s="1"/>
  <c r="C9" i="3"/>
  <c r="F9" i="3" s="1"/>
  <c r="H9" i="3" s="1"/>
  <c r="C8" i="3"/>
  <c r="F8" i="3" s="1"/>
  <c r="H8" i="3" s="1"/>
  <c r="C7" i="3"/>
  <c r="F7" i="3" s="1"/>
  <c r="H7" i="3" s="1"/>
  <c r="F6" i="3"/>
  <c r="H6" i="3" s="1"/>
  <c r="C6" i="3"/>
  <c r="C5" i="3"/>
  <c r="F5" i="3" s="1"/>
  <c r="H5" i="3" s="1"/>
  <c r="F4" i="3"/>
  <c r="H4" i="3" s="1"/>
  <c r="C4" i="3"/>
  <c r="F3" i="3"/>
  <c r="H3" i="3" s="1"/>
  <c r="C3" i="3"/>
  <c r="C30" i="4"/>
  <c r="F30" i="4" s="1"/>
  <c r="F29" i="4"/>
  <c r="C29" i="4"/>
  <c r="C28" i="4"/>
  <c r="F28" i="4" s="1"/>
  <c r="C27" i="4"/>
  <c r="F27" i="4" s="1"/>
  <c r="C26" i="4"/>
  <c r="F26" i="4" s="1"/>
  <c r="C25" i="4"/>
  <c r="F25" i="4" s="1"/>
  <c r="C24" i="4"/>
  <c r="F24" i="4" s="1"/>
  <c r="C23" i="4"/>
  <c r="F23" i="4" s="1"/>
  <c r="C22" i="4"/>
  <c r="F22" i="4" s="1"/>
  <c r="C21" i="4"/>
  <c r="F21" i="4" s="1"/>
  <c r="H21" i="4" s="1"/>
  <c r="C20" i="4"/>
  <c r="F20" i="4" s="1"/>
  <c r="H20" i="4" s="1"/>
  <c r="F19" i="4"/>
  <c r="H19" i="4" s="1"/>
  <c r="C19" i="4"/>
  <c r="C18" i="4"/>
  <c r="F18" i="4" s="1"/>
  <c r="H18" i="4" s="1"/>
  <c r="F17" i="4"/>
  <c r="H17" i="4" s="1"/>
  <c r="C17" i="4"/>
  <c r="F16" i="4"/>
  <c r="H16" i="4" s="1"/>
  <c r="C16" i="4"/>
  <c r="C15" i="4"/>
  <c r="F15" i="4" s="1"/>
  <c r="H15" i="4" s="1"/>
  <c r="C14" i="4"/>
  <c r="F14" i="4" s="1"/>
  <c r="H14" i="4" s="1"/>
  <c r="C13" i="4"/>
  <c r="F13" i="4" s="1"/>
  <c r="H13" i="4" s="1"/>
  <c r="C12" i="4"/>
  <c r="F12" i="4" s="1"/>
  <c r="H12" i="4" s="1"/>
  <c r="C11" i="4"/>
  <c r="F11" i="4" s="1"/>
  <c r="H11" i="4" s="1"/>
  <c r="C10" i="4"/>
  <c r="F10" i="4" s="1"/>
  <c r="H10" i="4" s="1"/>
  <c r="F9" i="4"/>
  <c r="H9" i="4" s="1"/>
  <c r="C9" i="4"/>
  <c r="C8" i="4"/>
  <c r="F8" i="4" s="1"/>
  <c r="H8" i="4" s="1"/>
  <c r="C7" i="4"/>
  <c r="F7" i="4" s="1"/>
  <c r="H7" i="4" s="1"/>
  <c r="C6" i="4"/>
  <c r="F6" i="4" s="1"/>
  <c r="H6" i="4" s="1"/>
  <c r="C5" i="4"/>
  <c r="F5" i="4" s="1"/>
  <c r="H5" i="4" s="1"/>
  <c r="C4" i="4"/>
  <c r="F4" i="4" s="1"/>
  <c r="H4" i="4" s="1"/>
  <c r="F3" i="4"/>
  <c r="H3" i="4" s="1"/>
  <c r="C3" i="4"/>
  <c r="A19" i="1"/>
  <c r="H19" i="1" s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J45" i="1" l="1"/>
  <c r="J42" i="1"/>
  <c r="G19" i="1"/>
  <c r="I19" i="1"/>
  <c r="J41" i="1"/>
  <c r="J56" i="1"/>
  <c r="J40" i="1"/>
  <c r="J24" i="1"/>
  <c r="J55" i="1"/>
  <c r="J39" i="1"/>
  <c r="J23" i="1"/>
  <c r="J29" i="1"/>
  <c r="J62" i="1"/>
  <c r="J46" i="1"/>
  <c r="J30" i="1"/>
  <c r="J57" i="1"/>
  <c r="J61" i="1"/>
  <c r="J59" i="1"/>
  <c r="J43" i="1"/>
  <c r="J27" i="1"/>
  <c r="J31" i="1"/>
  <c r="J25" i="1"/>
  <c r="J54" i="1"/>
  <c r="J38" i="1"/>
  <c r="J22" i="1"/>
  <c r="J47" i="1"/>
  <c r="J53" i="1"/>
  <c r="J37" i="1"/>
  <c r="J21" i="1"/>
  <c r="J35" i="1"/>
  <c r="J51" i="1"/>
  <c r="J48" i="1"/>
  <c r="J32" i="1"/>
  <c r="J60" i="1"/>
  <c r="J44" i="1"/>
  <c r="J28" i="1"/>
  <c r="J52" i="1"/>
  <c r="J36" i="1"/>
  <c r="J50" i="1"/>
  <c r="J34" i="1"/>
  <c r="J49" i="1"/>
  <c r="J33" i="1"/>
  <c r="I18" i="1"/>
  <c r="G18" i="1"/>
  <c r="H18" i="1"/>
  <c r="F18" i="1" l="1"/>
  <c r="E19" i="1"/>
  <c r="X49" i="1"/>
  <c r="X38" i="1"/>
  <c r="X31" i="1"/>
  <c r="X24" i="1"/>
  <c r="X39" i="1"/>
  <c r="X45" i="1"/>
  <c r="X22" i="1"/>
  <c r="X27" i="1"/>
  <c r="X32" i="1"/>
  <c r="X43" i="1"/>
  <c r="X35" i="1"/>
  <c r="X41" i="1"/>
  <c r="X23" i="1"/>
  <c r="X25" i="1"/>
  <c r="X19" i="1"/>
  <c r="X28" i="1"/>
  <c r="X47" i="1"/>
  <c r="X51" i="1"/>
  <c r="X59" i="1"/>
  <c r="X20" i="1"/>
  <c r="X44" i="1"/>
  <c r="X30" i="1"/>
  <c r="X61" i="1"/>
  <c r="X34" i="1"/>
  <c r="X37" i="1"/>
  <c r="X21" i="1"/>
  <c r="X29" i="1"/>
  <c r="X57" i="1"/>
  <c r="X40" i="1"/>
  <c r="X42" i="1"/>
  <c r="X55" i="1"/>
  <c r="X18" i="1"/>
  <c r="X33" i="1"/>
  <c r="X26" i="1"/>
  <c r="X36" i="1"/>
  <c r="X50" i="1"/>
  <c r="X56" i="1"/>
  <c r="X48" i="1"/>
  <c r="X46" i="1"/>
  <c r="X52" i="1"/>
  <c r="X54" i="1"/>
  <c r="X60" i="1"/>
  <c r="X62" i="1"/>
  <c r="X58" i="1"/>
  <c r="X53" i="1"/>
  <c r="J18" i="1" l="1"/>
  <c r="J20" i="1"/>
  <c r="J19" i="1"/>
</calcChain>
</file>

<file path=xl/sharedStrings.xml><?xml version="1.0" encoding="utf-8"?>
<sst xmlns="http://schemas.openxmlformats.org/spreadsheetml/2006/main" count="177" uniqueCount="60">
  <si>
    <t>Payroll</t>
  </si>
  <si>
    <t>Payroll Final</t>
  </si>
  <si>
    <t>Payroll Data</t>
  </si>
  <si>
    <t>Employee</t>
  </si>
  <si>
    <t>Wk 2 Totals</t>
  </si>
  <si>
    <t>Wk1 + Wk 2</t>
  </si>
  <si>
    <t>Enter into Payroll</t>
  </si>
  <si>
    <t>Austin</t>
  </si>
  <si>
    <t>Chip</t>
  </si>
  <si>
    <t>Anthony</t>
  </si>
  <si>
    <t>Trey</t>
  </si>
  <si>
    <t>Roosevelt Finley</t>
  </si>
  <si>
    <t>Chad</t>
  </si>
  <si>
    <t>Tier 1 50.1-60</t>
  </si>
  <si>
    <t>Tier 2 60.1-70</t>
  </si>
  <si>
    <t>Tier 3 80.1-90</t>
  </si>
  <si>
    <t>Tier 4 90.1-100</t>
  </si>
  <si>
    <t>Tier 5 100.1-110</t>
  </si>
  <si>
    <t>Tier 6 110.1-120</t>
  </si>
  <si>
    <t>Metrics for Export</t>
  </si>
  <si>
    <t>Tech Wages CTPS</t>
  </si>
  <si>
    <t>SW Wages CTPS</t>
  </si>
  <si>
    <t>Ryan</t>
  </si>
  <si>
    <t>Tier 2 70.1-80</t>
  </si>
  <si>
    <t>Base Pay</t>
  </si>
  <si>
    <t>Wk1 Totals</t>
  </si>
  <si>
    <t>Wk2 Totals</t>
  </si>
  <si>
    <t>Gross Pay</t>
  </si>
  <si>
    <t>Pay per hour</t>
  </si>
  <si>
    <t>Hours presented</t>
  </si>
  <si>
    <t>Date</t>
  </si>
  <si>
    <t>Anthony Pay Chart</t>
  </si>
  <si>
    <t>Commision pay</t>
  </si>
  <si>
    <t>Pay Per Hour current</t>
  </si>
  <si>
    <t>Tier 0 0-50</t>
  </si>
  <si>
    <t>Week 1</t>
  </si>
  <si>
    <t>Week 2</t>
  </si>
  <si>
    <t>Rob</t>
  </si>
  <si>
    <t>Base Weekly salary</t>
  </si>
  <si>
    <t>Vacation Pay</t>
  </si>
  <si>
    <t>Sick Pay</t>
  </si>
  <si>
    <t>Per Hour</t>
  </si>
  <si>
    <t>Metrics for Import</t>
  </si>
  <si>
    <t>Pay per day</t>
  </si>
  <si>
    <t xml:space="preserve">Holiday </t>
  </si>
  <si>
    <t>Used</t>
  </si>
  <si>
    <t>Remaining</t>
  </si>
  <si>
    <t>Vac Day</t>
  </si>
  <si>
    <t>Sick Day</t>
  </si>
  <si>
    <t>Vac day</t>
  </si>
  <si>
    <t>Holiday</t>
  </si>
  <si>
    <t>Base Commission</t>
  </si>
  <si>
    <t>Plus Commission</t>
  </si>
  <si>
    <t>Vac Hours</t>
  </si>
  <si>
    <t>Sick Hours</t>
  </si>
  <si>
    <t>Holiday Hours</t>
  </si>
  <si>
    <t>Hours with other</t>
  </si>
  <si>
    <t>Worked hours</t>
  </si>
  <si>
    <t>Hours total</t>
  </si>
  <si>
    <t>Fill Data in Pink boxes, don’t touch red cells, Blue data 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</si>
</sst>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44" fontId="0" fillId="3" borderId="0" xfId="1" applyFont="1" applyFill="1"/>
    <xf numFmtId="44" fontId="0" fillId="0" borderId="0" xfId="1" applyFont="1"/>
    <xf numFmtId="0" fontId="0" fillId="4" borderId="0" xfId="0" applyFill="1"/>
    <xf numFmtId="14" fontId="0" fillId="0" borderId="0" xfId="0" applyNumberFormat="1"/>
    <xf numFmtId="44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2" borderId="0" xfId="0" applyFill="1" applyBorder="1"/>
    <xf numFmtId="44" fontId="0" fillId="0" borderId="0" xfId="1" applyFont="1" applyBorder="1"/>
    <xf numFmtId="14" fontId="0" fillId="0" borderId="0" xfId="0" applyNumberFormat="1" applyBorder="1"/>
    <xf numFmtId="44" fontId="0" fillId="0" borderId="4" xfId="1" applyFont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44" fontId="0" fillId="3" borderId="0" xfId="1" applyFont="1" applyFill="1" applyBorder="1" applyAlignment="1">
      <alignment horizontal="center"/>
    </xf>
    <xf numFmtId="44" fontId="0" fillId="0" borderId="4" xfId="0" applyNumberFormat="1" applyBorder="1"/>
    <xf numFmtId="0" fontId="0" fillId="4" borderId="0" xfId="0" applyFill="1" applyAlignment="1">
      <alignment horizontal="center"/>
    </xf>
    <xf numFmtId="44" fontId="0" fillId="3" borderId="0" xfId="1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6" borderId="0" xfId="0" applyFill="1"/>
    <xf numFmtId="44" fontId="0" fillId="6" borderId="0" xfId="1" applyFont="1" applyFill="1" applyBorder="1"/>
    <xf numFmtId="14" fontId="0" fillId="6" borderId="0" xfId="0" applyNumberFormat="1" applyFill="1" applyBorder="1"/>
    <xf numFmtId="14" fontId="0" fillId="6" borderId="0" xfId="0" applyNumberFormat="1" applyFill="1"/>
    <xf numFmtId="0" fontId="0" fillId="4" borderId="5" xfId="0" applyFill="1" applyBorder="1" applyAlignment="1"/>
    <xf numFmtId="0" fontId="0" fillId="4" borderId="0" xfId="0" applyFill="1" applyAlignment="1"/>
    <xf numFmtId="0" fontId="0" fillId="4" borderId="0" xfId="0" applyFill="1" applyBorder="1" applyAlignment="1"/>
    <xf numFmtId="0" fontId="0" fillId="4" borderId="4" xfId="0" applyFill="1" applyBorder="1" applyAlignment="1"/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6" borderId="0" xfId="1" applyNumberFormat="1" applyFont="1" applyFill="1"/>
    <xf numFmtId="0" fontId="0" fillId="11" borderId="0" xfId="0" applyFill="1" applyBorder="1"/>
    <xf numFmtId="1" fontId="0" fillId="11" borderId="0" xfId="0" applyNumberFormat="1" applyFill="1"/>
    <xf numFmtId="14" fontId="0" fillId="11" borderId="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FAC9-7DD9-4164-8A42-588BF4626A3B}">
  <dimension ref="A1:BB62"/>
  <sheetViews>
    <sheetView tabSelected="1" topLeftCell="A13" zoomScale="240" zoomScaleNormal="240" workbookViewId="0">
      <selection activeCell="B19" sqref="B19"/>
    </sheetView>
  </sheetViews>
  <sheetFormatPr defaultColWidth="12" defaultRowHeight="15" x14ac:dyDescent="0.25"/>
  <cols>
    <col min="4" max="4" width="16.28515625" customWidth="1"/>
    <col min="5" max="5" width="17.140625" customWidth="1"/>
    <col min="13" max="13" width="19.28515625" customWidth="1"/>
  </cols>
  <sheetData>
    <row r="1" spans="1:54" x14ac:dyDescent="0.25">
      <c r="A1" t="s">
        <v>0</v>
      </c>
      <c r="H1" t="s">
        <v>1</v>
      </c>
      <c r="J1" t="s">
        <v>2</v>
      </c>
    </row>
    <row r="2" spans="1:54" x14ac:dyDescent="0.25">
      <c r="L2" t="s">
        <v>42</v>
      </c>
      <c r="M2" t="s">
        <v>19</v>
      </c>
      <c r="N2" t="s">
        <v>35</v>
      </c>
      <c r="O2" t="s">
        <v>36</v>
      </c>
    </row>
    <row r="3" spans="1:54" x14ac:dyDescent="0.25">
      <c r="A3" t="s">
        <v>3</v>
      </c>
      <c r="B3" t="s">
        <v>26</v>
      </c>
      <c r="C3" t="s">
        <v>4</v>
      </c>
      <c r="D3" t="s">
        <v>25</v>
      </c>
      <c r="E3" t="s">
        <v>38</v>
      </c>
      <c r="I3" t="s">
        <v>5</v>
      </c>
      <c r="J3" t="s">
        <v>6</v>
      </c>
      <c r="M3" t="s">
        <v>20</v>
      </c>
      <c r="N3">
        <v>5803.55</v>
      </c>
    </row>
    <row r="4" spans="1:54" x14ac:dyDescent="0.25">
      <c r="A4" s="3" t="s">
        <v>7</v>
      </c>
      <c r="B4">
        <v>2117.1</v>
      </c>
      <c r="C4">
        <v>1247.0999999999999</v>
      </c>
      <c r="D4">
        <v>633</v>
      </c>
      <c r="I4">
        <v>2750.1</v>
      </c>
      <c r="J4">
        <v>1010.0999999999999</v>
      </c>
      <c r="M4" t="s">
        <v>21</v>
      </c>
      <c r="N4">
        <v>3195.0888</v>
      </c>
    </row>
    <row r="5" spans="1:54" x14ac:dyDescent="0.25">
      <c r="A5" s="3" t="s">
        <v>8</v>
      </c>
      <c r="B5">
        <v>2836.4500000000003</v>
      </c>
      <c r="C5">
        <v>1681.4500000000003</v>
      </c>
      <c r="D5">
        <v>866.99999999999989</v>
      </c>
      <c r="I5">
        <v>3703.4500000000003</v>
      </c>
      <c r="J5">
        <v>1393.4500000000003</v>
      </c>
      <c r="M5" t="s">
        <v>42</v>
      </c>
      <c r="N5" t="s">
        <v>35</v>
      </c>
      <c r="O5" t="s">
        <v>36</v>
      </c>
    </row>
    <row r="6" spans="1:54" x14ac:dyDescent="0.25">
      <c r="A6" s="3" t="s">
        <v>9</v>
      </c>
      <c r="B6">
        <v>0</v>
      </c>
      <c r="C6">
        <v>850</v>
      </c>
      <c r="D6">
        <v>0</v>
      </c>
      <c r="I6">
        <v>1700</v>
      </c>
      <c r="J6">
        <v>1700</v>
      </c>
    </row>
    <row r="7" spans="1:54" x14ac:dyDescent="0.25">
      <c r="A7" s="3" t="s">
        <v>22</v>
      </c>
    </row>
    <row r="8" spans="1:54" x14ac:dyDescent="0.25">
      <c r="F8" t="s">
        <v>43</v>
      </c>
    </row>
    <row r="9" spans="1:54" x14ac:dyDescent="0.25">
      <c r="A9" s="3" t="s">
        <v>37</v>
      </c>
      <c r="B9">
        <v>1111.404</v>
      </c>
      <c r="C9">
        <v>1451.404</v>
      </c>
      <c r="D9">
        <v>477.43424999999996</v>
      </c>
      <c r="E9">
        <v>300</v>
      </c>
      <c r="F9">
        <v>60</v>
      </c>
      <c r="I9">
        <v>2268.8382499999998</v>
      </c>
      <c r="J9">
        <v>1588.83825</v>
      </c>
      <c r="Z9" s="30" t="s">
        <v>22</v>
      </c>
      <c r="AA9" s="31"/>
      <c r="AB9" s="31"/>
      <c r="AC9" s="31"/>
      <c r="AD9" s="31"/>
      <c r="AE9" s="31"/>
      <c r="AF9" s="31"/>
      <c r="AG9" s="31"/>
      <c r="AJ9" s="30" t="s">
        <v>8</v>
      </c>
      <c r="AK9" s="31"/>
      <c r="AL9" s="31"/>
      <c r="AM9" s="31"/>
      <c r="AN9" s="31"/>
      <c r="AO9" s="31"/>
      <c r="AP9" s="31"/>
      <c r="AQ9" s="31"/>
    </row>
    <row r="10" spans="1:54" x14ac:dyDescent="0.25">
      <c r="A10" s="3" t="s">
        <v>10</v>
      </c>
      <c r="B10">
        <v>1333.6848</v>
      </c>
      <c r="C10">
        <v>1743.6848</v>
      </c>
      <c r="D10">
        <v>572.92110000000002</v>
      </c>
      <c r="E10">
        <v>440</v>
      </c>
      <c r="I10">
        <v>2726.6059</v>
      </c>
      <c r="J10">
        <v>1906.6059</v>
      </c>
    </row>
    <row r="11" spans="1:54" x14ac:dyDescent="0.25">
      <c r="A11" s="3" t="s">
        <v>11</v>
      </c>
      <c r="C11">
        <v>560</v>
      </c>
      <c r="I11">
        <v>1120</v>
      </c>
      <c r="J11">
        <v>1120</v>
      </c>
    </row>
    <row r="12" spans="1:54" x14ac:dyDescent="0.25">
      <c r="A12" s="3" t="s">
        <v>12</v>
      </c>
      <c r="C12">
        <v>2500</v>
      </c>
      <c r="I12">
        <v>5000</v>
      </c>
      <c r="J12">
        <v>5350</v>
      </c>
    </row>
    <row r="13" spans="1:54" ht="15.75" thickBot="1" x14ac:dyDescent="0.3">
      <c r="A13" s="3" t="s">
        <v>59</v>
      </c>
    </row>
    <row r="14" spans="1:54" x14ac:dyDescent="0.25">
      <c r="A14" s="7" t="s">
        <v>31</v>
      </c>
      <c r="B14" s="6"/>
      <c r="C14" s="6"/>
      <c r="D14" s="6"/>
      <c r="E14" s="6"/>
      <c r="F14" s="6"/>
      <c r="G14" s="6"/>
      <c r="H14" s="8"/>
      <c r="L14" s="35"/>
      <c r="M14" s="35" t="s">
        <v>45</v>
      </c>
      <c r="N14" s="35" t="s">
        <v>46</v>
      </c>
      <c r="O14" s="35"/>
      <c r="P14" s="30" t="s">
        <v>7</v>
      </c>
      <c r="Q14" s="32"/>
      <c r="R14" s="32"/>
      <c r="S14" s="32"/>
      <c r="T14" s="32"/>
      <c r="U14" s="32"/>
      <c r="V14" s="32"/>
      <c r="W14" s="33"/>
      <c r="X14" s="35"/>
      <c r="Y14" s="35" t="s">
        <v>45</v>
      </c>
      <c r="Z14" s="35" t="s">
        <v>46</v>
      </c>
      <c r="AA14" s="35"/>
    </row>
    <row r="15" spans="1:54" x14ac:dyDescent="0.25">
      <c r="A15" s="11" t="s">
        <v>34</v>
      </c>
      <c r="B15" s="23">
        <v>27</v>
      </c>
      <c r="C15" s="11" t="s">
        <v>14</v>
      </c>
      <c r="D15" s="23">
        <v>27.5</v>
      </c>
      <c r="E15" s="11" t="s">
        <v>15</v>
      </c>
      <c r="F15" s="23">
        <v>28.5</v>
      </c>
      <c r="G15" s="11" t="s">
        <v>17</v>
      </c>
      <c r="H15" s="23">
        <v>29.5</v>
      </c>
      <c r="L15" s="36" t="s">
        <v>53</v>
      </c>
      <c r="M15" s="37">
        <f>SUM(K18:K62)</f>
        <v>8</v>
      </c>
      <c r="N15" s="37">
        <f>SUM(40-M15)</f>
        <v>32</v>
      </c>
      <c r="O15" s="36"/>
      <c r="P15" s="19" t="s">
        <v>34</v>
      </c>
      <c r="Q15" s="20">
        <v>31</v>
      </c>
      <c r="R15" s="19" t="s">
        <v>14</v>
      </c>
      <c r="S15" s="20">
        <v>31.5</v>
      </c>
      <c r="T15" s="19" t="s">
        <v>15</v>
      </c>
      <c r="U15" s="20">
        <v>32.5</v>
      </c>
      <c r="V15" s="19" t="s">
        <v>17</v>
      </c>
      <c r="W15" s="20">
        <v>33.5</v>
      </c>
      <c r="X15" s="36" t="s">
        <v>47</v>
      </c>
      <c r="Y15" s="37">
        <f>SUM(Y18:Y62)</f>
        <v>0</v>
      </c>
      <c r="Z15" s="37">
        <f>SUM(5-Y15)</f>
        <v>5</v>
      </c>
      <c r="AA15" s="36"/>
      <c r="AM15" s="19" t="s">
        <v>34</v>
      </c>
      <c r="AN15" s="1">
        <v>37</v>
      </c>
      <c r="AO15" s="19" t="s">
        <v>14</v>
      </c>
      <c r="AP15" s="1">
        <v>37.5</v>
      </c>
      <c r="AQ15" s="19" t="s">
        <v>15</v>
      </c>
      <c r="AR15" s="1">
        <v>38.5</v>
      </c>
      <c r="AS15" s="19" t="s">
        <v>17</v>
      </c>
      <c r="AT15" s="1">
        <v>39.5</v>
      </c>
      <c r="AU15" s="19" t="s">
        <v>34</v>
      </c>
      <c r="AV15" s="1">
        <v>41.2</v>
      </c>
      <c r="AW15" s="19" t="s">
        <v>14</v>
      </c>
      <c r="AX15" s="1">
        <v>42.2</v>
      </c>
      <c r="AY15" s="19" t="s">
        <v>15</v>
      </c>
      <c r="AZ15" s="1">
        <v>44.2</v>
      </c>
      <c r="BA15" s="19" t="s">
        <v>17</v>
      </c>
      <c r="BB15" s="1">
        <v>46.2</v>
      </c>
    </row>
    <row r="16" spans="1:54" x14ac:dyDescent="0.25">
      <c r="A16" s="11" t="s">
        <v>13</v>
      </c>
      <c r="B16" s="23">
        <v>27</v>
      </c>
      <c r="C16" s="11" t="s">
        <v>23</v>
      </c>
      <c r="D16" s="23">
        <v>28</v>
      </c>
      <c r="E16" s="11" t="s">
        <v>16</v>
      </c>
      <c r="F16" s="23">
        <v>29</v>
      </c>
      <c r="G16" s="11" t="s">
        <v>18</v>
      </c>
      <c r="H16" s="23">
        <v>30</v>
      </c>
      <c r="L16" s="36" t="s">
        <v>54</v>
      </c>
      <c r="M16" s="37">
        <f>SUM(L18:L62)</f>
        <v>16</v>
      </c>
      <c r="N16" s="37">
        <f>SUM(40-M16)</f>
        <v>24</v>
      </c>
      <c r="O16" s="36"/>
      <c r="P16" s="19" t="s">
        <v>13</v>
      </c>
      <c r="Q16" s="20">
        <v>31</v>
      </c>
      <c r="R16" s="19" t="s">
        <v>23</v>
      </c>
      <c r="S16" s="20">
        <v>32</v>
      </c>
      <c r="T16" s="19" t="s">
        <v>16</v>
      </c>
      <c r="U16" s="20">
        <v>33</v>
      </c>
      <c r="V16" s="19" t="s">
        <v>18</v>
      </c>
      <c r="W16" s="20">
        <v>34</v>
      </c>
      <c r="X16" s="36" t="s">
        <v>48</v>
      </c>
      <c r="Y16" s="37">
        <f>SUM(Z18:Z62)</f>
        <v>0</v>
      </c>
      <c r="Z16" s="37">
        <f>SUM(5-Y16)</f>
        <v>5</v>
      </c>
      <c r="AA16" s="36"/>
      <c r="AM16" s="19" t="s">
        <v>13</v>
      </c>
      <c r="AN16" s="1">
        <v>37</v>
      </c>
      <c r="AO16" s="19" t="s">
        <v>23</v>
      </c>
      <c r="AP16" s="1">
        <v>38</v>
      </c>
      <c r="AQ16" s="19" t="s">
        <v>16</v>
      </c>
      <c r="AR16" s="1">
        <v>39</v>
      </c>
      <c r="AS16" s="19" t="s">
        <v>18</v>
      </c>
      <c r="AT16" s="1">
        <v>40</v>
      </c>
      <c r="AU16" s="19" t="s">
        <v>13</v>
      </c>
      <c r="AV16" s="1">
        <v>41.2</v>
      </c>
      <c r="AW16" s="19" t="s">
        <v>23</v>
      </c>
      <c r="AX16" s="1">
        <v>43.2</v>
      </c>
      <c r="AY16" s="19" t="s">
        <v>16</v>
      </c>
      <c r="AZ16" s="1">
        <v>45.2</v>
      </c>
      <c r="BA16" s="19" t="s">
        <v>18</v>
      </c>
      <c r="BB16" s="1">
        <v>47.2</v>
      </c>
    </row>
    <row r="17" spans="1:54" x14ac:dyDescent="0.25">
      <c r="A17" s="9" t="s">
        <v>41</v>
      </c>
      <c r="B17" s="9" t="s">
        <v>29</v>
      </c>
      <c r="C17" t="s">
        <v>56</v>
      </c>
      <c r="D17" s="9" t="s">
        <v>30</v>
      </c>
      <c r="E17" s="9" t="s">
        <v>51</v>
      </c>
      <c r="F17" s="10" t="s">
        <v>52</v>
      </c>
      <c r="G17" s="24" t="s">
        <v>39</v>
      </c>
      <c r="H17" s="24" t="s">
        <v>40</v>
      </c>
      <c r="I17" t="s">
        <v>44</v>
      </c>
      <c r="J17" s="9" t="s">
        <v>27</v>
      </c>
      <c r="K17" s="24" t="s">
        <v>53</v>
      </c>
      <c r="L17" t="s">
        <v>54</v>
      </c>
      <c r="M17" t="s">
        <v>55</v>
      </c>
      <c r="N17" t="s">
        <v>57</v>
      </c>
      <c r="O17" t="s">
        <v>58</v>
      </c>
      <c r="P17" s="9" t="s">
        <v>33</v>
      </c>
      <c r="Q17" s="9" t="s">
        <v>29</v>
      </c>
      <c r="R17" s="9" t="s">
        <v>30</v>
      </c>
      <c r="S17" s="9" t="s">
        <v>24</v>
      </c>
      <c r="T17" s="10" t="s">
        <v>32</v>
      </c>
      <c r="V17" s="24" t="s">
        <v>39</v>
      </c>
      <c r="W17" s="24" t="s">
        <v>40</v>
      </c>
      <c r="X17" s="9" t="s">
        <v>27</v>
      </c>
      <c r="Y17" s="24" t="s">
        <v>49</v>
      </c>
      <c r="Z17" t="s">
        <v>48</v>
      </c>
      <c r="AA17" t="s">
        <v>50</v>
      </c>
      <c r="AM17" s="9" t="s">
        <v>33</v>
      </c>
      <c r="AN17" s="9" t="s">
        <v>29</v>
      </c>
      <c r="AO17" s="9" t="s">
        <v>30</v>
      </c>
      <c r="AP17" s="9" t="s">
        <v>27</v>
      </c>
      <c r="AQ17" s="9" t="s">
        <v>24</v>
      </c>
      <c r="AR17" s="10" t="s">
        <v>32</v>
      </c>
      <c r="AU17" s="9" t="s">
        <v>33</v>
      </c>
      <c r="AV17" s="9" t="s">
        <v>29</v>
      </c>
      <c r="AW17" s="9" t="s">
        <v>30</v>
      </c>
      <c r="AX17" s="9" t="s">
        <v>27</v>
      </c>
      <c r="AY17" s="9" t="s">
        <v>24</v>
      </c>
      <c r="AZ17" s="10" t="s">
        <v>32</v>
      </c>
      <c r="BA17" s="24" t="s">
        <v>39</v>
      </c>
      <c r="BB17" s="24" t="s">
        <v>40</v>
      </c>
    </row>
    <row r="18" spans="1:54" x14ac:dyDescent="0.25">
      <c r="A18" s="9" t="str">
        <f>IF(C18&lt;=60,"27",IF(C18&lt;=70,"27.5",IF(C18&lt;=80,"28",IF(C18&lt;=90,"28.5",IF(C18&lt;=100,"29",IF(C18&lt;=110,"29.5",IF(C18&lt;=120,"30")))))))</f>
        <v>27.5</v>
      </c>
      <c r="B18" s="41">
        <v>52</v>
      </c>
      <c r="C18" s="42">
        <f>SUM(B18+K18+L18+M18)</f>
        <v>68</v>
      </c>
      <c r="D18" s="43">
        <v>45290</v>
      </c>
      <c r="E18" s="12">
        <f>SUM(O18*16.875)</f>
        <v>1350</v>
      </c>
      <c r="F18" s="14">
        <f>IF(C18&lt;=48,"0",SUM(C18*A18-E18-G18-H18-I18))</f>
        <v>80</v>
      </c>
      <c r="G18" s="2">
        <f>SUM(K18*A18)</f>
        <v>220</v>
      </c>
      <c r="H18" s="2">
        <f>SUM(L18*A18)</f>
        <v>220</v>
      </c>
      <c r="I18" s="2">
        <f>SUM(M18*A18)</f>
        <v>0</v>
      </c>
      <c r="J18" s="12">
        <f>SUM(E18+F18+G18+H18+I18)</f>
        <v>1870</v>
      </c>
      <c r="K18" s="39">
        <v>8</v>
      </c>
      <c r="L18" s="39">
        <v>8</v>
      </c>
      <c r="M18" s="39">
        <v>0</v>
      </c>
      <c r="N18" s="40">
        <v>64</v>
      </c>
      <c r="O18" s="38">
        <f>IF(K18+L18+M18+N18&gt;80,"False",SUM(K18+L18+M18+N18))</f>
        <v>80</v>
      </c>
      <c r="P18" s="9" t="str">
        <f>IF(Q18&lt;=60,"31",IF(Q18&lt;=70,"31.5",IF(Q18&lt;=80,"32",IF(Q18&lt;=90,"32.5",IF(Q18&lt;=100,"33",IF(Q18&lt;=110,"33.5",IF(Q18&lt;=120,"34",)))))))</f>
        <v>31</v>
      </c>
      <c r="Q18" s="25">
        <v>50</v>
      </c>
      <c r="R18" s="13">
        <v>45290</v>
      </c>
      <c r="S18" s="12">
        <v>1550</v>
      </c>
      <c r="T18" s="21" t="e">
        <f>SUM(#REF!-S18)</f>
        <v>#REF!</v>
      </c>
      <c r="X18" s="12" t="e">
        <f>SUM(P18*Q18)+T18+V18+W18</f>
        <v>#REF!</v>
      </c>
      <c r="Y18" s="34"/>
      <c r="Z18" s="34"/>
      <c r="AA18" s="34"/>
      <c r="AM18" t="str">
        <f>IF(AN18&lt;=60,"37",IF(AN18&lt;=70,"37.5",IF(AN18&lt;=80,"38",IF(AN18&lt;=90,"38.5",IF(AN18&lt;=100,"39",IF(AN18&lt;=110,"39.5",IF(AN18&lt;=120,"40",)))))))</f>
        <v>37</v>
      </c>
      <c r="AN18" s="26">
        <v>50</v>
      </c>
      <c r="AO18" s="13">
        <v>45010</v>
      </c>
      <c r="AP18">
        <f>SUM(AM18*AN18)</f>
        <v>1850</v>
      </c>
      <c r="AQ18" s="2">
        <v>1850</v>
      </c>
      <c r="AR18" s="5">
        <f>SUM(AP18-AQ18)</f>
        <v>0</v>
      </c>
      <c r="AU18" t="str">
        <f>IF(AV18&lt;=60,"41.2",IF(AV18&lt;=70,"42.2",IF(AV18&lt;=80,"43.2",IF(AV18&lt;=90,"44.2",IF(AV18&lt;=100,"45.2",IF(AV18&lt;=110,"46.2",IF(AV18&lt;=120,"47.",)))))))</f>
        <v>41.2</v>
      </c>
      <c r="AV18" s="26"/>
      <c r="AW18" s="13">
        <v>45010</v>
      </c>
      <c r="AX18">
        <f>SUM(AU18*AV18)</f>
        <v>0</v>
      </c>
      <c r="AY18" s="2">
        <v>2060</v>
      </c>
      <c r="AZ18" s="5">
        <f>SUM(AX18-AY18)</f>
        <v>-2060</v>
      </c>
    </row>
    <row r="19" spans="1:54" x14ac:dyDescent="0.25">
      <c r="A19" s="9" t="str">
        <f>IF(B19&lt;=60,"27",IF(B19&lt;=70,"27.5",IF(B19&lt;=80,"28",IF(B19&lt;=90,"28.5",IF(B19&lt;=100,"29",IF(B19&lt;=110,"29.5",IF(B19&lt;=120,"30")))))))</f>
        <v>27.5</v>
      </c>
      <c r="B19" s="25">
        <v>65</v>
      </c>
      <c r="C19" s="34">
        <f t="shared" ref="C19:C62" si="0">SUM(B19+K19+L19+M19)</f>
        <v>73</v>
      </c>
      <c r="D19" s="13">
        <v>45276</v>
      </c>
      <c r="E19" s="12">
        <f>SUM(O19*16.875)-G19-H19-I19</f>
        <v>1130</v>
      </c>
      <c r="F19" s="14" t="str">
        <f>IF(C19&lt;=O19,"0",SUM(C19*A19-E19-G19-H19-I19))</f>
        <v>0</v>
      </c>
      <c r="G19" s="2">
        <f t="shared" ref="G19:G62" si="1">SUM(K19*A19)</f>
        <v>0</v>
      </c>
      <c r="H19" s="2">
        <f>SUM(L19*A19)</f>
        <v>220</v>
      </c>
      <c r="I19" s="2">
        <f t="shared" ref="I19:I62" si="2">SUM(M19*A19)</f>
        <v>0</v>
      </c>
      <c r="J19" s="12">
        <f t="shared" ref="J19:J62" si="3">SUM(E19+F19+G19+H19+I19)</f>
        <v>1350</v>
      </c>
      <c r="K19" s="39">
        <v>0</v>
      </c>
      <c r="L19" s="39">
        <v>8</v>
      </c>
      <c r="M19" s="39">
        <v>0</v>
      </c>
      <c r="N19" s="40">
        <v>72</v>
      </c>
      <c r="O19" s="38">
        <f t="shared" ref="O19:O62" si="4">IF(K19+L19+M19+N19&gt;80,"False",SUM(K19+L19+M19+N19))</f>
        <v>80</v>
      </c>
      <c r="P19" s="9" t="str">
        <f t="shared" ref="P19:P62" si="5">IF(Q19&lt;=60,"31",IF(Q19&lt;=70,"31.5",IF(Q19&lt;=80,"32",IF(Q19&lt;=90,"32.5",IF(Q19&lt;=100,"33",IF(Q19&lt;=110,"33.5",IF(Q19&lt;=120,"34",)))))))</f>
        <v>31</v>
      </c>
      <c r="Q19" s="25">
        <v>48</v>
      </c>
      <c r="R19" s="13">
        <v>45276</v>
      </c>
      <c r="S19" s="12">
        <v>1550</v>
      </c>
      <c r="T19" s="21" t="e">
        <f>SUM(#REF!-S19)</f>
        <v>#REF!</v>
      </c>
      <c r="X19" s="12" t="e">
        <f>SUM(P19*Q19)+T19+V19+W19</f>
        <v>#REF!</v>
      </c>
      <c r="Y19" s="34"/>
      <c r="Z19" s="34"/>
      <c r="AA19" s="34"/>
      <c r="AM19" t="str">
        <f t="shared" ref="AM19:AM45" si="6">IF(AN19&lt;=50,"37",IF(AN19&lt;=60,"37.5",IF(AN19&lt;=70,"38",IF(AN19&lt;=80,"38.5",IF(AN19&lt;=90,"39",IF(AN19&lt;=100,"39.5",IF(AN19&lt;=110,"40",IF(AN19&lt;=120,"40.5"))))))))</f>
        <v>37</v>
      </c>
      <c r="AN19" s="26"/>
      <c r="AO19" s="13">
        <v>44996</v>
      </c>
      <c r="AP19">
        <f t="shared" ref="AP19:AP45" si="7">SUM(AM19*AN19)</f>
        <v>0</v>
      </c>
      <c r="AQ19" s="2">
        <v>1850</v>
      </c>
      <c r="AR19" s="5">
        <f t="shared" ref="AR19:AR45" si="8">SUM(AP19-AQ19)</f>
        <v>-1850</v>
      </c>
      <c r="AU19" t="str">
        <f t="shared" ref="AU19:AU45" si="9">IF(AV19&lt;=50,"41.2",IF(AV19&lt;=60,"42.2",IF(AV19&lt;=70,"43.2",IF(AV19&lt;=80,"44.2",IF(AV19&lt;=90,"45.2",IF(AV19&lt;=100,"46.2",IF(AV19&lt;=110,"47.",IF(AV19&lt;=120,"48.2"))))))))</f>
        <v>41.2</v>
      </c>
      <c r="AV19" s="26"/>
      <c r="AW19" s="13">
        <v>44996</v>
      </c>
      <c r="AX19">
        <f t="shared" ref="AX19:AX45" si="10">SUM(AU19*AV19)</f>
        <v>0</v>
      </c>
      <c r="AY19" s="2">
        <v>2060</v>
      </c>
      <c r="AZ19" s="5">
        <f t="shared" ref="AZ19:AZ45" si="11">SUM(AX19-AY19)</f>
        <v>-2060</v>
      </c>
    </row>
    <row r="20" spans="1:54" x14ac:dyDescent="0.25">
      <c r="A20" s="9" t="str">
        <f>IF(B20&lt;=60,"27",IF(B20&lt;=70,"27.5",IF(B20&lt;=80,"28",IF(B20&lt;=90,"28.5",IF(B20&lt;=100,"29",IF(B20&lt;=110,"29.5",IF(B20&lt;=120,"30")))))))</f>
        <v>27</v>
      </c>
      <c r="B20" s="25"/>
      <c r="C20" s="34">
        <f t="shared" si="0"/>
        <v>0</v>
      </c>
      <c r="D20" s="13">
        <v>45262</v>
      </c>
      <c r="E20" s="12">
        <f t="shared" ref="E19:E62" si="12">SUM(O20*17.1875)</f>
        <v>0</v>
      </c>
      <c r="F20" s="14" t="str">
        <f t="shared" ref="F20:F62" si="13">IF(C20&lt;=O20,"0",SUM(C20*A20-E20-G20-H20-I20))</f>
        <v>0</v>
      </c>
      <c r="G20" s="2">
        <f t="shared" si="1"/>
        <v>0</v>
      </c>
      <c r="H20" s="2">
        <f t="shared" ref="H19:H62" si="14">SUM(L20*A20)</f>
        <v>0</v>
      </c>
      <c r="I20" s="2">
        <f t="shared" si="2"/>
        <v>0</v>
      </c>
      <c r="J20" s="12">
        <f t="shared" si="3"/>
        <v>0</v>
      </c>
      <c r="K20" s="39"/>
      <c r="L20" s="39"/>
      <c r="M20" s="39"/>
      <c r="N20" s="40"/>
      <c r="O20" s="38">
        <f t="shared" si="4"/>
        <v>0</v>
      </c>
      <c r="P20" s="9" t="str">
        <f t="shared" si="5"/>
        <v>31</v>
      </c>
      <c r="Q20" s="25"/>
      <c r="R20" s="13">
        <v>45262</v>
      </c>
      <c r="S20" s="12">
        <v>1550</v>
      </c>
      <c r="T20" s="21" t="e">
        <f>SUM(#REF!-S20)</f>
        <v>#REF!</v>
      </c>
      <c r="X20" s="12" t="e">
        <f>SUM(P20*Q20)+T20+V20+W20</f>
        <v>#REF!</v>
      </c>
      <c r="Y20" s="34"/>
      <c r="Z20" s="34"/>
      <c r="AA20" s="34"/>
      <c r="AM20" t="str">
        <f t="shared" si="6"/>
        <v>37</v>
      </c>
      <c r="AN20" s="26"/>
      <c r="AO20" s="13">
        <v>44982</v>
      </c>
      <c r="AP20">
        <f t="shared" si="7"/>
        <v>0</v>
      </c>
      <c r="AQ20" s="2">
        <v>1850</v>
      </c>
      <c r="AR20" s="5">
        <f t="shared" si="8"/>
        <v>-1850</v>
      </c>
      <c r="AU20" t="str">
        <f t="shared" si="9"/>
        <v>41.2</v>
      </c>
      <c r="AV20" s="26"/>
      <c r="AW20" s="13">
        <v>44982</v>
      </c>
      <c r="AX20">
        <f t="shared" si="10"/>
        <v>0</v>
      </c>
      <c r="AY20" s="2">
        <v>2060</v>
      </c>
      <c r="AZ20" s="5">
        <f t="shared" si="11"/>
        <v>-2060</v>
      </c>
    </row>
    <row r="21" spans="1:54" x14ac:dyDescent="0.25">
      <c r="A21" s="9" t="str">
        <f>IF(B21&lt;=60,"27",IF(B21&lt;=70,"27.5",IF(B21&lt;=80,"28",IF(B21&lt;=90,"28.5",IF(B21&lt;=100,"29",IF(B21&lt;=110,"29.5",IF(B21&lt;=120,"30")))))))</f>
        <v>27</v>
      </c>
      <c r="B21" s="25"/>
      <c r="C21" s="34">
        <f t="shared" si="0"/>
        <v>0</v>
      </c>
      <c r="D21" s="13">
        <v>45248</v>
      </c>
      <c r="E21" s="12">
        <f t="shared" si="12"/>
        <v>0</v>
      </c>
      <c r="F21" s="14" t="str">
        <f t="shared" si="13"/>
        <v>0</v>
      </c>
      <c r="G21" s="2">
        <f t="shared" si="1"/>
        <v>0</v>
      </c>
      <c r="H21" s="2">
        <f t="shared" si="14"/>
        <v>0</v>
      </c>
      <c r="I21" s="2">
        <f t="shared" si="2"/>
        <v>0</v>
      </c>
      <c r="J21" s="12">
        <f t="shared" si="3"/>
        <v>0</v>
      </c>
      <c r="K21" s="39"/>
      <c r="L21" s="39"/>
      <c r="M21" s="39"/>
      <c r="N21" s="40"/>
      <c r="O21" s="38">
        <f t="shared" si="4"/>
        <v>0</v>
      </c>
      <c r="P21" s="9" t="str">
        <f t="shared" si="5"/>
        <v>31</v>
      </c>
      <c r="Q21" s="25"/>
      <c r="R21" s="13">
        <v>45248</v>
      </c>
      <c r="S21" s="12">
        <v>1550</v>
      </c>
      <c r="T21" s="21" t="e">
        <f>SUM(#REF!-S21)</f>
        <v>#REF!</v>
      </c>
      <c r="X21" s="12" t="e">
        <f>SUM(P21*Q21)+T21+V21+W21</f>
        <v>#REF!</v>
      </c>
      <c r="Y21" s="34"/>
      <c r="Z21" s="34"/>
      <c r="AA21" s="34"/>
      <c r="AM21" t="str">
        <f t="shared" si="6"/>
        <v>37</v>
      </c>
      <c r="AN21" s="26"/>
      <c r="AO21" s="13">
        <v>44968</v>
      </c>
      <c r="AP21">
        <f t="shared" si="7"/>
        <v>0</v>
      </c>
      <c r="AQ21" s="2">
        <v>1850</v>
      </c>
      <c r="AR21" s="5">
        <f t="shared" si="8"/>
        <v>-1850</v>
      </c>
      <c r="AU21" t="str">
        <f t="shared" si="9"/>
        <v>41.2</v>
      </c>
      <c r="AV21" s="26"/>
      <c r="AW21" s="13">
        <v>44968</v>
      </c>
      <c r="AX21">
        <f t="shared" si="10"/>
        <v>0</v>
      </c>
      <c r="AY21" s="2">
        <v>2060</v>
      </c>
      <c r="AZ21" s="5">
        <f t="shared" si="11"/>
        <v>-2060</v>
      </c>
    </row>
    <row r="22" spans="1:54" x14ac:dyDescent="0.25">
      <c r="A22" s="9" t="str">
        <f>IF(B22&lt;=60,"27",IF(B22&lt;=70,"27.5",IF(B22&lt;=80,"28",IF(B22&lt;=90,"28.5",IF(B22&lt;=100,"29",IF(B22&lt;=110,"29.5",IF(B22&lt;=120,"30")))))))</f>
        <v>27</v>
      </c>
      <c r="B22" s="25"/>
      <c r="C22" s="34">
        <f t="shared" si="0"/>
        <v>0</v>
      </c>
      <c r="D22" s="13">
        <v>45234</v>
      </c>
      <c r="E22" s="12">
        <f t="shared" si="12"/>
        <v>0</v>
      </c>
      <c r="F22" s="14" t="str">
        <f t="shared" si="13"/>
        <v>0</v>
      </c>
      <c r="G22" s="2">
        <f t="shared" si="1"/>
        <v>0</v>
      </c>
      <c r="H22" s="2">
        <f t="shared" si="14"/>
        <v>0</v>
      </c>
      <c r="I22" s="2">
        <f t="shared" si="2"/>
        <v>0</v>
      </c>
      <c r="J22" s="12">
        <f t="shared" si="3"/>
        <v>0</v>
      </c>
      <c r="K22" s="39"/>
      <c r="L22" s="39"/>
      <c r="M22" s="39"/>
      <c r="N22" s="40"/>
      <c r="O22" s="38">
        <f t="shared" si="4"/>
        <v>0</v>
      </c>
      <c r="P22" s="9" t="str">
        <f t="shared" si="5"/>
        <v>31</v>
      </c>
      <c r="Q22" s="25"/>
      <c r="R22" s="13">
        <v>45234</v>
      </c>
      <c r="S22" s="12">
        <v>1550</v>
      </c>
      <c r="T22" s="21" t="e">
        <f>SUM(#REF!-S22)</f>
        <v>#REF!</v>
      </c>
      <c r="X22" s="12" t="e">
        <f>SUM(P22*Q22)+T22+V22+W22</f>
        <v>#REF!</v>
      </c>
      <c r="Y22" s="34"/>
      <c r="Z22" s="34"/>
      <c r="AA22" s="34"/>
      <c r="AM22" t="str">
        <f t="shared" si="6"/>
        <v>37</v>
      </c>
      <c r="AN22" s="26"/>
      <c r="AO22" s="13">
        <v>44954</v>
      </c>
      <c r="AP22">
        <f t="shared" si="7"/>
        <v>0</v>
      </c>
      <c r="AQ22" s="2">
        <v>1850</v>
      </c>
      <c r="AR22" s="5">
        <f t="shared" si="8"/>
        <v>-1850</v>
      </c>
      <c r="AU22" t="str">
        <f t="shared" si="9"/>
        <v>41.2</v>
      </c>
      <c r="AV22" s="26"/>
      <c r="AW22" s="13">
        <v>44954</v>
      </c>
      <c r="AX22">
        <f t="shared" si="10"/>
        <v>0</v>
      </c>
      <c r="AY22" s="2">
        <v>2060</v>
      </c>
      <c r="AZ22" s="5">
        <f t="shared" si="11"/>
        <v>-2060</v>
      </c>
    </row>
    <row r="23" spans="1:54" x14ac:dyDescent="0.25">
      <c r="A23" s="9" t="str">
        <f>IF(B23&lt;=60,"27",IF(B23&lt;=70,"27.5",IF(B23&lt;=80,"28",IF(B23&lt;=90,"28.5",IF(B23&lt;=100,"29",IF(B23&lt;=110,"29.5",IF(B23&lt;=120,"30")))))))</f>
        <v>27</v>
      </c>
      <c r="B23" s="25"/>
      <c r="C23" s="34">
        <f t="shared" si="0"/>
        <v>0</v>
      </c>
      <c r="D23" s="13">
        <v>45220</v>
      </c>
      <c r="E23" s="12">
        <f t="shared" si="12"/>
        <v>0</v>
      </c>
      <c r="F23" s="14" t="str">
        <f t="shared" si="13"/>
        <v>0</v>
      </c>
      <c r="G23" s="2">
        <f t="shared" si="1"/>
        <v>0</v>
      </c>
      <c r="H23" s="2">
        <f t="shared" si="14"/>
        <v>0</v>
      </c>
      <c r="I23" s="2">
        <f t="shared" si="2"/>
        <v>0</v>
      </c>
      <c r="J23" s="12">
        <f t="shared" si="3"/>
        <v>0</v>
      </c>
      <c r="K23" s="39"/>
      <c r="L23" s="39"/>
      <c r="M23" s="39"/>
      <c r="N23" s="40"/>
      <c r="O23" s="38">
        <f t="shared" si="4"/>
        <v>0</v>
      </c>
      <c r="P23" s="9" t="str">
        <f t="shared" si="5"/>
        <v>31</v>
      </c>
      <c r="Q23" s="25"/>
      <c r="R23" s="13">
        <v>45220</v>
      </c>
      <c r="S23" s="12">
        <v>1550</v>
      </c>
      <c r="T23" s="21" t="e">
        <f>SUM(#REF!-S23)</f>
        <v>#REF!</v>
      </c>
      <c r="X23" s="12" t="e">
        <f>SUM(P23*Q23)+T23+V23+W23</f>
        <v>#REF!</v>
      </c>
      <c r="Y23" s="34"/>
      <c r="Z23" s="34"/>
      <c r="AA23" s="34"/>
      <c r="AM23" t="str">
        <f t="shared" si="6"/>
        <v>37</v>
      </c>
      <c r="AN23" s="26"/>
      <c r="AO23" s="13">
        <v>44940</v>
      </c>
      <c r="AP23">
        <f t="shared" si="7"/>
        <v>0</v>
      </c>
      <c r="AQ23" s="2">
        <v>1850</v>
      </c>
      <c r="AR23" s="5">
        <f t="shared" si="8"/>
        <v>-1850</v>
      </c>
      <c r="AU23" t="str">
        <f t="shared" si="9"/>
        <v>41.2</v>
      </c>
      <c r="AV23" s="26"/>
      <c r="AW23" s="13">
        <v>44940</v>
      </c>
      <c r="AX23">
        <f t="shared" si="10"/>
        <v>0</v>
      </c>
      <c r="AY23" s="2">
        <v>2060</v>
      </c>
      <c r="AZ23" s="5">
        <f t="shared" si="11"/>
        <v>-2060</v>
      </c>
    </row>
    <row r="24" spans="1:54" x14ac:dyDescent="0.25">
      <c r="A24" s="9" t="str">
        <f>IF(B24&lt;=60,"27",IF(B24&lt;=70,"27.5",IF(B24&lt;=80,"28",IF(B24&lt;=90,"28.5",IF(B24&lt;=100,"29",IF(B24&lt;=110,"29.5",IF(B24&lt;=120,"30")))))))</f>
        <v>27</v>
      </c>
      <c r="B24" s="25"/>
      <c r="C24" s="34">
        <f t="shared" si="0"/>
        <v>0</v>
      </c>
      <c r="D24" s="13">
        <v>45206</v>
      </c>
      <c r="E24" s="12">
        <f t="shared" si="12"/>
        <v>0</v>
      </c>
      <c r="F24" s="14" t="str">
        <f t="shared" si="13"/>
        <v>0</v>
      </c>
      <c r="G24" s="2">
        <f t="shared" si="1"/>
        <v>0</v>
      </c>
      <c r="H24" s="2">
        <f t="shared" si="14"/>
        <v>0</v>
      </c>
      <c r="I24" s="2">
        <f t="shared" si="2"/>
        <v>0</v>
      </c>
      <c r="J24" s="12">
        <f t="shared" si="3"/>
        <v>0</v>
      </c>
      <c r="K24" s="39"/>
      <c r="L24" s="39"/>
      <c r="M24" s="39"/>
      <c r="N24" s="40"/>
      <c r="O24" s="38">
        <f t="shared" si="4"/>
        <v>0</v>
      </c>
      <c r="P24" s="9" t="str">
        <f t="shared" si="5"/>
        <v>31</v>
      </c>
      <c r="Q24" s="27"/>
      <c r="R24" s="13">
        <v>45206</v>
      </c>
      <c r="S24" s="12">
        <v>1550</v>
      </c>
      <c r="T24" s="21" t="e">
        <f>SUM(#REF!-S24)</f>
        <v>#REF!</v>
      </c>
      <c r="X24" s="12" t="e">
        <f>SUM(P24*Q24)+T24+V24+W24</f>
        <v>#REF!</v>
      </c>
      <c r="Y24" s="34"/>
      <c r="Z24" s="34"/>
      <c r="AA24" s="34"/>
      <c r="AM24" t="str">
        <f t="shared" si="6"/>
        <v>37</v>
      </c>
      <c r="AN24" s="26"/>
      <c r="AO24" s="13">
        <v>44926</v>
      </c>
      <c r="AP24">
        <f t="shared" si="7"/>
        <v>0</v>
      </c>
      <c r="AQ24" s="2">
        <v>1850</v>
      </c>
      <c r="AR24" s="5">
        <f t="shared" si="8"/>
        <v>-1850</v>
      </c>
      <c r="AU24" t="str">
        <f t="shared" si="9"/>
        <v>41.2</v>
      </c>
      <c r="AV24" s="26"/>
      <c r="AW24" s="13">
        <v>44926</v>
      </c>
      <c r="AX24">
        <f t="shared" si="10"/>
        <v>0</v>
      </c>
      <c r="AY24" s="2">
        <v>2060</v>
      </c>
      <c r="AZ24" s="5">
        <f t="shared" si="11"/>
        <v>-2060</v>
      </c>
    </row>
    <row r="25" spans="1:54" x14ac:dyDescent="0.25">
      <c r="A25" s="9" t="str">
        <f>IF(B25&lt;=60,"27",IF(B25&lt;=70,"27.5",IF(B25&lt;=80,"28",IF(B25&lt;=90,"28.5",IF(B25&lt;=100,"29",IF(B25&lt;=110,"29.5",IF(B25&lt;=120,"30")))))))</f>
        <v>27</v>
      </c>
      <c r="B25" s="25"/>
      <c r="C25" s="34">
        <f t="shared" si="0"/>
        <v>0</v>
      </c>
      <c r="D25" s="13">
        <v>45192</v>
      </c>
      <c r="E25" s="12">
        <f t="shared" si="12"/>
        <v>0</v>
      </c>
      <c r="F25" s="14" t="str">
        <f t="shared" si="13"/>
        <v>0</v>
      </c>
      <c r="G25" s="2">
        <f t="shared" si="1"/>
        <v>0</v>
      </c>
      <c r="H25" s="2">
        <f t="shared" si="14"/>
        <v>0</v>
      </c>
      <c r="I25" s="2">
        <f t="shared" si="2"/>
        <v>0</v>
      </c>
      <c r="J25" s="12">
        <f t="shared" si="3"/>
        <v>0</v>
      </c>
      <c r="K25" s="39"/>
      <c r="L25" s="39"/>
      <c r="M25" s="39"/>
      <c r="N25" s="40"/>
      <c r="O25" s="38">
        <f t="shared" si="4"/>
        <v>0</v>
      </c>
      <c r="P25" s="9" t="str">
        <f t="shared" si="5"/>
        <v>31</v>
      </c>
      <c r="Q25" s="25"/>
      <c r="R25" s="13">
        <v>45192</v>
      </c>
      <c r="S25" s="12">
        <v>1550</v>
      </c>
      <c r="T25" s="21" t="e">
        <f>SUM(#REF!-S25)</f>
        <v>#REF!</v>
      </c>
      <c r="X25" s="12" t="e">
        <f>SUM(P25*Q25)+T25+V25+W25</f>
        <v>#REF!</v>
      </c>
      <c r="Y25" s="34"/>
      <c r="Z25" s="34"/>
      <c r="AA25" s="34"/>
      <c r="AM25" t="str">
        <f t="shared" si="6"/>
        <v>37</v>
      </c>
      <c r="AN25" s="29"/>
      <c r="AO25" s="13">
        <v>44912</v>
      </c>
      <c r="AP25">
        <f t="shared" si="7"/>
        <v>0</v>
      </c>
      <c r="AQ25" s="2">
        <v>1850</v>
      </c>
      <c r="AR25" s="5">
        <f t="shared" si="8"/>
        <v>-1850</v>
      </c>
      <c r="AU25" t="str">
        <f t="shared" si="9"/>
        <v>41.2</v>
      </c>
      <c r="AV25" s="29"/>
      <c r="AW25" s="13">
        <v>44912</v>
      </c>
      <c r="AX25">
        <f t="shared" si="10"/>
        <v>0</v>
      </c>
      <c r="AY25" s="2">
        <v>2060</v>
      </c>
      <c r="AZ25" s="5">
        <f t="shared" si="11"/>
        <v>-2060</v>
      </c>
    </row>
    <row r="26" spans="1:54" x14ac:dyDescent="0.25">
      <c r="A26" s="9" t="str">
        <f>IF(B46&lt;=60,"27",IF(B46&lt;=70,"27.5",IF(B46&lt;=80,"28",IF(B46&lt;=90,"28.5",IF(B46&lt;=100,"29",IF(B46&lt;=110,"29.5",IF(B46&lt;=120,"30")))))))</f>
        <v>27</v>
      </c>
      <c r="B26" s="26"/>
      <c r="C26" s="34">
        <f t="shared" si="0"/>
        <v>0</v>
      </c>
      <c r="D26" s="13">
        <v>45178</v>
      </c>
      <c r="E26" s="12">
        <f t="shared" si="12"/>
        <v>0</v>
      </c>
      <c r="F26" s="14" t="str">
        <f t="shared" si="13"/>
        <v>0</v>
      </c>
      <c r="G26" s="2">
        <f t="shared" si="1"/>
        <v>0</v>
      </c>
      <c r="H26" s="2">
        <f t="shared" si="14"/>
        <v>0</v>
      </c>
      <c r="I26" s="2">
        <f t="shared" si="2"/>
        <v>0</v>
      </c>
      <c r="J26" s="12">
        <f t="shared" si="3"/>
        <v>0</v>
      </c>
      <c r="K26" s="39"/>
      <c r="L26" s="39"/>
      <c r="M26" s="39"/>
      <c r="N26" s="40"/>
      <c r="O26" s="38">
        <f t="shared" si="4"/>
        <v>0</v>
      </c>
      <c r="P26" s="9" t="str">
        <f>IF(Q26&lt;=60,"31",IF(Q26&lt;=70,"31.5",IF(Q26&lt;=80,"32",IF(Q26&lt;=90,"32.5",IF(Q26&lt;=100,"33",IF(Q26&lt;=110,"33.5",IF(Q26&lt;=120,"34",)))))))</f>
        <v>31</v>
      </c>
      <c r="Q26" s="25"/>
      <c r="R26" s="13">
        <v>45178</v>
      </c>
      <c r="S26" s="12">
        <v>1550</v>
      </c>
      <c r="T26" s="21" t="e">
        <f>SUM(#REF!-S26)</f>
        <v>#REF!</v>
      </c>
      <c r="X26" s="12" t="e">
        <f>SUM(P26*Q26)+T26+V26+W26</f>
        <v>#REF!</v>
      </c>
      <c r="Y26" s="34"/>
      <c r="Z26" s="34"/>
      <c r="AA26" s="34"/>
      <c r="AM26" t="str">
        <f t="shared" si="6"/>
        <v>37</v>
      </c>
      <c r="AN26" s="29"/>
      <c r="AO26" s="13">
        <v>44898</v>
      </c>
      <c r="AP26">
        <f t="shared" si="7"/>
        <v>0</v>
      </c>
      <c r="AQ26" s="2">
        <v>1850</v>
      </c>
      <c r="AR26" s="5">
        <f t="shared" si="8"/>
        <v>-1850</v>
      </c>
      <c r="AU26" t="str">
        <f t="shared" si="9"/>
        <v>47.</v>
      </c>
      <c r="AV26" s="26">
        <v>101.9</v>
      </c>
      <c r="AW26" s="13">
        <v>44898</v>
      </c>
      <c r="AX26">
        <f t="shared" si="10"/>
        <v>4789.3</v>
      </c>
      <c r="AY26" s="2">
        <v>2060</v>
      </c>
      <c r="AZ26" s="5">
        <f t="shared" si="11"/>
        <v>2729.3</v>
      </c>
    </row>
    <row r="27" spans="1:54" x14ac:dyDescent="0.25">
      <c r="A27" s="9" t="str">
        <f>IF(B47&lt;=60,"27",IF(B47&lt;=70,"27.5",IF(B47&lt;=80,"28",IF(B47&lt;=90,"28.5",IF(B47&lt;=100,"29",IF(B47&lt;=110,"29.5",IF(B47&lt;=120,"30")))))))</f>
        <v>27.5</v>
      </c>
      <c r="B27" s="26"/>
      <c r="C27" s="34">
        <f t="shared" si="0"/>
        <v>0</v>
      </c>
      <c r="D27" s="13">
        <v>45164</v>
      </c>
      <c r="E27" s="12">
        <f t="shared" si="12"/>
        <v>0</v>
      </c>
      <c r="F27" s="14" t="str">
        <f t="shared" si="13"/>
        <v>0</v>
      </c>
      <c r="G27" s="2">
        <f t="shared" si="1"/>
        <v>0</v>
      </c>
      <c r="H27" s="2">
        <f t="shared" si="14"/>
        <v>0</v>
      </c>
      <c r="I27" s="2">
        <f t="shared" si="2"/>
        <v>0</v>
      </c>
      <c r="J27" s="12">
        <f t="shared" si="3"/>
        <v>0</v>
      </c>
      <c r="K27" s="39"/>
      <c r="L27" s="39"/>
      <c r="M27" s="39"/>
      <c r="N27" s="40"/>
      <c r="O27" s="38">
        <f t="shared" si="4"/>
        <v>0</v>
      </c>
      <c r="P27" s="9" t="str">
        <f>IF(Q27&lt;=60,"31",IF(Q27&lt;=70,"31.5",IF(Q27&lt;=80,"32",IF(Q27&lt;=90,"32.5",IF(Q27&lt;=100,"33",IF(Q27&lt;=110,"33.5",IF(Q27&lt;=120,"34",)))))))</f>
        <v>31</v>
      </c>
      <c r="Q27" s="25"/>
      <c r="R27" s="13">
        <v>45164</v>
      </c>
      <c r="S27" s="12">
        <v>1550</v>
      </c>
      <c r="T27" s="21" t="e">
        <f>SUM(#REF!-S27)</f>
        <v>#REF!</v>
      </c>
      <c r="X27" s="12" t="e">
        <f>SUM(P27*Q27)+T27+V27+W27</f>
        <v>#REF!</v>
      </c>
      <c r="Y27" s="34"/>
      <c r="Z27" s="34"/>
      <c r="AA27" s="34"/>
      <c r="AM27" t="str">
        <f t="shared" si="6"/>
        <v>37</v>
      </c>
      <c r="AN27" s="29"/>
      <c r="AO27" s="13">
        <v>44884</v>
      </c>
      <c r="AP27">
        <f t="shared" si="7"/>
        <v>0</v>
      </c>
      <c r="AQ27" s="2">
        <v>1850</v>
      </c>
      <c r="AR27" s="5">
        <f t="shared" si="8"/>
        <v>-1850</v>
      </c>
      <c r="AU27" t="str">
        <f t="shared" si="9"/>
        <v>45.2</v>
      </c>
      <c r="AV27" s="26">
        <v>81.7</v>
      </c>
      <c r="AW27" s="13">
        <v>44884</v>
      </c>
      <c r="AX27">
        <f t="shared" si="10"/>
        <v>3692.84</v>
      </c>
      <c r="AY27" s="2">
        <v>2060</v>
      </c>
      <c r="AZ27" s="5">
        <f t="shared" si="11"/>
        <v>1632.8400000000001</v>
      </c>
    </row>
    <row r="28" spans="1:54" x14ac:dyDescent="0.25">
      <c r="A28" s="9" t="str">
        <f>IF(B48&lt;=60,"27",IF(B48&lt;=70,"27.5",IF(B48&lt;=80,"28",IF(B48&lt;=90,"28.5",IF(B48&lt;=100,"29",IF(B48&lt;=110,"29.5",IF(B48&lt;=120,"30")))))))</f>
        <v>27.5</v>
      </c>
      <c r="B28" s="26"/>
      <c r="C28" s="34">
        <f t="shared" si="0"/>
        <v>0</v>
      </c>
      <c r="D28" s="13">
        <v>45150</v>
      </c>
      <c r="E28" s="12">
        <f t="shared" si="12"/>
        <v>0</v>
      </c>
      <c r="F28" s="14" t="str">
        <f t="shared" si="13"/>
        <v>0</v>
      </c>
      <c r="G28" s="2">
        <f t="shared" si="1"/>
        <v>0</v>
      </c>
      <c r="H28" s="2">
        <f t="shared" si="14"/>
        <v>0</v>
      </c>
      <c r="I28" s="2">
        <f t="shared" si="2"/>
        <v>0</v>
      </c>
      <c r="J28" s="12">
        <f t="shared" si="3"/>
        <v>0</v>
      </c>
      <c r="K28" s="39"/>
      <c r="L28" s="39"/>
      <c r="M28" s="39"/>
      <c r="N28" s="40"/>
      <c r="O28" s="38">
        <f t="shared" si="4"/>
        <v>0</v>
      </c>
      <c r="P28" s="9" t="str">
        <f>IF(Q28&lt;=60,"31",IF(Q28&lt;=70,"31.5",IF(Q28&lt;=80,"32",IF(Q28&lt;=90,"32.5",IF(Q28&lt;=100,"33",IF(Q28&lt;=110,"33.5",IF(Q28&lt;=120,"34",)))))))</f>
        <v>31</v>
      </c>
      <c r="Q28" s="25"/>
      <c r="R28" s="13">
        <v>45150</v>
      </c>
      <c r="S28" s="12">
        <v>1550</v>
      </c>
      <c r="T28" s="21" t="e">
        <f>SUM(#REF!-S28)</f>
        <v>#REF!</v>
      </c>
      <c r="X28" s="12" t="e">
        <f>SUM(P28*Q28)+T28+V28+W28</f>
        <v>#REF!</v>
      </c>
      <c r="Y28" s="34"/>
      <c r="Z28" s="34"/>
      <c r="AA28" s="34"/>
      <c r="AM28" t="str">
        <f t="shared" si="6"/>
        <v>37</v>
      </c>
      <c r="AN28" s="29"/>
      <c r="AO28" s="13">
        <v>44870</v>
      </c>
      <c r="AP28">
        <f t="shared" si="7"/>
        <v>0</v>
      </c>
      <c r="AQ28" s="2">
        <v>1850</v>
      </c>
      <c r="AR28" s="5">
        <f t="shared" si="8"/>
        <v>-1850</v>
      </c>
      <c r="AU28" t="str">
        <f t="shared" si="9"/>
        <v>47.</v>
      </c>
      <c r="AV28" s="26">
        <v>102</v>
      </c>
      <c r="AW28" s="13">
        <v>44870</v>
      </c>
      <c r="AX28">
        <f t="shared" si="10"/>
        <v>4794</v>
      </c>
      <c r="AY28" s="2">
        <v>2060</v>
      </c>
      <c r="AZ28" s="5">
        <f t="shared" si="11"/>
        <v>2734</v>
      </c>
    </row>
    <row r="29" spans="1:54" x14ac:dyDescent="0.25">
      <c r="A29" s="9" t="str">
        <f>IF(B49&lt;=60,"27",IF(B49&lt;=70,"27.5",IF(B49&lt;=80,"28",IF(B49&lt;=90,"28.5",IF(B49&lt;=100,"29",IF(B49&lt;=110,"29.5",IF(B49&lt;=120,"30")))))))</f>
        <v>27</v>
      </c>
      <c r="B29" s="26"/>
      <c r="C29" s="34">
        <f t="shared" si="0"/>
        <v>0</v>
      </c>
      <c r="D29" s="13">
        <v>45136</v>
      </c>
      <c r="E29" s="12">
        <f t="shared" si="12"/>
        <v>0</v>
      </c>
      <c r="F29" s="14" t="str">
        <f t="shared" si="13"/>
        <v>0</v>
      </c>
      <c r="G29" s="2">
        <f t="shared" si="1"/>
        <v>0</v>
      </c>
      <c r="H29" s="2">
        <f t="shared" si="14"/>
        <v>0</v>
      </c>
      <c r="I29" s="2">
        <f t="shared" si="2"/>
        <v>0</v>
      </c>
      <c r="J29" s="12">
        <f t="shared" si="3"/>
        <v>0</v>
      </c>
      <c r="K29" s="39"/>
      <c r="L29" s="39"/>
      <c r="M29" s="39"/>
      <c r="N29" s="40"/>
      <c r="O29" s="38">
        <f t="shared" si="4"/>
        <v>0</v>
      </c>
      <c r="P29" s="9" t="str">
        <f>IF(Q29&lt;=60,"31",IF(Q29&lt;=70,"31.5",IF(Q29&lt;=80,"32",IF(Q29&lt;=90,"32.5",IF(Q29&lt;=100,"33",IF(Q29&lt;=110,"33.5",IF(Q29&lt;=120,"34",)))))))</f>
        <v>31</v>
      </c>
      <c r="Q29" s="25"/>
      <c r="R29" s="13">
        <v>45136</v>
      </c>
      <c r="S29" s="12">
        <v>1550</v>
      </c>
      <c r="T29" s="21" t="e">
        <f>SUM(#REF!-S29)</f>
        <v>#REF!</v>
      </c>
      <c r="X29" s="12" t="e">
        <f>SUM(P29*Q29)+T29+V29+W29</f>
        <v>#REF!</v>
      </c>
      <c r="Y29" s="34"/>
      <c r="Z29" s="34"/>
      <c r="AA29" s="34"/>
      <c r="AM29" t="str">
        <f t="shared" si="6"/>
        <v>37</v>
      </c>
      <c r="AN29" s="29"/>
      <c r="AO29" s="13">
        <v>44856</v>
      </c>
      <c r="AP29">
        <f t="shared" si="7"/>
        <v>0</v>
      </c>
      <c r="AQ29" s="2">
        <v>1850</v>
      </c>
      <c r="AR29" s="5">
        <f t="shared" si="8"/>
        <v>-1850</v>
      </c>
      <c r="AU29" t="str">
        <f t="shared" si="9"/>
        <v>46.2</v>
      </c>
      <c r="AV29" s="26">
        <v>96</v>
      </c>
      <c r="AW29" s="13">
        <v>44856</v>
      </c>
      <c r="AX29">
        <f t="shared" si="10"/>
        <v>4435.2000000000007</v>
      </c>
      <c r="AY29" s="2">
        <v>2060</v>
      </c>
      <c r="AZ29" s="5">
        <f t="shared" si="11"/>
        <v>2375.2000000000007</v>
      </c>
    </row>
    <row r="30" spans="1:54" x14ac:dyDescent="0.25">
      <c r="A30" s="9" t="str">
        <f>IF(B50&lt;=60,"27",IF(B50&lt;=70,"27.5",IF(B50&lt;=80,"28",IF(B50&lt;=90,"28.5",IF(B50&lt;=100,"29",IF(B50&lt;=110,"29.5",IF(B50&lt;=120,"30")))))))</f>
        <v>27.5</v>
      </c>
      <c r="B30" s="26"/>
      <c r="C30" s="34">
        <f t="shared" si="0"/>
        <v>0</v>
      </c>
      <c r="D30" s="13">
        <v>45122</v>
      </c>
      <c r="E30" s="12">
        <f t="shared" si="12"/>
        <v>0</v>
      </c>
      <c r="F30" s="14" t="str">
        <f t="shared" si="13"/>
        <v>0</v>
      </c>
      <c r="G30" s="2">
        <f t="shared" si="1"/>
        <v>0</v>
      </c>
      <c r="H30" s="2">
        <f t="shared" si="14"/>
        <v>0</v>
      </c>
      <c r="I30" s="2">
        <f t="shared" si="2"/>
        <v>0</v>
      </c>
      <c r="J30" s="12">
        <f t="shared" si="3"/>
        <v>0</v>
      </c>
      <c r="K30" s="39"/>
      <c r="L30" s="39"/>
      <c r="M30" s="39"/>
      <c r="N30" s="40"/>
      <c r="O30" s="38">
        <f t="shared" si="4"/>
        <v>0</v>
      </c>
      <c r="P30" s="9" t="str">
        <f>IF(Q30&lt;=60,"31",IF(Q30&lt;=70,"31.5",IF(Q30&lt;=80,"32",IF(Q30&lt;=90,"32.5",IF(Q30&lt;=100,"33",IF(Q30&lt;=110,"33.5",IF(Q30&lt;=120,"34",)))))))</f>
        <v>31</v>
      </c>
      <c r="Q30" s="25"/>
      <c r="R30" s="13">
        <v>45122</v>
      </c>
      <c r="S30" s="12">
        <v>1550</v>
      </c>
      <c r="T30" s="21" t="e">
        <f>SUM(#REF!-S30)</f>
        <v>#REF!</v>
      </c>
      <c r="X30" s="12" t="e">
        <f>SUM(P30*Q30)+T30+V30+W30</f>
        <v>#REF!</v>
      </c>
      <c r="Y30" s="34"/>
      <c r="Z30" s="34"/>
      <c r="AA30" s="34"/>
      <c r="AM30" t="str">
        <f t="shared" si="6"/>
        <v>37</v>
      </c>
      <c r="AN30" s="29"/>
      <c r="AO30" s="13">
        <v>44842</v>
      </c>
      <c r="AP30">
        <f t="shared" si="7"/>
        <v>0</v>
      </c>
      <c r="AQ30" s="2">
        <v>1850</v>
      </c>
      <c r="AR30" s="5">
        <f t="shared" si="8"/>
        <v>-1850</v>
      </c>
      <c r="AU30" t="str">
        <f t="shared" si="9"/>
        <v>43.2</v>
      </c>
      <c r="AV30" s="26">
        <v>62.3</v>
      </c>
      <c r="AW30" s="13">
        <v>44842</v>
      </c>
      <c r="AX30">
        <f t="shared" si="10"/>
        <v>2691.36</v>
      </c>
      <c r="AY30" s="2">
        <v>2060</v>
      </c>
      <c r="AZ30" s="5">
        <f t="shared" si="11"/>
        <v>631.36000000000013</v>
      </c>
    </row>
    <row r="31" spans="1:54" x14ac:dyDescent="0.25">
      <c r="A31" s="9" t="str">
        <f>IF(B51&lt;=60,"27",IF(B51&lt;=70,"27.5",IF(B51&lt;=80,"28",IF(B51&lt;=90,"28.5",IF(B51&lt;=100,"29",IF(B51&lt;=110,"29.5",IF(B51&lt;=120,"30")))))))</f>
        <v>27.5</v>
      </c>
      <c r="B31" s="26"/>
      <c r="C31" s="34">
        <f t="shared" si="0"/>
        <v>0</v>
      </c>
      <c r="D31" s="13">
        <v>45108</v>
      </c>
      <c r="E31" s="12">
        <f t="shared" si="12"/>
        <v>0</v>
      </c>
      <c r="F31" s="14" t="str">
        <f t="shared" si="13"/>
        <v>0</v>
      </c>
      <c r="G31" s="2">
        <f t="shared" si="1"/>
        <v>0</v>
      </c>
      <c r="H31" s="2">
        <f t="shared" si="14"/>
        <v>0</v>
      </c>
      <c r="I31" s="2">
        <f t="shared" si="2"/>
        <v>0</v>
      </c>
      <c r="J31" s="12">
        <f t="shared" si="3"/>
        <v>0</v>
      </c>
      <c r="K31" s="39"/>
      <c r="L31" s="39"/>
      <c r="M31" s="39"/>
      <c r="N31" s="40"/>
      <c r="O31" s="38">
        <f t="shared" si="4"/>
        <v>0</v>
      </c>
      <c r="P31" s="9" t="str">
        <f>IF(Q31&lt;=60,"31",IF(Q31&lt;=70,"31.5",IF(Q31&lt;=80,"32",IF(Q31&lt;=90,"32.5",IF(Q31&lt;=100,"33",IF(Q31&lt;=110,"33.5",IF(Q31&lt;=120,"34",)))))))</f>
        <v>31</v>
      </c>
      <c r="Q31" s="25"/>
      <c r="R31" s="13">
        <v>45108</v>
      </c>
      <c r="S31" s="12">
        <v>1550</v>
      </c>
      <c r="T31" s="21" t="e">
        <f>SUM(#REF!-S31)</f>
        <v>#REF!</v>
      </c>
      <c r="X31" s="12" t="e">
        <f>SUM(P31*Q31)+T31+V31+W31</f>
        <v>#REF!</v>
      </c>
      <c r="Y31" s="34"/>
      <c r="Z31" s="34"/>
      <c r="AA31" s="34"/>
      <c r="AM31" t="str">
        <f t="shared" si="6"/>
        <v>37</v>
      </c>
      <c r="AN31" s="26"/>
      <c r="AO31" s="13">
        <v>44828</v>
      </c>
      <c r="AP31">
        <f t="shared" si="7"/>
        <v>0</v>
      </c>
      <c r="AQ31" s="2">
        <v>1850</v>
      </c>
      <c r="AR31" s="5">
        <f t="shared" si="8"/>
        <v>-1850</v>
      </c>
      <c r="AU31" t="str">
        <f t="shared" si="9"/>
        <v>45.2</v>
      </c>
      <c r="AV31" s="26">
        <v>85.2</v>
      </c>
      <c r="AW31" s="13">
        <v>44828</v>
      </c>
      <c r="AX31">
        <f t="shared" si="10"/>
        <v>3851.0400000000004</v>
      </c>
      <c r="AY31" s="2">
        <v>2060</v>
      </c>
      <c r="AZ31" s="5">
        <f t="shared" si="11"/>
        <v>1791.0400000000004</v>
      </c>
    </row>
    <row r="32" spans="1:54" x14ac:dyDescent="0.25">
      <c r="A32" s="9" t="str">
        <f>IF(B52&lt;=60,"27",IF(B52&lt;=70,"27.5",IF(B52&lt;=80,"28",IF(B52&lt;=90,"28.5",IF(B52&lt;=100,"29",IF(B52&lt;=110,"29.5",IF(B52&lt;=120,"30")))))))</f>
        <v>27.5</v>
      </c>
      <c r="B32" s="26"/>
      <c r="C32" s="34">
        <f t="shared" si="0"/>
        <v>0</v>
      </c>
      <c r="D32" s="13">
        <v>45094</v>
      </c>
      <c r="E32" s="12">
        <f t="shared" si="12"/>
        <v>0</v>
      </c>
      <c r="F32" s="14" t="str">
        <f t="shared" si="13"/>
        <v>0</v>
      </c>
      <c r="G32" s="2">
        <f t="shared" si="1"/>
        <v>0</v>
      </c>
      <c r="H32" s="2">
        <f t="shared" si="14"/>
        <v>0</v>
      </c>
      <c r="I32" s="2">
        <f t="shared" si="2"/>
        <v>0</v>
      </c>
      <c r="J32" s="12">
        <f t="shared" si="3"/>
        <v>0</v>
      </c>
      <c r="K32" s="39"/>
      <c r="L32" s="39"/>
      <c r="M32" s="39"/>
      <c r="N32" s="40"/>
      <c r="O32" s="38">
        <f t="shared" si="4"/>
        <v>0</v>
      </c>
      <c r="P32" s="9" t="str">
        <f>IF(Q32&lt;=60,"31",IF(Q32&lt;=70,"31.5",IF(Q32&lt;=80,"32",IF(Q32&lt;=90,"32.5",IF(Q32&lt;=100,"33",IF(Q32&lt;=110,"33.5",IF(Q32&lt;=120,"34",)))))))</f>
        <v>31</v>
      </c>
      <c r="Q32" s="25"/>
      <c r="R32" s="13">
        <v>45094</v>
      </c>
      <c r="S32" s="12">
        <v>1550</v>
      </c>
      <c r="T32" s="21" t="e">
        <f>SUM(#REF!-S32)</f>
        <v>#REF!</v>
      </c>
      <c r="X32" s="12" t="e">
        <f>SUM(P32*Q32)+T32+V32+W32</f>
        <v>#REF!</v>
      </c>
      <c r="Y32" s="34"/>
      <c r="Z32" s="34"/>
      <c r="AA32" s="34"/>
      <c r="AM32" t="str">
        <f t="shared" si="6"/>
        <v>37</v>
      </c>
      <c r="AN32" s="26"/>
      <c r="AO32" s="13">
        <v>44814</v>
      </c>
      <c r="AP32">
        <f t="shared" si="7"/>
        <v>0</v>
      </c>
      <c r="AQ32" s="2">
        <v>1850</v>
      </c>
      <c r="AR32" s="5">
        <f t="shared" si="8"/>
        <v>-1850</v>
      </c>
      <c r="AU32" t="str">
        <f t="shared" si="9"/>
        <v>43.2</v>
      </c>
      <c r="AV32" s="26">
        <v>67.7</v>
      </c>
      <c r="AW32" s="13">
        <v>44814</v>
      </c>
      <c r="AX32">
        <f t="shared" si="10"/>
        <v>2924.6400000000003</v>
      </c>
      <c r="AY32" s="2">
        <v>2060</v>
      </c>
      <c r="AZ32" s="5">
        <f t="shared" si="11"/>
        <v>864.64000000000033</v>
      </c>
    </row>
    <row r="33" spans="1:52" x14ac:dyDescent="0.25">
      <c r="A33" s="9" t="str">
        <f>IF(B53&lt;=60,"27",IF(B53&lt;=70,"27.5",IF(B53&lt;=80,"28",IF(B53&lt;=90,"28.5",IF(B53&lt;=100,"29",IF(B53&lt;=110,"29.5",IF(B53&lt;=120,"30")))))))</f>
        <v>28</v>
      </c>
      <c r="B33" s="26"/>
      <c r="C33" s="34">
        <f t="shared" si="0"/>
        <v>0</v>
      </c>
      <c r="D33" s="13">
        <v>45080</v>
      </c>
      <c r="E33" s="12">
        <f t="shared" si="12"/>
        <v>0</v>
      </c>
      <c r="F33" s="14" t="str">
        <f t="shared" si="13"/>
        <v>0</v>
      </c>
      <c r="G33" s="2">
        <f t="shared" si="1"/>
        <v>0</v>
      </c>
      <c r="H33" s="2">
        <f t="shared" si="14"/>
        <v>0</v>
      </c>
      <c r="I33" s="2">
        <f t="shared" si="2"/>
        <v>0</v>
      </c>
      <c r="J33" s="12">
        <f t="shared" si="3"/>
        <v>0</v>
      </c>
      <c r="K33" s="39"/>
      <c r="L33" s="39"/>
      <c r="M33" s="39"/>
      <c r="N33" s="40"/>
      <c r="O33" s="38">
        <f t="shared" si="4"/>
        <v>0</v>
      </c>
      <c r="P33" s="9" t="str">
        <f>IF(Q33&lt;=60,"31",IF(Q33&lt;=70,"31.5",IF(Q33&lt;=80,"32",IF(Q33&lt;=90,"32.5",IF(Q33&lt;=100,"33",IF(Q33&lt;=110,"33.5",IF(Q33&lt;=120,"34",)))))))</f>
        <v>31</v>
      </c>
      <c r="Q33" s="25"/>
      <c r="R33" s="13">
        <v>45080</v>
      </c>
      <c r="S33" s="12">
        <v>1550</v>
      </c>
      <c r="T33" s="21" t="e">
        <f>SUM(#REF!-S33)</f>
        <v>#REF!</v>
      </c>
      <c r="X33" s="12" t="e">
        <f>SUM(P33*Q33)+T33+V33+W33</f>
        <v>#REF!</v>
      </c>
      <c r="Y33" s="34"/>
      <c r="Z33" s="34"/>
      <c r="AA33" s="34"/>
      <c r="AM33" t="str">
        <f t="shared" si="6"/>
        <v>37</v>
      </c>
      <c r="AN33" s="26"/>
      <c r="AO33" s="13">
        <v>44800</v>
      </c>
      <c r="AP33">
        <f t="shared" si="7"/>
        <v>0</v>
      </c>
      <c r="AQ33" s="2">
        <v>1850</v>
      </c>
      <c r="AR33" s="5">
        <f t="shared" si="8"/>
        <v>-1850</v>
      </c>
      <c r="AU33" t="str">
        <f t="shared" si="9"/>
        <v>45.2</v>
      </c>
      <c r="AV33" s="26">
        <v>82.1</v>
      </c>
      <c r="AW33" s="13">
        <v>44800</v>
      </c>
      <c r="AX33">
        <f t="shared" si="10"/>
        <v>3710.92</v>
      </c>
      <c r="AY33" s="2">
        <v>2060</v>
      </c>
      <c r="AZ33" s="5">
        <f t="shared" si="11"/>
        <v>1650.92</v>
      </c>
    </row>
    <row r="34" spans="1:52" x14ac:dyDescent="0.25">
      <c r="A34" s="9" t="str">
        <f>IF(B54&lt;=60,"27",IF(B54&lt;=70,"27.5",IF(B54&lt;=80,"28",IF(B54&lt;=90,"28.5",IF(B54&lt;=100,"29",IF(B54&lt;=110,"29.5",IF(B54&lt;=120,"30")))))))</f>
        <v>28.5</v>
      </c>
      <c r="B34" s="26"/>
      <c r="C34" s="34">
        <f t="shared" si="0"/>
        <v>0</v>
      </c>
      <c r="D34" s="13">
        <v>45066</v>
      </c>
      <c r="E34" s="12">
        <f t="shared" si="12"/>
        <v>0</v>
      </c>
      <c r="F34" s="14" t="str">
        <f t="shared" si="13"/>
        <v>0</v>
      </c>
      <c r="G34" s="2">
        <f t="shared" si="1"/>
        <v>0</v>
      </c>
      <c r="H34" s="2">
        <f t="shared" si="14"/>
        <v>0</v>
      </c>
      <c r="I34" s="2">
        <f t="shared" si="2"/>
        <v>0</v>
      </c>
      <c r="J34" s="12">
        <f t="shared" si="3"/>
        <v>0</v>
      </c>
      <c r="K34" s="39"/>
      <c r="L34" s="39"/>
      <c r="M34" s="39"/>
      <c r="N34" s="40"/>
      <c r="O34" s="38">
        <f t="shared" si="4"/>
        <v>0</v>
      </c>
      <c r="P34" s="9" t="str">
        <f>IF(Q34&lt;=60,"31",IF(Q34&lt;=70,"31.5",IF(Q34&lt;=80,"32",IF(Q34&lt;=90,"32.5",IF(Q34&lt;=100,"33",IF(Q34&lt;=110,"33.5",IF(Q34&lt;=120,"34",)))))))</f>
        <v>31</v>
      </c>
      <c r="Q34" s="25"/>
      <c r="R34" s="13">
        <v>45066</v>
      </c>
      <c r="S34" s="12">
        <v>1550</v>
      </c>
      <c r="T34" s="21" t="e">
        <f>SUM(#REF!-S34)</f>
        <v>#REF!</v>
      </c>
      <c r="X34" s="12" t="e">
        <f>SUM(P34*Q34)+T34+V34+W34</f>
        <v>#REF!</v>
      </c>
      <c r="Y34" s="34"/>
      <c r="Z34" s="34"/>
      <c r="AA34" s="34"/>
      <c r="AM34" t="str">
        <f t="shared" si="6"/>
        <v>37</v>
      </c>
      <c r="AN34" s="26"/>
      <c r="AO34" s="13">
        <v>44786</v>
      </c>
      <c r="AP34">
        <f t="shared" si="7"/>
        <v>0</v>
      </c>
      <c r="AQ34" s="2">
        <v>1850</v>
      </c>
      <c r="AR34" s="5">
        <f t="shared" si="8"/>
        <v>-1850</v>
      </c>
      <c r="AU34" t="str">
        <f t="shared" si="9"/>
        <v>45.2</v>
      </c>
      <c r="AV34" s="26">
        <v>86.6</v>
      </c>
      <c r="AW34" s="13">
        <v>44786</v>
      </c>
      <c r="AX34">
        <f t="shared" si="10"/>
        <v>3914.32</v>
      </c>
      <c r="AY34" s="2">
        <v>2060</v>
      </c>
      <c r="AZ34" s="5">
        <f t="shared" si="11"/>
        <v>1854.3200000000002</v>
      </c>
    </row>
    <row r="35" spans="1:52" x14ac:dyDescent="0.25">
      <c r="A35" s="9" t="str">
        <f>IF(B55&lt;=60,"27",IF(B55&lt;=70,"27.5",IF(B55&lt;=80,"28",IF(B55&lt;=90,"28.5",IF(B55&lt;=100,"29",IF(B55&lt;=110,"29.5",IF(B55&lt;=120,"30")))))))</f>
        <v>27.5</v>
      </c>
      <c r="B35" s="26"/>
      <c r="C35" s="34">
        <f t="shared" si="0"/>
        <v>0</v>
      </c>
      <c r="D35" s="13">
        <v>45052</v>
      </c>
      <c r="E35" s="12">
        <f t="shared" si="12"/>
        <v>0</v>
      </c>
      <c r="F35" s="14" t="str">
        <f t="shared" si="13"/>
        <v>0</v>
      </c>
      <c r="G35" s="2">
        <f t="shared" si="1"/>
        <v>0</v>
      </c>
      <c r="H35" s="2">
        <f t="shared" si="14"/>
        <v>0</v>
      </c>
      <c r="I35" s="2">
        <f t="shared" si="2"/>
        <v>0</v>
      </c>
      <c r="J35" s="12">
        <f t="shared" si="3"/>
        <v>0</v>
      </c>
      <c r="K35" s="39"/>
      <c r="L35" s="39"/>
      <c r="M35" s="39"/>
      <c r="N35" s="40"/>
      <c r="O35" s="38">
        <f t="shared" si="4"/>
        <v>0</v>
      </c>
      <c r="P35" s="9" t="str">
        <f>IF(Q35&lt;=60,"31",IF(Q35&lt;=70,"31.5",IF(Q35&lt;=80,"32",IF(Q35&lt;=90,"32.5",IF(Q35&lt;=100,"33",IF(Q35&lt;=110,"33.5",IF(Q35&lt;=120,"34",)))))))</f>
        <v>31</v>
      </c>
      <c r="Q35" s="25"/>
      <c r="R35" s="13">
        <v>45052</v>
      </c>
      <c r="S35" s="12">
        <v>1550</v>
      </c>
      <c r="T35" s="21" t="e">
        <f>SUM(#REF!-S35)</f>
        <v>#REF!</v>
      </c>
      <c r="X35" s="12" t="e">
        <f>SUM(P35*Q35)+T35+V35+W35</f>
        <v>#REF!</v>
      </c>
      <c r="Y35" s="34"/>
      <c r="Z35" s="34"/>
      <c r="AA35" s="34"/>
      <c r="AM35" t="str">
        <f t="shared" si="6"/>
        <v>37</v>
      </c>
      <c r="AN35" s="26"/>
      <c r="AO35" s="13">
        <v>44772</v>
      </c>
      <c r="AP35">
        <f t="shared" si="7"/>
        <v>0</v>
      </c>
      <c r="AQ35" s="2">
        <v>1850</v>
      </c>
      <c r="AR35" s="5">
        <f t="shared" si="8"/>
        <v>-1850</v>
      </c>
      <c r="AU35" t="str">
        <f t="shared" si="9"/>
        <v>46.2</v>
      </c>
      <c r="AV35" s="26">
        <v>90.9</v>
      </c>
      <c r="AW35" s="13">
        <v>44772</v>
      </c>
      <c r="AX35">
        <f t="shared" si="10"/>
        <v>4199.5800000000008</v>
      </c>
      <c r="AY35" s="2">
        <v>2060</v>
      </c>
      <c r="AZ35" s="5">
        <f t="shared" si="11"/>
        <v>2139.5800000000008</v>
      </c>
    </row>
    <row r="36" spans="1:52" x14ac:dyDescent="0.25">
      <c r="A36" s="9" t="str">
        <f>IF(B56&lt;=60,"27",IF(B56&lt;=70,"27.5",IF(B56&lt;=80,"28",IF(B56&lt;=90,"28.5",IF(B56&lt;=100,"29",IF(B56&lt;=110,"29.5",IF(B56&lt;=120,"30")))))))</f>
        <v>27.5</v>
      </c>
      <c r="B36" s="26"/>
      <c r="C36" s="34">
        <f t="shared" si="0"/>
        <v>0</v>
      </c>
      <c r="D36" s="13">
        <v>45038</v>
      </c>
      <c r="E36" s="12">
        <f t="shared" si="12"/>
        <v>0</v>
      </c>
      <c r="F36" s="14" t="str">
        <f t="shared" si="13"/>
        <v>0</v>
      </c>
      <c r="G36" s="2">
        <f t="shared" si="1"/>
        <v>0</v>
      </c>
      <c r="H36" s="2">
        <f t="shared" si="14"/>
        <v>0</v>
      </c>
      <c r="I36" s="2">
        <f t="shared" si="2"/>
        <v>0</v>
      </c>
      <c r="J36" s="12">
        <f t="shared" si="3"/>
        <v>0</v>
      </c>
      <c r="K36" s="39"/>
      <c r="L36" s="39"/>
      <c r="M36" s="39"/>
      <c r="N36" s="40"/>
      <c r="O36" s="38">
        <f t="shared" si="4"/>
        <v>0</v>
      </c>
      <c r="P36" s="9" t="str">
        <f>IF(Q36&lt;=60,"31",IF(Q36&lt;=70,"31.5",IF(Q36&lt;=80,"32",IF(Q36&lt;=90,"32.5",IF(Q36&lt;=100,"33",IF(Q36&lt;=110,"33.5",IF(Q36&lt;=120,"34",)))))))</f>
        <v>31</v>
      </c>
      <c r="Q36" s="25"/>
      <c r="R36" s="13">
        <v>45038</v>
      </c>
      <c r="S36" s="12">
        <v>1550</v>
      </c>
      <c r="T36" s="21" t="e">
        <f>SUM(#REF!-S36)</f>
        <v>#REF!</v>
      </c>
      <c r="X36" s="12" t="e">
        <f>SUM(P36*Q36)+T36+V36+W36</f>
        <v>#REF!</v>
      </c>
      <c r="Y36" s="34"/>
      <c r="Z36" s="34"/>
      <c r="AA36" s="34"/>
      <c r="AM36" t="str">
        <f t="shared" si="6"/>
        <v>37</v>
      </c>
      <c r="AN36" s="26"/>
      <c r="AO36" s="13">
        <v>44758</v>
      </c>
      <c r="AP36">
        <f t="shared" si="7"/>
        <v>0</v>
      </c>
      <c r="AQ36" s="2">
        <v>1850</v>
      </c>
      <c r="AR36" s="5">
        <f t="shared" si="8"/>
        <v>-1850</v>
      </c>
      <c r="AU36" t="str">
        <f t="shared" si="9"/>
        <v>44.2</v>
      </c>
      <c r="AV36" s="26">
        <v>79.3</v>
      </c>
      <c r="AW36" s="13">
        <v>44758</v>
      </c>
      <c r="AX36">
        <f t="shared" si="10"/>
        <v>3505.06</v>
      </c>
      <c r="AY36" s="2">
        <v>2060</v>
      </c>
      <c r="AZ36" s="5">
        <f t="shared" si="11"/>
        <v>1445.06</v>
      </c>
    </row>
    <row r="37" spans="1:52" x14ac:dyDescent="0.25">
      <c r="A37" s="9" t="str">
        <f t="shared" ref="A37:A43" si="15">IF(B37&lt;=60,"27",IF(B37&lt;=70,"27.5",IF(B37&lt;=80,"28",IF(B37&lt;=90,"28.5",IF(B37&lt;=100,"29",IF(B37&lt;=110,"29.5",IF(B37&lt;=120,"30")))))))</f>
        <v>27</v>
      </c>
      <c r="B37" s="25"/>
      <c r="C37" s="34">
        <f t="shared" si="0"/>
        <v>0</v>
      </c>
      <c r="D37" s="13">
        <v>45024</v>
      </c>
      <c r="E37" s="12">
        <f t="shared" si="12"/>
        <v>0</v>
      </c>
      <c r="F37" s="14" t="str">
        <f t="shared" si="13"/>
        <v>0</v>
      </c>
      <c r="G37" s="2">
        <f t="shared" si="1"/>
        <v>0</v>
      </c>
      <c r="H37" s="2">
        <f t="shared" si="14"/>
        <v>0</v>
      </c>
      <c r="I37" s="2">
        <f t="shared" si="2"/>
        <v>0</v>
      </c>
      <c r="J37" s="12">
        <f t="shared" si="3"/>
        <v>0</v>
      </c>
      <c r="K37" s="39"/>
      <c r="L37" s="39"/>
      <c r="M37" s="39"/>
      <c r="N37" s="40"/>
      <c r="O37" s="38">
        <f t="shared" si="4"/>
        <v>0</v>
      </c>
      <c r="P37" s="9" t="str">
        <f t="shared" si="5"/>
        <v>31</v>
      </c>
      <c r="Q37" s="28"/>
      <c r="R37" s="13">
        <v>45024</v>
      </c>
      <c r="S37" s="12">
        <v>1550</v>
      </c>
      <c r="T37" s="21" t="e">
        <f>SUM(#REF!-S37)</f>
        <v>#REF!</v>
      </c>
      <c r="X37" s="12" t="e">
        <f>SUM(P37*Q37)+T37+V37+W37</f>
        <v>#REF!</v>
      </c>
      <c r="Y37" s="34"/>
      <c r="Z37" s="34"/>
      <c r="AA37" s="34"/>
      <c r="AM37" t="str">
        <f t="shared" si="6"/>
        <v>37</v>
      </c>
      <c r="AN37" s="26"/>
      <c r="AO37" s="13">
        <v>44744</v>
      </c>
      <c r="AP37">
        <f t="shared" si="7"/>
        <v>0</v>
      </c>
      <c r="AQ37" s="2">
        <v>1850</v>
      </c>
      <c r="AR37" s="5">
        <f t="shared" si="8"/>
        <v>-1850</v>
      </c>
      <c r="AU37" t="str">
        <f t="shared" si="9"/>
        <v>41.2</v>
      </c>
      <c r="AV37" s="26"/>
      <c r="AW37" s="13">
        <v>44744</v>
      </c>
      <c r="AX37">
        <f t="shared" si="10"/>
        <v>0</v>
      </c>
      <c r="AY37" s="2">
        <v>2060</v>
      </c>
      <c r="AZ37" s="5">
        <f t="shared" si="11"/>
        <v>-2060</v>
      </c>
    </row>
    <row r="38" spans="1:52" x14ac:dyDescent="0.25">
      <c r="A38" s="9" t="str">
        <f t="shared" si="15"/>
        <v>27</v>
      </c>
      <c r="B38" s="25"/>
      <c r="C38" s="34">
        <f t="shared" si="0"/>
        <v>0</v>
      </c>
      <c r="D38" s="13">
        <v>45010</v>
      </c>
      <c r="E38" s="12">
        <f t="shared" si="12"/>
        <v>0</v>
      </c>
      <c r="F38" s="14" t="str">
        <f t="shared" si="13"/>
        <v>0</v>
      </c>
      <c r="G38" s="2">
        <f t="shared" si="1"/>
        <v>0</v>
      </c>
      <c r="H38" s="2">
        <f t="shared" si="14"/>
        <v>0</v>
      </c>
      <c r="I38" s="2">
        <f t="shared" si="2"/>
        <v>0</v>
      </c>
      <c r="J38" s="12">
        <f t="shared" si="3"/>
        <v>0</v>
      </c>
      <c r="K38" s="39"/>
      <c r="L38" s="39"/>
      <c r="M38" s="39"/>
      <c r="N38" s="40"/>
      <c r="O38" s="38">
        <f t="shared" si="4"/>
        <v>0</v>
      </c>
      <c r="P38" s="9" t="str">
        <f t="shared" si="5"/>
        <v>31</v>
      </c>
      <c r="Q38" s="28"/>
      <c r="R38" s="13">
        <v>45010</v>
      </c>
      <c r="S38" s="12">
        <v>1550</v>
      </c>
      <c r="T38" s="21" t="e">
        <f>SUM(#REF!-S38)</f>
        <v>#REF!</v>
      </c>
      <c r="X38" s="12" t="e">
        <f>SUM(P38*Q38)+T38+V38+W38</f>
        <v>#REF!</v>
      </c>
      <c r="Y38" s="34"/>
      <c r="Z38" s="34"/>
      <c r="AA38" s="34"/>
      <c r="AM38" t="str">
        <f t="shared" si="6"/>
        <v>37</v>
      </c>
      <c r="AN38" s="26"/>
      <c r="AO38" s="13">
        <v>44745</v>
      </c>
      <c r="AP38">
        <f t="shared" si="7"/>
        <v>0</v>
      </c>
      <c r="AQ38" s="2">
        <v>1850</v>
      </c>
      <c r="AR38" s="5">
        <f t="shared" si="8"/>
        <v>-1850</v>
      </c>
      <c r="AU38" t="str">
        <f t="shared" si="9"/>
        <v>41.2</v>
      </c>
      <c r="AV38" s="26"/>
      <c r="AW38" s="13">
        <v>44745</v>
      </c>
      <c r="AX38">
        <f t="shared" si="10"/>
        <v>0</v>
      </c>
      <c r="AY38" s="2">
        <v>2060</v>
      </c>
      <c r="AZ38" s="5">
        <f t="shared" si="11"/>
        <v>-2060</v>
      </c>
    </row>
    <row r="39" spans="1:52" x14ac:dyDescent="0.25">
      <c r="A39" s="9" t="str">
        <f t="shared" si="15"/>
        <v>27</v>
      </c>
      <c r="B39" s="25"/>
      <c r="C39" s="34">
        <f t="shared" si="0"/>
        <v>0</v>
      </c>
      <c r="D39" s="13">
        <v>44996</v>
      </c>
      <c r="E39" s="12">
        <f t="shared" si="12"/>
        <v>0</v>
      </c>
      <c r="F39" s="14" t="str">
        <f t="shared" si="13"/>
        <v>0</v>
      </c>
      <c r="G39" s="2">
        <f t="shared" si="1"/>
        <v>0</v>
      </c>
      <c r="H39" s="2">
        <f t="shared" si="14"/>
        <v>0</v>
      </c>
      <c r="I39" s="2">
        <f t="shared" si="2"/>
        <v>0</v>
      </c>
      <c r="J39" s="12">
        <f t="shared" si="3"/>
        <v>0</v>
      </c>
      <c r="K39" s="39"/>
      <c r="L39" s="39"/>
      <c r="M39" s="39"/>
      <c r="N39" s="40"/>
      <c r="O39" s="38">
        <f t="shared" si="4"/>
        <v>0</v>
      </c>
      <c r="P39" s="9" t="str">
        <f t="shared" si="5"/>
        <v>31</v>
      </c>
      <c r="Q39" s="28"/>
      <c r="R39" s="13">
        <v>44996</v>
      </c>
      <c r="S39" s="12">
        <v>1550</v>
      </c>
      <c r="T39" s="21" t="e">
        <f>SUM(#REF!-S39)</f>
        <v>#REF!</v>
      </c>
      <c r="X39" s="12" t="e">
        <f>SUM(P39*Q39)+T39+V39+W39</f>
        <v>#REF!</v>
      </c>
      <c r="Y39" s="34"/>
      <c r="Z39" s="34"/>
      <c r="AA39" s="34"/>
      <c r="AM39" t="str">
        <f t="shared" si="6"/>
        <v>37</v>
      </c>
      <c r="AN39" s="26"/>
      <c r="AO39" s="13">
        <v>44746</v>
      </c>
      <c r="AP39">
        <f t="shared" si="7"/>
        <v>0</v>
      </c>
      <c r="AQ39" s="2">
        <v>1850</v>
      </c>
      <c r="AR39" s="5">
        <f t="shared" si="8"/>
        <v>-1850</v>
      </c>
      <c r="AU39" t="str">
        <f t="shared" si="9"/>
        <v>41.2</v>
      </c>
      <c r="AV39" s="26"/>
      <c r="AW39" s="13">
        <v>44746</v>
      </c>
      <c r="AX39">
        <f t="shared" si="10"/>
        <v>0</v>
      </c>
      <c r="AY39" s="2">
        <v>2060</v>
      </c>
      <c r="AZ39" s="5">
        <f t="shared" si="11"/>
        <v>-2060</v>
      </c>
    </row>
    <row r="40" spans="1:52" x14ac:dyDescent="0.25">
      <c r="A40" s="9" t="str">
        <f t="shared" si="15"/>
        <v>27</v>
      </c>
      <c r="B40" s="25"/>
      <c r="C40" s="34">
        <f t="shared" si="0"/>
        <v>0</v>
      </c>
      <c r="D40" s="13">
        <v>44982</v>
      </c>
      <c r="E40" s="12">
        <f t="shared" si="12"/>
        <v>0</v>
      </c>
      <c r="F40" s="14" t="str">
        <f t="shared" si="13"/>
        <v>0</v>
      </c>
      <c r="G40" s="2">
        <f t="shared" si="1"/>
        <v>0</v>
      </c>
      <c r="H40" s="2">
        <f t="shared" si="14"/>
        <v>0</v>
      </c>
      <c r="I40" s="2">
        <f t="shared" si="2"/>
        <v>0</v>
      </c>
      <c r="J40" s="12">
        <f t="shared" si="3"/>
        <v>0</v>
      </c>
      <c r="K40" s="39"/>
      <c r="L40" s="39"/>
      <c r="M40" s="39"/>
      <c r="N40" s="40"/>
      <c r="O40" s="38">
        <f t="shared" si="4"/>
        <v>0</v>
      </c>
      <c r="P40" s="9" t="str">
        <f t="shared" si="5"/>
        <v>31</v>
      </c>
      <c r="Q40" s="28"/>
      <c r="R40" s="13">
        <v>44982</v>
      </c>
      <c r="S40" s="12">
        <v>1550</v>
      </c>
      <c r="T40" s="21" t="e">
        <f>SUM(#REF!-S40)</f>
        <v>#REF!</v>
      </c>
      <c r="X40" s="12" t="e">
        <f>SUM(P40*Q40)+T40+V40+W40</f>
        <v>#REF!</v>
      </c>
      <c r="Y40" s="34"/>
      <c r="Z40" s="34"/>
      <c r="AA40" s="34"/>
      <c r="AM40" t="str">
        <f t="shared" si="6"/>
        <v>37</v>
      </c>
      <c r="AN40" s="26"/>
      <c r="AO40" s="13">
        <v>44747</v>
      </c>
      <c r="AP40">
        <f t="shared" si="7"/>
        <v>0</v>
      </c>
      <c r="AQ40" s="2">
        <v>1850</v>
      </c>
      <c r="AR40" s="5">
        <f t="shared" si="8"/>
        <v>-1850</v>
      </c>
      <c r="AU40" t="str">
        <f t="shared" si="9"/>
        <v>41.2</v>
      </c>
      <c r="AV40" s="26"/>
      <c r="AW40" s="13">
        <v>44747</v>
      </c>
      <c r="AX40">
        <f t="shared" si="10"/>
        <v>0</v>
      </c>
      <c r="AY40" s="2">
        <v>2060</v>
      </c>
      <c r="AZ40" s="5">
        <f t="shared" si="11"/>
        <v>-2060</v>
      </c>
    </row>
    <row r="41" spans="1:52" x14ac:dyDescent="0.25">
      <c r="A41" s="9" t="str">
        <f t="shared" si="15"/>
        <v>27</v>
      </c>
      <c r="B41" s="25"/>
      <c r="C41" s="34">
        <f t="shared" si="0"/>
        <v>0</v>
      </c>
      <c r="D41" s="13">
        <v>44968</v>
      </c>
      <c r="E41" s="12">
        <f t="shared" si="12"/>
        <v>0</v>
      </c>
      <c r="F41" s="14" t="str">
        <f t="shared" si="13"/>
        <v>0</v>
      </c>
      <c r="G41" s="2">
        <f t="shared" si="1"/>
        <v>0</v>
      </c>
      <c r="H41" s="2">
        <f t="shared" si="14"/>
        <v>0</v>
      </c>
      <c r="I41" s="2">
        <f t="shared" si="2"/>
        <v>0</v>
      </c>
      <c r="J41" s="12">
        <f t="shared" si="3"/>
        <v>0</v>
      </c>
      <c r="K41" s="39"/>
      <c r="L41" s="39"/>
      <c r="M41" s="39"/>
      <c r="N41" s="40"/>
      <c r="O41" s="38">
        <f t="shared" si="4"/>
        <v>0</v>
      </c>
      <c r="P41" s="9" t="str">
        <f t="shared" si="5"/>
        <v>31</v>
      </c>
      <c r="Q41" s="28"/>
      <c r="R41" s="13">
        <v>44968</v>
      </c>
      <c r="S41" s="12">
        <v>1550</v>
      </c>
      <c r="T41" s="21" t="e">
        <f>SUM(#REF!-S41)</f>
        <v>#REF!</v>
      </c>
      <c r="X41" s="12" t="e">
        <f>SUM(P41*Q41)+T41+V41+W41</f>
        <v>#REF!</v>
      </c>
      <c r="Y41" s="34"/>
      <c r="Z41" s="34"/>
      <c r="AA41" s="34"/>
      <c r="AM41" t="str">
        <f t="shared" si="6"/>
        <v>37</v>
      </c>
      <c r="AN41" s="26"/>
      <c r="AO41" s="13">
        <v>44748</v>
      </c>
      <c r="AP41">
        <f t="shared" si="7"/>
        <v>0</v>
      </c>
      <c r="AQ41" s="2">
        <v>1850</v>
      </c>
      <c r="AR41" s="5">
        <f t="shared" si="8"/>
        <v>-1850</v>
      </c>
      <c r="AU41" t="str">
        <f t="shared" si="9"/>
        <v>41.2</v>
      </c>
      <c r="AV41" s="26"/>
      <c r="AW41" s="13">
        <v>44748</v>
      </c>
      <c r="AX41">
        <f t="shared" si="10"/>
        <v>0</v>
      </c>
      <c r="AY41" s="2">
        <v>2060</v>
      </c>
      <c r="AZ41" s="5">
        <f t="shared" si="11"/>
        <v>-2060</v>
      </c>
    </row>
    <row r="42" spans="1:52" x14ac:dyDescent="0.25">
      <c r="A42" s="9" t="str">
        <f t="shared" si="15"/>
        <v>27</v>
      </c>
      <c r="B42" s="25"/>
      <c r="C42" s="34">
        <f t="shared" si="0"/>
        <v>0</v>
      </c>
      <c r="D42" s="13">
        <v>44954</v>
      </c>
      <c r="E42" s="12">
        <f t="shared" si="12"/>
        <v>0</v>
      </c>
      <c r="F42" s="14" t="str">
        <f t="shared" si="13"/>
        <v>0</v>
      </c>
      <c r="G42" s="2">
        <f t="shared" si="1"/>
        <v>0</v>
      </c>
      <c r="H42" s="2">
        <f t="shared" si="14"/>
        <v>0</v>
      </c>
      <c r="I42" s="2">
        <f t="shared" si="2"/>
        <v>0</v>
      </c>
      <c r="J42" s="12">
        <f t="shared" si="3"/>
        <v>0</v>
      </c>
      <c r="K42" s="39"/>
      <c r="L42" s="39"/>
      <c r="M42" s="39"/>
      <c r="N42" s="40"/>
      <c r="O42" s="38">
        <f t="shared" si="4"/>
        <v>0</v>
      </c>
      <c r="P42" s="9" t="str">
        <f t="shared" si="5"/>
        <v>31</v>
      </c>
      <c r="Q42" s="28"/>
      <c r="R42" s="13">
        <v>44954</v>
      </c>
      <c r="S42" s="12">
        <v>1550</v>
      </c>
      <c r="T42" s="21" t="e">
        <f>SUM(#REF!-S42)</f>
        <v>#REF!</v>
      </c>
      <c r="X42" s="12" t="e">
        <f>SUM(P42*Q42)+T42+V42+W42</f>
        <v>#REF!</v>
      </c>
      <c r="Y42" s="34"/>
      <c r="Z42" s="34"/>
      <c r="AA42" s="34"/>
      <c r="AM42" t="str">
        <f t="shared" si="6"/>
        <v>37</v>
      </c>
      <c r="AN42" s="26"/>
      <c r="AO42" s="13">
        <v>44749</v>
      </c>
      <c r="AP42">
        <f t="shared" si="7"/>
        <v>0</v>
      </c>
      <c r="AQ42" s="2">
        <v>1850</v>
      </c>
      <c r="AR42" s="5">
        <f t="shared" si="8"/>
        <v>-1850</v>
      </c>
      <c r="AU42" t="str">
        <f t="shared" si="9"/>
        <v>41.2</v>
      </c>
      <c r="AV42" s="26"/>
      <c r="AW42" s="13">
        <v>44749</v>
      </c>
      <c r="AX42">
        <f t="shared" si="10"/>
        <v>0</v>
      </c>
      <c r="AY42" s="2">
        <v>2060</v>
      </c>
      <c r="AZ42" s="5">
        <f t="shared" si="11"/>
        <v>-2060</v>
      </c>
    </row>
    <row r="43" spans="1:52" x14ac:dyDescent="0.25">
      <c r="A43" s="9" t="str">
        <f t="shared" si="15"/>
        <v>27</v>
      </c>
      <c r="B43" s="25"/>
      <c r="C43" s="34">
        <f t="shared" si="0"/>
        <v>0</v>
      </c>
      <c r="D43" s="13">
        <v>44940</v>
      </c>
      <c r="E43" s="12">
        <f t="shared" si="12"/>
        <v>0</v>
      </c>
      <c r="F43" s="14" t="str">
        <f t="shared" si="13"/>
        <v>0</v>
      </c>
      <c r="G43" s="2">
        <f t="shared" si="1"/>
        <v>0</v>
      </c>
      <c r="H43" s="2">
        <f t="shared" si="14"/>
        <v>0</v>
      </c>
      <c r="I43" s="2">
        <f t="shared" si="2"/>
        <v>0</v>
      </c>
      <c r="J43" s="12">
        <f t="shared" si="3"/>
        <v>0</v>
      </c>
      <c r="K43" s="39"/>
      <c r="L43" s="39"/>
      <c r="M43" s="39"/>
      <c r="N43" s="40"/>
      <c r="O43" s="38">
        <f t="shared" si="4"/>
        <v>0</v>
      </c>
      <c r="P43" s="9" t="str">
        <f t="shared" si="5"/>
        <v>31</v>
      </c>
      <c r="Q43" s="28"/>
      <c r="R43" s="13">
        <v>44940</v>
      </c>
      <c r="S43" s="12">
        <v>1550</v>
      </c>
      <c r="T43" s="21" t="e">
        <f>SUM(#REF!-S43)</f>
        <v>#REF!</v>
      </c>
      <c r="X43" s="12" t="e">
        <f>SUM(P43*Q43)+T43+V43+W43</f>
        <v>#REF!</v>
      </c>
      <c r="Y43" s="34"/>
      <c r="Z43" s="34"/>
      <c r="AA43" s="34"/>
      <c r="AM43" t="str">
        <f t="shared" si="6"/>
        <v>37</v>
      </c>
      <c r="AN43" s="26"/>
      <c r="AO43" s="13">
        <v>44750</v>
      </c>
      <c r="AP43">
        <f t="shared" si="7"/>
        <v>0</v>
      </c>
      <c r="AQ43" s="2">
        <v>1850</v>
      </c>
      <c r="AR43" s="5">
        <f t="shared" si="8"/>
        <v>-1850</v>
      </c>
      <c r="AU43" t="str">
        <f t="shared" si="9"/>
        <v>41.2</v>
      </c>
      <c r="AV43" s="26"/>
      <c r="AW43" s="13">
        <v>44750</v>
      </c>
      <c r="AX43">
        <f t="shared" si="10"/>
        <v>0</v>
      </c>
      <c r="AY43" s="2">
        <v>2060</v>
      </c>
      <c r="AZ43" s="5">
        <f t="shared" si="11"/>
        <v>-2060</v>
      </c>
    </row>
    <row r="44" spans="1:52" x14ac:dyDescent="0.25">
      <c r="A44" s="9" t="str">
        <f>IF(B44&lt;=60,"27",IF(B44&lt;=70,"27.5",IF(B44&lt;=80,"28",IF(B44&lt;=90,"28.5",IF(B44&lt;=100,"29",IF(B44&lt;=110,"29.5",IF(B44&lt;=120,"30")))))))</f>
        <v>27</v>
      </c>
      <c r="B44" s="25"/>
      <c r="C44" s="34">
        <f t="shared" si="0"/>
        <v>0</v>
      </c>
      <c r="D44" s="13">
        <v>44926</v>
      </c>
      <c r="E44" s="12">
        <f t="shared" si="12"/>
        <v>0</v>
      </c>
      <c r="F44" s="14" t="str">
        <f t="shared" si="13"/>
        <v>0</v>
      </c>
      <c r="G44" s="2">
        <f t="shared" si="1"/>
        <v>0</v>
      </c>
      <c r="H44" s="2">
        <f t="shared" si="14"/>
        <v>0</v>
      </c>
      <c r="I44" s="2">
        <f t="shared" si="2"/>
        <v>0</v>
      </c>
      <c r="J44" s="12">
        <f t="shared" si="3"/>
        <v>0</v>
      </c>
      <c r="K44" s="39"/>
      <c r="L44" s="39"/>
      <c r="M44" s="39"/>
      <c r="N44" s="40"/>
      <c r="O44" s="38">
        <f t="shared" si="4"/>
        <v>0</v>
      </c>
      <c r="P44" s="9" t="str">
        <f t="shared" si="5"/>
        <v>31</v>
      </c>
      <c r="Q44" s="28"/>
      <c r="R44" s="13">
        <v>44926</v>
      </c>
      <c r="S44" s="12">
        <v>1550</v>
      </c>
      <c r="T44" s="21" t="e">
        <f>SUM(#REF!-S44)</f>
        <v>#REF!</v>
      </c>
      <c r="X44" s="12" t="e">
        <f>SUM(P44*Q44)+T44+V44+W44</f>
        <v>#REF!</v>
      </c>
      <c r="Y44" s="34"/>
      <c r="Z44" s="34"/>
      <c r="AA44" s="34"/>
      <c r="AM44" t="str">
        <f t="shared" si="6"/>
        <v>37</v>
      </c>
      <c r="AN44" s="26"/>
      <c r="AO44" s="13">
        <v>44751</v>
      </c>
      <c r="AP44">
        <f t="shared" si="7"/>
        <v>0</v>
      </c>
      <c r="AQ44" s="2">
        <v>1850</v>
      </c>
      <c r="AR44" s="5">
        <f t="shared" si="8"/>
        <v>-1850</v>
      </c>
      <c r="AU44" t="str">
        <f t="shared" si="9"/>
        <v>41.2</v>
      </c>
      <c r="AV44" s="26"/>
      <c r="AW44" s="13">
        <v>44751</v>
      </c>
      <c r="AX44">
        <f t="shared" si="10"/>
        <v>0</v>
      </c>
      <c r="AY44" s="2">
        <v>2060</v>
      </c>
      <c r="AZ44" s="5">
        <f t="shared" si="11"/>
        <v>-2060</v>
      </c>
    </row>
    <row r="45" spans="1:52" x14ac:dyDescent="0.25">
      <c r="A45" s="9" t="str">
        <f>IF(B45&lt;=60,"27",IF(B45&lt;=70,"27.5",IF(B45&lt;=80,"28",IF(B45&lt;=90,"28.5",IF(B45&lt;=100,"29",IF(B45&lt;=110,"29.5",IF(B45&lt;=120,"30")))))))</f>
        <v>27</v>
      </c>
      <c r="B45" s="25"/>
      <c r="C45" s="34">
        <f t="shared" si="0"/>
        <v>0</v>
      </c>
      <c r="D45" s="13">
        <v>44912</v>
      </c>
      <c r="E45" s="12">
        <f t="shared" si="12"/>
        <v>0</v>
      </c>
      <c r="F45" s="14" t="str">
        <f t="shared" si="13"/>
        <v>0</v>
      </c>
      <c r="G45" s="2">
        <f t="shared" si="1"/>
        <v>0</v>
      </c>
      <c r="H45" s="2">
        <f t="shared" si="14"/>
        <v>0</v>
      </c>
      <c r="I45" s="2">
        <f t="shared" si="2"/>
        <v>0</v>
      </c>
      <c r="J45" s="12">
        <f t="shared" si="3"/>
        <v>0</v>
      </c>
      <c r="K45" s="39"/>
      <c r="L45" s="39"/>
      <c r="M45" s="39"/>
      <c r="N45" s="40"/>
      <c r="O45" s="38">
        <f t="shared" si="4"/>
        <v>0</v>
      </c>
      <c r="P45" s="9" t="str">
        <f t="shared" si="5"/>
        <v>31</v>
      </c>
      <c r="Q45" s="28"/>
      <c r="R45" s="13">
        <v>44912</v>
      </c>
      <c r="S45" s="12">
        <v>1550</v>
      </c>
      <c r="T45" s="21" t="e">
        <f>SUM(#REF!-S45)</f>
        <v>#REF!</v>
      </c>
      <c r="X45" s="12" t="e">
        <f>SUM(P45*Q45)+T45+V45+W45</f>
        <v>#REF!</v>
      </c>
      <c r="Y45" s="34"/>
      <c r="Z45" s="34"/>
      <c r="AA45" s="34"/>
      <c r="AM45" t="str">
        <f t="shared" si="6"/>
        <v>37</v>
      </c>
      <c r="AN45" s="26"/>
      <c r="AO45" s="13">
        <v>44752</v>
      </c>
      <c r="AP45">
        <f t="shared" si="7"/>
        <v>0</v>
      </c>
      <c r="AQ45" s="2">
        <v>1850</v>
      </c>
      <c r="AR45" s="5">
        <f t="shared" si="8"/>
        <v>-1850</v>
      </c>
      <c r="AU45" t="str">
        <f t="shared" si="9"/>
        <v>41.2</v>
      </c>
      <c r="AV45" s="26"/>
      <c r="AW45" s="13">
        <v>44752</v>
      </c>
      <c r="AX45">
        <f t="shared" si="10"/>
        <v>0</v>
      </c>
      <c r="AY45" s="2">
        <v>2060</v>
      </c>
      <c r="AZ45" s="5">
        <f t="shared" si="11"/>
        <v>-2060</v>
      </c>
    </row>
    <row r="46" spans="1:52" x14ac:dyDescent="0.25">
      <c r="A46" s="9" t="str">
        <f>IF(B46&lt;=60,"27",IF(B46&lt;=70,"27.5",IF(B46&lt;=80,"28",IF(B46&lt;=90,"28.5",IF(B46&lt;=100,"29",IF(B46&lt;=110,"29.5",IF(B46&lt;=120,"30")))))))</f>
        <v>27</v>
      </c>
      <c r="B46" s="25">
        <v>50</v>
      </c>
      <c r="C46" s="34">
        <f t="shared" si="0"/>
        <v>50</v>
      </c>
      <c r="D46" s="13">
        <v>44898</v>
      </c>
      <c r="E46" s="12">
        <f t="shared" si="12"/>
        <v>0</v>
      </c>
      <c r="F46" s="14">
        <f t="shared" si="13"/>
        <v>1350</v>
      </c>
      <c r="G46" s="2">
        <f t="shared" si="1"/>
        <v>0</v>
      </c>
      <c r="H46" s="2">
        <f t="shared" si="14"/>
        <v>0</v>
      </c>
      <c r="I46" s="2">
        <f t="shared" si="2"/>
        <v>0</v>
      </c>
      <c r="J46" s="12">
        <f t="shared" si="3"/>
        <v>1350</v>
      </c>
      <c r="K46" s="39"/>
      <c r="L46" s="39"/>
      <c r="M46" s="39"/>
      <c r="N46" s="40"/>
      <c r="O46" s="38">
        <f t="shared" si="4"/>
        <v>0</v>
      </c>
      <c r="P46" s="9" t="str">
        <f t="shared" si="5"/>
        <v>33</v>
      </c>
      <c r="Q46" s="25">
        <v>94.1</v>
      </c>
      <c r="R46" s="13">
        <v>44898</v>
      </c>
      <c r="S46" s="12">
        <v>1550</v>
      </c>
      <c r="T46" s="21" t="e">
        <f>SUM(#REF!-S46)</f>
        <v>#REF!</v>
      </c>
      <c r="X46" s="12" t="e">
        <f>SUM(P46*Q46)+T46+V46+W46</f>
        <v>#REF!</v>
      </c>
      <c r="Y46" s="34"/>
      <c r="Z46" s="34"/>
      <c r="AA46" s="34"/>
      <c r="AN46" s="26"/>
      <c r="AV46" s="26"/>
    </row>
    <row r="47" spans="1:52" x14ac:dyDescent="0.25">
      <c r="A47" s="9" t="str">
        <f>IF(B47&lt;=60,"27",IF(B47&lt;=70,"27.5",IF(B47&lt;=80,"28",IF(B47&lt;=90,"28.5",IF(B47&lt;=100,"29",IF(B47&lt;=110,"29.5",IF(B47&lt;=120,"30")))))))</f>
        <v>27.5</v>
      </c>
      <c r="B47" s="25">
        <v>62.2</v>
      </c>
      <c r="C47" s="34">
        <f t="shared" si="0"/>
        <v>62.2</v>
      </c>
      <c r="D47" s="13">
        <v>44884</v>
      </c>
      <c r="E47" s="12">
        <f t="shared" si="12"/>
        <v>0</v>
      </c>
      <c r="F47" s="14">
        <f t="shared" si="13"/>
        <v>1710.5</v>
      </c>
      <c r="G47" s="2">
        <f t="shared" si="1"/>
        <v>0</v>
      </c>
      <c r="H47" s="2">
        <f t="shared" si="14"/>
        <v>0</v>
      </c>
      <c r="I47" s="2">
        <f t="shared" si="2"/>
        <v>0</v>
      </c>
      <c r="J47" s="12">
        <f t="shared" si="3"/>
        <v>1710.5</v>
      </c>
      <c r="K47" s="39"/>
      <c r="L47" s="39"/>
      <c r="M47" s="39"/>
      <c r="N47" s="40"/>
      <c r="O47" s="38">
        <f t="shared" si="4"/>
        <v>0</v>
      </c>
      <c r="P47" s="9" t="str">
        <f t="shared" si="5"/>
        <v>32.5</v>
      </c>
      <c r="Q47" s="25">
        <v>81.400000000000006</v>
      </c>
      <c r="R47" s="13">
        <v>44884</v>
      </c>
      <c r="S47" s="12">
        <v>1550</v>
      </c>
      <c r="T47" s="21" t="e">
        <f>SUM(#REF!-S47)</f>
        <v>#REF!</v>
      </c>
      <c r="X47" s="12" t="e">
        <f>SUM(P47*Q47)+T47+V47+W47</f>
        <v>#REF!</v>
      </c>
      <c r="Y47" s="34"/>
      <c r="Z47" s="34"/>
      <c r="AA47" s="34"/>
      <c r="AN47" s="26"/>
      <c r="AV47" s="26"/>
    </row>
    <row r="48" spans="1:52" x14ac:dyDescent="0.25">
      <c r="A48" s="9" t="str">
        <f>IF(B48&lt;=60,"27",IF(B48&lt;=70,"27.5",IF(B48&lt;=80,"28",IF(B48&lt;=90,"28.5",IF(B48&lt;=100,"29",IF(B48&lt;=110,"29.5",IF(B48&lt;=120,"30")))))))</f>
        <v>27.5</v>
      </c>
      <c r="B48" s="25">
        <v>62.6</v>
      </c>
      <c r="C48" s="34">
        <f t="shared" si="0"/>
        <v>62.6</v>
      </c>
      <c r="D48" s="13">
        <v>44870</v>
      </c>
      <c r="E48" s="12">
        <f t="shared" si="12"/>
        <v>0</v>
      </c>
      <c r="F48" s="14">
        <f t="shared" si="13"/>
        <v>1721.5</v>
      </c>
      <c r="G48" s="2">
        <f t="shared" si="1"/>
        <v>0</v>
      </c>
      <c r="H48" s="2">
        <f t="shared" si="14"/>
        <v>0</v>
      </c>
      <c r="I48" s="2">
        <f t="shared" si="2"/>
        <v>0</v>
      </c>
      <c r="J48" s="12">
        <f t="shared" si="3"/>
        <v>1721.5</v>
      </c>
      <c r="K48" s="39"/>
      <c r="L48" s="39"/>
      <c r="M48" s="39"/>
      <c r="N48" s="40"/>
      <c r="O48" s="38">
        <f t="shared" si="4"/>
        <v>0</v>
      </c>
      <c r="P48" s="9" t="str">
        <f t="shared" si="5"/>
        <v>33</v>
      </c>
      <c r="Q48" s="25">
        <v>92.5</v>
      </c>
      <c r="R48" s="13">
        <v>44870</v>
      </c>
      <c r="S48" s="12">
        <v>1550</v>
      </c>
      <c r="T48" s="21" t="e">
        <f>SUM(#REF!-S48)</f>
        <v>#REF!</v>
      </c>
      <c r="X48" s="12" t="e">
        <f>SUM(P48*Q48)+T48+V48+W48</f>
        <v>#REF!</v>
      </c>
      <c r="Y48" s="34"/>
      <c r="Z48" s="34"/>
      <c r="AA48" s="34"/>
      <c r="AN48" s="26"/>
      <c r="AV48" s="26"/>
    </row>
    <row r="49" spans="1:48" x14ac:dyDescent="0.25">
      <c r="A49" s="9" t="str">
        <f>IF(B49&lt;=60,"27",IF(B49&lt;=70,"27.5",IF(B49&lt;=80,"28",IF(B49&lt;=90,"28.5",IF(B49&lt;=100,"29",IF(B49&lt;=110,"29.5",IF(B49&lt;=120,"30")))))))</f>
        <v>27</v>
      </c>
      <c r="B49" s="25">
        <v>50.6</v>
      </c>
      <c r="C49" s="34">
        <f t="shared" si="0"/>
        <v>50.6</v>
      </c>
      <c r="D49" s="13">
        <v>44856</v>
      </c>
      <c r="E49" s="12">
        <f t="shared" si="12"/>
        <v>0</v>
      </c>
      <c r="F49" s="14">
        <f t="shared" si="13"/>
        <v>1366.2</v>
      </c>
      <c r="G49" s="2">
        <f t="shared" si="1"/>
        <v>0</v>
      </c>
      <c r="H49" s="2">
        <f t="shared" si="14"/>
        <v>0</v>
      </c>
      <c r="I49" s="2">
        <f t="shared" si="2"/>
        <v>0</v>
      </c>
      <c r="J49" s="12">
        <f t="shared" si="3"/>
        <v>1366.2</v>
      </c>
      <c r="K49" s="39"/>
      <c r="L49" s="39"/>
      <c r="M49" s="39"/>
      <c r="N49" s="40"/>
      <c r="O49" s="38">
        <f t="shared" si="4"/>
        <v>0</v>
      </c>
      <c r="P49" s="9" t="str">
        <f t="shared" si="5"/>
        <v>32.5</v>
      </c>
      <c r="Q49" s="25">
        <v>84.5</v>
      </c>
      <c r="R49" s="13">
        <v>44856</v>
      </c>
      <c r="S49" s="12">
        <v>1550</v>
      </c>
      <c r="T49" s="21" t="e">
        <f>SUM(#REF!-S49)</f>
        <v>#REF!</v>
      </c>
      <c r="X49" s="12" t="e">
        <f>SUM(P49*Q49)+T49+V49+W49</f>
        <v>#REF!</v>
      </c>
      <c r="Y49" s="34"/>
      <c r="Z49" s="34"/>
      <c r="AA49" s="34"/>
      <c r="AN49" s="26"/>
      <c r="AV49" s="26"/>
    </row>
    <row r="50" spans="1:48" x14ac:dyDescent="0.25">
      <c r="A50" s="9" t="str">
        <f>IF(B50&lt;=60,"27",IF(B50&lt;=70,"27.5",IF(B50&lt;=80,"28",IF(B50&lt;=90,"28.5",IF(B50&lt;=100,"29",IF(B50&lt;=110,"29.5",IF(B50&lt;=120,"30")))))))</f>
        <v>27.5</v>
      </c>
      <c r="B50" s="25">
        <v>60.9</v>
      </c>
      <c r="C50" s="34">
        <f t="shared" si="0"/>
        <v>60.9</v>
      </c>
      <c r="D50" s="13">
        <v>44842</v>
      </c>
      <c r="E50" s="12">
        <f t="shared" si="12"/>
        <v>0</v>
      </c>
      <c r="F50" s="14">
        <f t="shared" si="13"/>
        <v>1674.75</v>
      </c>
      <c r="G50" s="2">
        <f t="shared" si="1"/>
        <v>0</v>
      </c>
      <c r="H50" s="2">
        <f t="shared" si="14"/>
        <v>0</v>
      </c>
      <c r="I50" s="2">
        <f t="shared" si="2"/>
        <v>0</v>
      </c>
      <c r="J50" s="12">
        <f t="shared" si="3"/>
        <v>1674.75</v>
      </c>
      <c r="K50" s="39"/>
      <c r="L50" s="39"/>
      <c r="M50" s="39"/>
      <c r="N50" s="40"/>
      <c r="O50" s="38">
        <f t="shared" si="4"/>
        <v>0</v>
      </c>
      <c r="P50" s="9" t="str">
        <f t="shared" si="5"/>
        <v>31.5</v>
      </c>
      <c r="Q50" s="25">
        <v>60.9</v>
      </c>
      <c r="R50" s="13">
        <v>44842</v>
      </c>
      <c r="S50" s="12">
        <v>1550</v>
      </c>
      <c r="T50" s="21" t="e">
        <f>SUM(#REF!-S50)</f>
        <v>#REF!</v>
      </c>
      <c r="X50" s="12" t="e">
        <f>SUM(P50*Q50)+T50+V50+W50</f>
        <v>#REF!</v>
      </c>
      <c r="Y50" s="34"/>
      <c r="Z50" s="34"/>
      <c r="AA50" s="34"/>
      <c r="AN50" s="26"/>
      <c r="AV50" s="26"/>
    </row>
    <row r="51" spans="1:48" x14ac:dyDescent="0.25">
      <c r="A51" s="9" t="str">
        <f>IF(B51&lt;=60,"27",IF(B51&lt;=70,"27.5",IF(B51&lt;=80,"28",IF(B51&lt;=90,"28.5",IF(B51&lt;=100,"29",IF(B51&lt;=110,"29.5",IF(B51&lt;=120,"30")))))))</f>
        <v>27.5</v>
      </c>
      <c r="B51" s="25">
        <v>64.150000000000006</v>
      </c>
      <c r="C51" s="34">
        <f t="shared" si="0"/>
        <v>64.150000000000006</v>
      </c>
      <c r="D51" s="13">
        <v>44828</v>
      </c>
      <c r="E51" s="12">
        <f t="shared" si="12"/>
        <v>0</v>
      </c>
      <c r="F51" s="14">
        <f t="shared" si="13"/>
        <v>1764.1250000000002</v>
      </c>
      <c r="G51" s="2">
        <f t="shared" si="1"/>
        <v>0</v>
      </c>
      <c r="H51" s="2">
        <f t="shared" si="14"/>
        <v>0</v>
      </c>
      <c r="I51" s="2">
        <f t="shared" si="2"/>
        <v>0</v>
      </c>
      <c r="J51" s="12">
        <f t="shared" si="3"/>
        <v>1764.1250000000002</v>
      </c>
      <c r="K51" s="39"/>
      <c r="L51" s="39"/>
      <c r="M51" s="39"/>
      <c r="N51" s="40"/>
      <c r="O51" s="38">
        <f t="shared" si="4"/>
        <v>0</v>
      </c>
      <c r="P51" s="9" t="str">
        <f t="shared" si="5"/>
        <v>32</v>
      </c>
      <c r="Q51" s="25">
        <v>74.2</v>
      </c>
      <c r="R51" s="13">
        <v>44828</v>
      </c>
      <c r="S51" s="12">
        <v>1550</v>
      </c>
      <c r="T51" s="21" t="e">
        <f>SUM(#REF!-S51)</f>
        <v>#REF!</v>
      </c>
      <c r="X51" s="12" t="e">
        <f>SUM(P51*Q51)+T51+V51+W51</f>
        <v>#REF!</v>
      </c>
      <c r="Y51" s="34"/>
      <c r="Z51" s="34"/>
      <c r="AA51" s="34"/>
      <c r="AN51" s="26"/>
      <c r="AV51" s="26"/>
    </row>
    <row r="52" spans="1:48" x14ac:dyDescent="0.25">
      <c r="A52" s="9" t="str">
        <f>IF(B52&lt;=60,"27",IF(B52&lt;=70,"27.5",IF(B52&lt;=80,"28",IF(B52&lt;=90,"28.5",IF(B52&lt;=100,"29",IF(B52&lt;=110,"29.5",IF(B52&lt;=120,"30")))))))</f>
        <v>27.5</v>
      </c>
      <c r="B52" s="25">
        <v>65.7</v>
      </c>
      <c r="C52" s="34">
        <f t="shared" si="0"/>
        <v>65.7</v>
      </c>
      <c r="D52" s="13">
        <v>44814</v>
      </c>
      <c r="E52" s="12">
        <f t="shared" si="12"/>
        <v>0</v>
      </c>
      <c r="F52" s="14">
        <f t="shared" si="13"/>
        <v>1806.75</v>
      </c>
      <c r="G52" s="2">
        <f t="shared" si="1"/>
        <v>0</v>
      </c>
      <c r="H52" s="2">
        <f t="shared" si="14"/>
        <v>0</v>
      </c>
      <c r="I52" s="2">
        <f t="shared" si="2"/>
        <v>0</v>
      </c>
      <c r="J52" s="12">
        <f t="shared" si="3"/>
        <v>1806.75</v>
      </c>
      <c r="K52" s="39"/>
      <c r="L52" s="39"/>
      <c r="M52" s="39"/>
      <c r="N52" s="40"/>
      <c r="O52" s="38">
        <f t="shared" si="4"/>
        <v>0</v>
      </c>
      <c r="P52" s="9" t="str">
        <f t="shared" si="5"/>
        <v>32.5</v>
      </c>
      <c r="Q52" s="25">
        <v>81.900000000000006</v>
      </c>
      <c r="R52" s="13">
        <v>44814</v>
      </c>
      <c r="S52" s="12">
        <v>1550</v>
      </c>
      <c r="T52" s="21" t="e">
        <f>SUM(#REF!-S52)</f>
        <v>#REF!</v>
      </c>
      <c r="X52" s="12" t="e">
        <f>SUM(P52*Q52)+T52+V52+W52</f>
        <v>#REF!</v>
      </c>
      <c r="Y52" s="34"/>
      <c r="Z52" s="34"/>
      <c r="AA52" s="34"/>
      <c r="AN52" s="26"/>
      <c r="AV52" s="26"/>
    </row>
    <row r="53" spans="1:48" x14ac:dyDescent="0.25">
      <c r="A53" s="9" t="str">
        <f>IF(B53&lt;=60,"27",IF(B53&lt;=70,"27.5",IF(B53&lt;=80,"28",IF(B53&lt;=90,"28.5",IF(B53&lt;=100,"29",IF(B53&lt;=110,"29.5",IF(B53&lt;=120,"30")))))))</f>
        <v>28</v>
      </c>
      <c r="B53" s="25">
        <v>71.150000000000006</v>
      </c>
      <c r="C53" s="34">
        <f t="shared" si="0"/>
        <v>71.150000000000006</v>
      </c>
      <c r="D53" s="13">
        <v>44800</v>
      </c>
      <c r="E53" s="12">
        <f t="shared" si="12"/>
        <v>0</v>
      </c>
      <c r="F53" s="14">
        <f t="shared" si="13"/>
        <v>1992.2000000000003</v>
      </c>
      <c r="G53" s="2">
        <f t="shared" si="1"/>
        <v>0</v>
      </c>
      <c r="H53" s="2">
        <f t="shared" si="14"/>
        <v>0</v>
      </c>
      <c r="I53" s="2">
        <f t="shared" si="2"/>
        <v>0</v>
      </c>
      <c r="J53" s="12">
        <f t="shared" si="3"/>
        <v>1992.2000000000003</v>
      </c>
      <c r="K53" s="39"/>
      <c r="L53" s="39"/>
      <c r="M53" s="39"/>
      <c r="N53" s="40"/>
      <c r="O53" s="38">
        <f t="shared" si="4"/>
        <v>0</v>
      </c>
      <c r="P53" s="9" t="str">
        <f t="shared" si="5"/>
        <v>32.5</v>
      </c>
      <c r="Q53" s="25">
        <v>82.4</v>
      </c>
      <c r="R53" s="13">
        <v>44800</v>
      </c>
      <c r="S53" s="12">
        <v>1550</v>
      </c>
      <c r="T53" s="21" t="e">
        <f>SUM(#REF!-S53)</f>
        <v>#REF!</v>
      </c>
      <c r="X53" s="12" t="e">
        <f>SUM(P53*Q53)+T53+V53+W53</f>
        <v>#REF!</v>
      </c>
      <c r="Y53" s="34"/>
      <c r="Z53" s="34"/>
      <c r="AA53" s="34"/>
      <c r="AN53" s="26"/>
      <c r="AV53" s="26"/>
    </row>
    <row r="54" spans="1:48" x14ac:dyDescent="0.25">
      <c r="A54" s="9" t="str">
        <f>IF(B74&lt;=60,"27",IF(B74&lt;=70,"27.5",IF(B74&lt;=80,"28",IF(B74&lt;=90,"28.5",IF(B74&lt;=100,"29",IF(B74&lt;=110,"29.5",IF(B74&lt;=120,"30")))))))</f>
        <v>27</v>
      </c>
      <c r="B54" s="25">
        <v>84.75</v>
      </c>
      <c r="C54" s="34">
        <f t="shared" si="0"/>
        <v>84.75</v>
      </c>
      <c r="D54" s="13">
        <v>44786</v>
      </c>
      <c r="E54" s="12">
        <f t="shared" si="12"/>
        <v>0</v>
      </c>
      <c r="F54" s="14">
        <f t="shared" si="13"/>
        <v>2288.25</v>
      </c>
      <c r="G54" s="2">
        <f t="shared" si="1"/>
        <v>0</v>
      </c>
      <c r="H54" s="2">
        <f t="shared" si="14"/>
        <v>0</v>
      </c>
      <c r="I54" s="2">
        <f t="shared" si="2"/>
        <v>0</v>
      </c>
      <c r="J54" s="12">
        <f t="shared" si="3"/>
        <v>2288.25</v>
      </c>
      <c r="K54" s="39"/>
      <c r="L54" s="39"/>
      <c r="M54" s="39"/>
      <c r="N54" s="40"/>
      <c r="O54" s="38">
        <f t="shared" si="4"/>
        <v>0</v>
      </c>
      <c r="P54" s="9" t="str">
        <f t="shared" si="5"/>
        <v>32</v>
      </c>
      <c r="Q54" s="25">
        <v>80</v>
      </c>
      <c r="R54" s="13">
        <v>44786</v>
      </c>
      <c r="S54" s="12">
        <v>1550</v>
      </c>
      <c r="T54" s="21" t="e">
        <f>SUM(#REF!-S54)</f>
        <v>#REF!</v>
      </c>
      <c r="X54" s="12" t="e">
        <f>SUM(P54*Q54)+T54+V54+W54</f>
        <v>#REF!</v>
      </c>
      <c r="Y54" s="34"/>
      <c r="Z54" s="34"/>
      <c r="AA54" s="34"/>
      <c r="AN54" s="26"/>
      <c r="AV54" s="26"/>
    </row>
    <row r="55" spans="1:48" x14ac:dyDescent="0.25">
      <c r="A55" s="9" t="str">
        <f>IF(B75&lt;=60,"27",IF(B75&lt;=70,"27.5",IF(B75&lt;=80,"28",IF(B75&lt;=90,"28.5",IF(B75&lt;=100,"29",IF(B75&lt;=110,"29.5",IF(B75&lt;=120,"30")))))))</f>
        <v>27</v>
      </c>
      <c r="B55" s="25">
        <v>63.8</v>
      </c>
      <c r="C55" s="34">
        <f t="shared" si="0"/>
        <v>63.8</v>
      </c>
      <c r="D55" s="13">
        <v>44772</v>
      </c>
      <c r="E55" s="12">
        <f t="shared" si="12"/>
        <v>0</v>
      </c>
      <c r="F55" s="14">
        <f t="shared" si="13"/>
        <v>1722.6</v>
      </c>
      <c r="G55" s="2">
        <f t="shared" si="1"/>
        <v>0</v>
      </c>
      <c r="H55" s="2">
        <f t="shared" si="14"/>
        <v>0</v>
      </c>
      <c r="I55" s="2">
        <f t="shared" si="2"/>
        <v>0</v>
      </c>
      <c r="J55" s="12">
        <f t="shared" si="3"/>
        <v>1722.6</v>
      </c>
      <c r="K55" s="39"/>
      <c r="L55" s="39"/>
      <c r="M55" s="39"/>
      <c r="N55" s="40"/>
      <c r="O55" s="38">
        <f t="shared" si="4"/>
        <v>0</v>
      </c>
      <c r="P55" s="9" t="str">
        <f t="shared" si="5"/>
        <v>32.5</v>
      </c>
      <c r="Q55" s="25">
        <v>89.8</v>
      </c>
      <c r="R55" s="13">
        <v>44772</v>
      </c>
      <c r="S55" s="12">
        <v>1550</v>
      </c>
      <c r="T55" s="21" t="e">
        <f>SUM(#REF!-S55)</f>
        <v>#REF!</v>
      </c>
      <c r="X55" s="12" t="e">
        <f>SUM(P55*Q55)+T55+V55+W55</f>
        <v>#REF!</v>
      </c>
      <c r="Y55" s="34"/>
      <c r="Z55" s="34"/>
      <c r="AA55" s="34"/>
      <c r="AN55" s="26"/>
      <c r="AV55" s="26"/>
    </row>
    <row r="56" spans="1:48" x14ac:dyDescent="0.25">
      <c r="A56" s="9" t="str">
        <f>IF(B76&lt;=60,"27",IF(B76&lt;=70,"27.5",IF(B76&lt;=80,"28",IF(B76&lt;=90,"28.5",IF(B76&lt;=100,"29",IF(B76&lt;=110,"29.5",IF(B76&lt;=120,"30")))))))</f>
        <v>27</v>
      </c>
      <c r="B56" s="25">
        <v>65.900000000000006</v>
      </c>
      <c r="C56" s="34">
        <f t="shared" si="0"/>
        <v>65.900000000000006</v>
      </c>
      <c r="D56" s="13">
        <v>44758</v>
      </c>
      <c r="E56" s="12">
        <f t="shared" si="12"/>
        <v>0</v>
      </c>
      <c r="F56" s="14">
        <f t="shared" si="13"/>
        <v>1779.3000000000002</v>
      </c>
      <c r="G56" s="2">
        <f t="shared" si="1"/>
        <v>0</v>
      </c>
      <c r="H56" s="2">
        <f t="shared" si="14"/>
        <v>0</v>
      </c>
      <c r="I56" s="2">
        <f t="shared" si="2"/>
        <v>0</v>
      </c>
      <c r="J56" s="12">
        <f t="shared" si="3"/>
        <v>1779.3000000000002</v>
      </c>
      <c r="K56" s="39"/>
      <c r="L56" s="39"/>
      <c r="M56" s="39"/>
      <c r="N56" s="40"/>
      <c r="O56" s="38">
        <f t="shared" si="4"/>
        <v>0</v>
      </c>
      <c r="P56" s="9" t="str">
        <f t="shared" si="5"/>
        <v>32.5</v>
      </c>
      <c r="Q56" s="25">
        <v>86.2</v>
      </c>
      <c r="R56" s="13">
        <v>44758</v>
      </c>
      <c r="S56" s="12">
        <v>1550</v>
      </c>
      <c r="T56" s="21" t="e">
        <f>SUM(#REF!-S56)</f>
        <v>#REF!</v>
      </c>
      <c r="X56" s="12" t="e">
        <f>SUM(P56*Q56)+T56+V56+W56</f>
        <v>#REF!</v>
      </c>
      <c r="Y56" s="34"/>
      <c r="Z56" s="34"/>
      <c r="AA56" s="34"/>
      <c r="AN56" s="26"/>
      <c r="AV56" s="26"/>
    </row>
    <row r="57" spans="1:48" x14ac:dyDescent="0.25">
      <c r="A57" s="9" t="str">
        <f>IF(B77&lt;=60,"27",IF(B77&lt;=70,"27.5",IF(B77&lt;=80,"28",IF(B77&lt;=90,"28.5",IF(B77&lt;=100,"29",IF(B77&lt;=110,"29.5",IF(B77&lt;=120,"30")))))))</f>
        <v>27</v>
      </c>
      <c r="B57" s="26"/>
      <c r="C57" s="34">
        <f t="shared" si="0"/>
        <v>0</v>
      </c>
      <c r="E57" s="12">
        <f t="shared" si="12"/>
        <v>0</v>
      </c>
      <c r="F57" s="14" t="str">
        <f t="shared" si="13"/>
        <v>0</v>
      </c>
      <c r="G57" s="2">
        <f t="shared" si="1"/>
        <v>0</v>
      </c>
      <c r="H57" s="2">
        <f t="shared" si="14"/>
        <v>0</v>
      </c>
      <c r="I57" s="2">
        <f t="shared" si="2"/>
        <v>0</v>
      </c>
      <c r="J57" s="12">
        <f t="shared" si="3"/>
        <v>0</v>
      </c>
      <c r="K57" s="39"/>
      <c r="L57" s="39"/>
      <c r="M57" s="39"/>
      <c r="N57" s="40"/>
      <c r="O57" s="38">
        <f t="shared" si="4"/>
        <v>0</v>
      </c>
      <c r="P57" s="9" t="str">
        <f t="shared" si="5"/>
        <v>31</v>
      </c>
      <c r="Q57" s="26"/>
      <c r="R57" s="13">
        <v>44759</v>
      </c>
      <c r="S57" s="12">
        <v>1550</v>
      </c>
      <c r="T57" s="21" t="e">
        <f>SUM(#REF!-S57)</f>
        <v>#REF!</v>
      </c>
      <c r="X57" s="12" t="e">
        <f>SUM(P57*Q57)+T57+V57+W57</f>
        <v>#REF!</v>
      </c>
      <c r="Y57" s="34"/>
      <c r="Z57" s="34"/>
      <c r="AA57" s="34"/>
      <c r="AN57" s="26"/>
      <c r="AV57" s="26"/>
    </row>
    <row r="58" spans="1:48" x14ac:dyDescent="0.25">
      <c r="A58" s="9" t="str">
        <f>IF(B78&lt;=60,"27",IF(B78&lt;=70,"27.5",IF(B78&lt;=80,"28",IF(B78&lt;=90,"28.5",IF(B78&lt;=100,"29",IF(B78&lt;=110,"29.5",IF(B78&lt;=120,"30")))))))</f>
        <v>27</v>
      </c>
      <c r="B58" s="26"/>
      <c r="C58" s="34">
        <f t="shared" si="0"/>
        <v>0</v>
      </c>
      <c r="E58" s="12">
        <f t="shared" si="12"/>
        <v>0</v>
      </c>
      <c r="F58" s="14" t="str">
        <f t="shared" si="13"/>
        <v>0</v>
      </c>
      <c r="G58" s="2">
        <f t="shared" si="1"/>
        <v>0</v>
      </c>
      <c r="H58" s="2">
        <f t="shared" si="14"/>
        <v>0</v>
      </c>
      <c r="I58" s="2">
        <f t="shared" si="2"/>
        <v>0</v>
      </c>
      <c r="J58" s="12">
        <f t="shared" si="3"/>
        <v>0</v>
      </c>
      <c r="K58" s="39"/>
      <c r="L58" s="39"/>
      <c r="M58" s="39"/>
      <c r="N58" s="40"/>
      <c r="O58" s="38">
        <f t="shared" si="4"/>
        <v>0</v>
      </c>
      <c r="P58" s="9" t="str">
        <f t="shared" si="5"/>
        <v>31</v>
      </c>
      <c r="Q58" s="26"/>
      <c r="R58" s="13">
        <v>44760</v>
      </c>
      <c r="S58" s="12">
        <v>1550</v>
      </c>
      <c r="T58" s="21" t="e">
        <f>SUM(#REF!-S58)</f>
        <v>#REF!</v>
      </c>
      <c r="X58" s="12" t="e">
        <f>SUM(P58*Q58)+T58+V58+W58</f>
        <v>#REF!</v>
      </c>
      <c r="Y58" s="34"/>
      <c r="Z58" s="34"/>
      <c r="AA58" s="34"/>
      <c r="AN58" s="26"/>
      <c r="AV58" s="26"/>
    </row>
    <row r="59" spans="1:48" x14ac:dyDescent="0.25">
      <c r="A59" s="9" t="str">
        <f>IF(B79&lt;=60,"27",IF(B79&lt;=70,"27.5",IF(B79&lt;=80,"28",IF(B79&lt;=90,"28.5",IF(B79&lt;=100,"29",IF(B79&lt;=110,"29.5",IF(B79&lt;=120,"30")))))))</f>
        <v>27</v>
      </c>
      <c r="B59" s="26"/>
      <c r="C59" s="34">
        <f t="shared" si="0"/>
        <v>0</v>
      </c>
      <c r="E59" s="12">
        <f t="shared" si="12"/>
        <v>0</v>
      </c>
      <c r="F59" s="14" t="str">
        <f t="shared" si="13"/>
        <v>0</v>
      </c>
      <c r="G59" s="2">
        <f t="shared" si="1"/>
        <v>0</v>
      </c>
      <c r="H59" s="2">
        <f t="shared" si="14"/>
        <v>0</v>
      </c>
      <c r="I59" s="2">
        <f t="shared" si="2"/>
        <v>0</v>
      </c>
      <c r="J59" s="12">
        <f t="shared" si="3"/>
        <v>0</v>
      </c>
      <c r="K59" s="39"/>
      <c r="L59" s="39"/>
      <c r="M59" s="39"/>
      <c r="N59" s="40"/>
      <c r="O59" s="38">
        <f t="shared" si="4"/>
        <v>0</v>
      </c>
      <c r="P59" s="9" t="str">
        <f t="shared" si="5"/>
        <v>31</v>
      </c>
      <c r="Q59" s="26"/>
      <c r="R59" s="13">
        <v>44761</v>
      </c>
      <c r="S59" s="12">
        <v>1550</v>
      </c>
      <c r="T59" s="21" t="e">
        <f>SUM(#REF!-S59)</f>
        <v>#REF!</v>
      </c>
      <c r="X59" s="12" t="e">
        <f>SUM(P59*Q59)+T59+V59+W59</f>
        <v>#REF!</v>
      </c>
      <c r="Y59" s="34"/>
      <c r="Z59" s="34"/>
      <c r="AA59" s="34"/>
      <c r="AN59" s="26"/>
      <c r="AV59" s="26"/>
    </row>
    <row r="60" spans="1:48" x14ac:dyDescent="0.25">
      <c r="A60" s="9" t="str">
        <f>IF(B80&lt;=60,"27",IF(B80&lt;=70,"27.5",IF(B80&lt;=80,"28",IF(B80&lt;=90,"28.5",IF(B80&lt;=100,"29",IF(B80&lt;=110,"29.5",IF(B80&lt;=120,"30")))))))</f>
        <v>27</v>
      </c>
      <c r="B60" s="26"/>
      <c r="C60" s="34">
        <f t="shared" si="0"/>
        <v>0</v>
      </c>
      <c r="E60" s="12">
        <f t="shared" si="12"/>
        <v>0</v>
      </c>
      <c r="F60" s="14" t="str">
        <f t="shared" si="13"/>
        <v>0</v>
      </c>
      <c r="G60" s="2">
        <f t="shared" si="1"/>
        <v>0</v>
      </c>
      <c r="H60" s="2">
        <f t="shared" si="14"/>
        <v>0</v>
      </c>
      <c r="I60" s="2">
        <f t="shared" si="2"/>
        <v>0</v>
      </c>
      <c r="J60" s="12">
        <f t="shared" si="3"/>
        <v>0</v>
      </c>
      <c r="K60" s="39"/>
      <c r="L60" s="39"/>
      <c r="M60" s="39"/>
      <c r="N60" s="40"/>
      <c r="O60" s="38">
        <f t="shared" si="4"/>
        <v>0</v>
      </c>
      <c r="P60" s="9" t="str">
        <f t="shared" si="5"/>
        <v>31</v>
      </c>
      <c r="Q60" s="26"/>
      <c r="R60" s="13">
        <v>44762</v>
      </c>
      <c r="S60" s="12">
        <v>1550</v>
      </c>
      <c r="T60" s="21" t="e">
        <f>SUM(#REF!-S60)</f>
        <v>#REF!</v>
      </c>
      <c r="X60" s="12" t="e">
        <f>SUM(P60*Q60)+T60+V60+W60</f>
        <v>#REF!</v>
      </c>
      <c r="Y60" s="34"/>
      <c r="Z60" s="34"/>
      <c r="AA60" s="34"/>
      <c r="AN60" s="26"/>
      <c r="AV60" s="26"/>
    </row>
    <row r="61" spans="1:48" x14ac:dyDescent="0.25">
      <c r="A61" s="9" t="str">
        <f>IF(B81&lt;=60,"27",IF(B81&lt;=70,"27.5",IF(B81&lt;=80,"28",IF(B81&lt;=90,"28.5",IF(B81&lt;=100,"29",IF(B81&lt;=110,"29.5",IF(B81&lt;=120,"30")))))))</f>
        <v>27</v>
      </c>
      <c r="B61" s="26"/>
      <c r="C61" s="34">
        <f t="shared" si="0"/>
        <v>0</v>
      </c>
      <c r="E61" s="12">
        <f t="shared" si="12"/>
        <v>0</v>
      </c>
      <c r="F61" s="14" t="str">
        <f t="shared" si="13"/>
        <v>0</v>
      </c>
      <c r="G61" s="2">
        <f t="shared" si="1"/>
        <v>0</v>
      </c>
      <c r="H61" s="2">
        <f t="shared" si="14"/>
        <v>0</v>
      </c>
      <c r="I61" s="2">
        <f t="shared" si="2"/>
        <v>0</v>
      </c>
      <c r="J61" s="12">
        <f t="shared" si="3"/>
        <v>0</v>
      </c>
      <c r="K61" s="39"/>
      <c r="L61" s="39"/>
      <c r="M61" s="39"/>
      <c r="N61" s="40"/>
      <c r="O61" s="38">
        <f t="shared" si="4"/>
        <v>0</v>
      </c>
      <c r="P61" s="9" t="str">
        <f t="shared" si="5"/>
        <v>31</v>
      </c>
      <c r="Q61" s="26"/>
      <c r="R61" s="13">
        <v>44763</v>
      </c>
      <c r="S61" s="12">
        <v>1550</v>
      </c>
      <c r="T61" s="21" t="e">
        <f>SUM(#REF!-S61)</f>
        <v>#REF!</v>
      </c>
      <c r="X61" s="12" t="e">
        <f>SUM(P61*Q61)+T61+V61+W61</f>
        <v>#REF!</v>
      </c>
      <c r="Y61" s="34"/>
      <c r="Z61" s="34"/>
      <c r="AA61" s="34"/>
      <c r="AN61" s="26"/>
      <c r="AV61" s="26"/>
    </row>
    <row r="62" spans="1:48" x14ac:dyDescent="0.25">
      <c r="A62" s="9" t="str">
        <f>IF(B82&lt;=60,"27",IF(B82&lt;=70,"27.5",IF(B82&lt;=80,"28",IF(B82&lt;=90,"28.5",IF(B82&lt;=100,"29",IF(B82&lt;=110,"29.5",IF(B82&lt;=120,"30")))))))</f>
        <v>27</v>
      </c>
      <c r="B62" s="26"/>
      <c r="C62" s="34">
        <f t="shared" si="0"/>
        <v>0</v>
      </c>
      <c r="E62" s="12">
        <f t="shared" si="12"/>
        <v>0</v>
      </c>
      <c r="F62" s="14" t="str">
        <f t="shared" si="13"/>
        <v>0</v>
      </c>
      <c r="G62" s="2">
        <f t="shared" si="1"/>
        <v>0</v>
      </c>
      <c r="H62" s="2">
        <f t="shared" si="14"/>
        <v>0</v>
      </c>
      <c r="I62" s="2">
        <f t="shared" si="2"/>
        <v>0</v>
      </c>
      <c r="J62" s="12">
        <f t="shared" si="3"/>
        <v>0</v>
      </c>
      <c r="K62" s="39"/>
      <c r="L62" s="39"/>
      <c r="M62" s="39"/>
      <c r="N62" s="40"/>
      <c r="O62" s="38">
        <f t="shared" si="4"/>
        <v>0</v>
      </c>
      <c r="P62" s="9" t="str">
        <f t="shared" si="5"/>
        <v>31</v>
      </c>
      <c r="Q62" s="26"/>
      <c r="R62" s="13">
        <v>44764</v>
      </c>
      <c r="S62" s="12">
        <v>1550</v>
      </c>
      <c r="T62" s="21" t="e">
        <f>SUM(#REF!-S62)</f>
        <v>#REF!</v>
      </c>
      <c r="X62" s="12" t="e">
        <f>SUM(P62*Q62)+T62+V62+W62</f>
        <v>#REF!</v>
      </c>
      <c r="Y62" s="34"/>
      <c r="Z62" s="34"/>
      <c r="AA62" s="34"/>
      <c r="AN62" s="26"/>
      <c r="AV62" s="26"/>
    </row>
  </sheetData>
  <mergeCells count="1">
    <mergeCell ref="A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06BD-BDD8-4BDD-83D6-DE430AF5D6AC}">
  <dimension ref="A1:H30"/>
  <sheetViews>
    <sheetView zoomScale="200" zoomScaleNormal="200"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" bestFit="1" customWidth="1"/>
    <col min="6" max="7" width="10.7109375" bestFit="1" customWidth="1"/>
    <col min="8" max="8" width="14.7109375" bestFit="1" customWidth="1"/>
  </cols>
  <sheetData>
    <row r="1" spans="1:8" x14ac:dyDescent="0.25">
      <c r="A1" s="7" t="s">
        <v>31</v>
      </c>
      <c r="B1" s="6"/>
      <c r="C1" s="6"/>
      <c r="D1" s="6"/>
      <c r="E1" s="6"/>
      <c r="F1" s="6"/>
      <c r="G1" s="6"/>
      <c r="H1" s="8"/>
    </row>
    <row r="2" spans="1:8" x14ac:dyDescent="0.25">
      <c r="A2" s="9"/>
      <c r="B2" s="9" t="s">
        <v>28</v>
      </c>
      <c r="C2" s="9" t="s">
        <v>33</v>
      </c>
      <c r="D2" s="9" t="s">
        <v>29</v>
      </c>
      <c r="E2" s="9" t="s">
        <v>30</v>
      </c>
      <c r="F2" s="9" t="s">
        <v>27</v>
      </c>
      <c r="G2" s="9" t="s">
        <v>24</v>
      </c>
      <c r="H2" s="10" t="s">
        <v>32</v>
      </c>
    </row>
    <row r="3" spans="1:8" x14ac:dyDescent="0.25">
      <c r="A3" s="11" t="s">
        <v>34</v>
      </c>
      <c r="B3" s="23">
        <v>27</v>
      </c>
      <c r="C3" s="9" t="str">
        <f>IF(D3&lt;=60,"27",IF(D3&lt;=70,"27.5",IF(D3&lt;=80,"28",IF(D3&lt;=90,"28.5",IF(D3&lt;=100,"29",IF(D3&lt;=110,"29.5",IF(D3&lt;=120,"30")))))))</f>
        <v>27</v>
      </c>
      <c r="D3" s="9">
        <v>50.2</v>
      </c>
      <c r="E3" s="13">
        <v>45010</v>
      </c>
      <c r="F3" s="12">
        <f t="shared" ref="F3:F30" si="0">SUM(C3*D3)</f>
        <v>1355.4</v>
      </c>
      <c r="G3" s="12">
        <v>1375</v>
      </c>
      <c r="H3" s="14">
        <f>SUM(F3-G3)</f>
        <v>-19.599999999999909</v>
      </c>
    </row>
    <row r="4" spans="1:8" x14ac:dyDescent="0.25">
      <c r="A4" s="11" t="s">
        <v>13</v>
      </c>
      <c r="B4" s="23">
        <v>27</v>
      </c>
      <c r="C4" s="9" t="str">
        <f t="shared" ref="C4:C30" si="1">IF(D4&lt;=60,"27",IF(D4&lt;=70,"27.5",IF(D4&lt;=80,"28",IF(D4&lt;=90,"28.5",IF(D4&lt;=100,"29",IF(D4&lt;=110,"29.5",IF(D4&lt;=120,"30")))))))</f>
        <v>28</v>
      </c>
      <c r="D4" s="9">
        <v>78.2</v>
      </c>
      <c r="E4" s="13">
        <v>44996</v>
      </c>
      <c r="F4" s="12">
        <f t="shared" si="0"/>
        <v>2189.6</v>
      </c>
      <c r="G4" s="12">
        <v>1375</v>
      </c>
      <c r="H4" s="14">
        <f t="shared" ref="H4:H21" si="2">SUM(F4-G4)</f>
        <v>814.59999999999991</v>
      </c>
    </row>
    <row r="5" spans="1:8" x14ac:dyDescent="0.25">
      <c r="A5" s="11" t="s">
        <v>14</v>
      </c>
      <c r="B5" s="23">
        <v>27.5</v>
      </c>
      <c r="C5" s="9" t="str">
        <f t="shared" si="1"/>
        <v>27</v>
      </c>
      <c r="D5" s="9"/>
      <c r="E5" s="13">
        <v>44982</v>
      </c>
      <c r="F5" s="12">
        <f t="shared" si="0"/>
        <v>0</v>
      </c>
      <c r="G5" s="12">
        <v>1375</v>
      </c>
      <c r="H5" s="14">
        <f t="shared" si="2"/>
        <v>-1375</v>
      </c>
    </row>
    <row r="6" spans="1:8" x14ac:dyDescent="0.25">
      <c r="A6" s="11" t="s">
        <v>23</v>
      </c>
      <c r="B6" s="23">
        <v>28</v>
      </c>
      <c r="C6" s="9" t="str">
        <f t="shared" si="1"/>
        <v>27</v>
      </c>
      <c r="D6" s="9"/>
      <c r="E6" s="13">
        <v>44968</v>
      </c>
      <c r="F6" s="12">
        <f t="shared" si="0"/>
        <v>0</v>
      </c>
      <c r="G6" s="12">
        <v>1375</v>
      </c>
      <c r="H6" s="14">
        <f t="shared" si="2"/>
        <v>-1375</v>
      </c>
    </row>
    <row r="7" spans="1:8" x14ac:dyDescent="0.25">
      <c r="A7" s="11" t="s">
        <v>15</v>
      </c>
      <c r="B7" s="23">
        <v>28.5</v>
      </c>
      <c r="C7" s="9" t="str">
        <f t="shared" si="1"/>
        <v>27</v>
      </c>
      <c r="D7" s="9"/>
      <c r="E7" s="13">
        <v>44954</v>
      </c>
      <c r="F7" s="12">
        <f t="shared" si="0"/>
        <v>0</v>
      </c>
      <c r="G7" s="12">
        <v>1375</v>
      </c>
      <c r="H7" s="14">
        <f t="shared" si="2"/>
        <v>-1375</v>
      </c>
    </row>
    <row r="8" spans="1:8" x14ac:dyDescent="0.25">
      <c r="A8" s="11" t="s">
        <v>16</v>
      </c>
      <c r="B8" s="23">
        <v>29</v>
      </c>
      <c r="C8" s="9" t="str">
        <f t="shared" si="1"/>
        <v>27</v>
      </c>
      <c r="D8" s="9"/>
      <c r="E8" s="13">
        <v>44940</v>
      </c>
      <c r="F8" s="12">
        <f t="shared" si="0"/>
        <v>0</v>
      </c>
      <c r="G8" s="12">
        <v>1375</v>
      </c>
      <c r="H8" s="14">
        <f t="shared" si="2"/>
        <v>-1375</v>
      </c>
    </row>
    <row r="9" spans="1:8" x14ac:dyDescent="0.25">
      <c r="A9" s="11" t="s">
        <v>17</v>
      </c>
      <c r="B9" s="23">
        <v>29.5</v>
      </c>
      <c r="C9" s="9" t="str">
        <f t="shared" si="1"/>
        <v>27</v>
      </c>
      <c r="D9" s="9"/>
      <c r="E9" s="13">
        <v>44926</v>
      </c>
      <c r="F9" s="12">
        <f t="shared" si="0"/>
        <v>0</v>
      </c>
      <c r="G9" s="12">
        <v>1375</v>
      </c>
      <c r="H9" s="14">
        <f t="shared" si="2"/>
        <v>-1375</v>
      </c>
    </row>
    <row r="10" spans="1:8" x14ac:dyDescent="0.25">
      <c r="A10" s="11" t="s">
        <v>18</v>
      </c>
      <c r="B10" s="23">
        <v>30</v>
      </c>
      <c r="C10" s="9" t="str">
        <f t="shared" si="1"/>
        <v>27</v>
      </c>
      <c r="D10" s="9"/>
      <c r="E10" s="13">
        <v>44912</v>
      </c>
      <c r="F10" s="12">
        <f t="shared" si="0"/>
        <v>0</v>
      </c>
      <c r="G10" s="12">
        <v>1375</v>
      </c>
      <c r="H10" s="14">
        <f t="shared" si="2"/>
        <v>-1375</v>
      </c>
    </row>
    <row r="11" spans="1:8" x14ac:dyDescent="0.25">
      <c r="A11" s="9"/>
      <c r="B11" s="9"/>
      <c r="C11" s="9" t="str">
        <f t="shared" si="1"/>
        <v>27</v>
      </c>
      <c r="D11" s="9">
        <v>50</v>
      </c>
      <c r="E11" s="13">
        <v>44898</v>
      </c>
      <c r="F11" s="12">
        <f t="shared" si="0"/>
        <v>1350</v>
      </c>
      <c r="G11" s="12">
        <v>1375</v>
      </c>
      <c r="H11" s="14">
        <f t="shared" si="2"/>
        <v>-25</v>
      </c>
    </row>
    <row r="12" spans="1:8" x14ac:dyDescent="0.25">
      <c r="A12" s="9"/>
      <c r="B12" s="9"/>
      <c r="C12" s="9" t="str">
        <f t="shared" si="1"/>
        <v>27.5</v>
      </c>
      <c r="D12" s="9">
        <v>62.2</v>
      </c>
      <c r="E12" s="13">
        <v>44884</v>
      </c>
      <c r="F12" s="12">
        <f t="shared" si="0"/>
        <v>1710.5</v>
      </c>
      <c r="G12" s="12">
        <v>1375</v>
      </c>
      <c r="H12" s="14">
        <f t="shared" si="2"/>
        <v>335.5</v>
      </c>
    </row>
    <row r="13" spans="1:8" x14ac:dyDescent="0.25">
      <c r="A13" s="9"/>
      <c r="B13" s="9"/>
      <c r="C13" s="9" t="str">
        <f t="shared" si="1"/>
        <v>27.5</v>
      </c>
      <c r="D13" s="9">
        <v>62.6</v>
      </c>
      <c r="E13" s="13">
        <v>44870</v>
      </c>
      <c r="F13" s="12">
        <f t="shared" si="0"/>
        <v>1721.5</v>
      </c>
      <c r="G13" s="12">
        <v>1375</v>
      </c>
      <c r="H13" s="14">
        <f t="shared" si="2"/>
        <v>346.5</v>
      </c>
    </row>
    <row r="14" spans="1:8" x14ac:dyDescent="0.25">
      <c r="A14" s="9"/>
      <c r="B14" s="9"/>
      <c r="C14" s="9" t="str">
        <f t="shared" si="1"/>
        <v>27</v>
      </c>
      <c r="D14" s="9">
        <v>50.6</v>
      </c>
      <c r="E14" s="13">
        <v>44856</v>
      </c>
      <c r="F14" s="12">
        <f t="shared" si="0"/>
        <v>1366.2</v>
      </c>
      <c r="G14" s="12">
        <v>1375</v>
      </c>
      <c r="H14" s="14">
        <f t="shared" si="2"/>
        <v>-8.7999999999999545</v>
      </c>
    </row>
    <row r="15" spans="1:8" x14ac:dyDescent="0.25">
      <c r="A15" s="9"/>
      <c r="B15" s="9"/>
      <c r="C15" s="9" t="str">
        <f t="shared" si="1"/>
        <v>27.5</v>
      </c>
      <c r="D15" s="9">
        <v>60.9</v>
      </c>
      <c r="E15" s="13">
        <v>44842</v>
      </c>
      <c r="F15" s="12">
        <f t="shared" si="0"/>
        <v>1674.75</v>
      </c>
      <c r="G15" s="12">
        <v>1375</v>
      </c>
      <c r="H15" s="14">
        <f t="shared" si="2"/>
        <v>299.75</v>
      </c>
    </row>
    <row r="16" spans="1:8" x14ac:dyDescent="0.25">
      <c r="A16" s="9"/>
      <c r="B16" s="9"/>
      <c r="C16" s="9" t="str">
        <f t="shared" si="1"/>
        <v>27.5</v>
      </c>
      <c r="D16" s="9">
        <v>64.150000000000006</v>
      </c>
      <c r="E16" s="13">
        <v>44828</v>
      </c>
      <c r="F16" s="12">
        <f t="shared" si="0"/>
        <v>1764.1250000000002</v>
      </c>
      <c r="G16" s="12">
        <v>1375</v>
      </c>
      <c r="H16" s="14">
        <f t="shared" si="2"/>
        <v>389.12500000000023</v>
      </c>
    </row>
    <row r="17" spans="1:8" x14ac:dyDescent="0.25">
      <c r="A17" s="9"/>
      <c r="B17" s="9"/>
      <c r="C17" s="9" t="str">
        <f t="shared" si="1"/>
        <v>27.5</v>
      </c>
      <c r="D17" s="9">
        <v>65.7</v>
      </c>
      <c r="E17" s="13">
        <v>44814</v>
      </c>
      <c r="F17" s="12">
        <f t="shared" si="0"/>
        <v>1806.75</v>
      </c>
      <c r="G17" s="12">
        <v>1375</v>
      </c>
      <c r="H17" s="14">
        <f t="shared" si="2"/>
        <v>431.75</v>
      </c>
    </row>
    <row r="18" spans="1:8" x14ac:dyDescent="0.25">
      <c r="A18" s="9"/>
      <c r="B18" s="9"/>
      <c r="C18" s="9" t="str">
        <f t="shared" si="1"/>
        <v>28</v>
      </c>
      <c r="D18" s="9">
        <v>71.150000000000006</v>
      </c>
      <c r="E18" s="13">
        <v>44800</v>
      </c>
      <c r="F18" s="12">
        <f t="shared" si="0"/>
        <v>1992.2000000000003</v>
      </c>
      <c r="G18" s="12">
        <v>1375</v>
      </c>
      <c r="H18" s="14">
        <f t="shared" si="2"/>
        <v>617.20000000000027</v>
      </c>
    </row>
    <row r="19" spans="1:8" x14ac:dyDescent="0.25">
      <c r="A19" s="9"/>
      <c r="B19" s="9"/>
      <c r="C19" s="9" t="str">
        <f t="shared" si="1"/>
        <v>28.5</v>
      </c>
      <c r="D19" s="9">
        <v>84.75</v>
      </c>
      <c r="E19" s="13">
        <v>44786</v>
      </c>
      <c r="F19" s="12">
        <f t="shared" si="0"/>
        <v>2415.375</v>
      </c>
      <c r="G19" s="12">
        <v>1375</v>
      </c>
      <c r="H19" s="14">
        <f t="shared" si="2"/>
        <v>1040.375</v>
      </c>
    </row>
    <row r="20" spans="1:8" x14ac:dyDescent="0.25">
      <c r="A20" s="9"/>
      <c r="B20" s="9"/>
      <c r="C20" s="9" t="str">
        <f t="shared" si="1"/>
        <v>27.5</v>
      </c>
      <c r="D20" s="9">
        <v>63.8</v>
      </c>
      <c r="E20" s="13">
        <v>44772</v>
      </c>
      <c r="F20" s="12">
        <f t="shared" si="0"/>
        <v>1754.5</v>
      </c>
      <c r="G20" s="12">
        <v>1375</v>
      </c>
      <c r="H20" s="14">
        <f t="shared" si="2"/>
        <v>379.5</v>
      </c>
    </row>
    <row r="21" spans="1:8" x14ac:dyDescent="0.25">
      <c r="A21" s="9"/>
      <c r="B21" s="9"/>
      <c r="C21" s="9" t="str">
        <f t="shared" si="1"/>
        <v>27.5</v>
      </c>
      <c r="D21" s="9">
        <v>65.900000000000006</v>
      </c>
      <c r="E21" s="13">
        <v>44758</v>
      </c>
      <c r="F21" s="12">
        <f t="shared" si="0"/>
        <v>1812.2500000000002</v>
      </c>
      <c r="G21" s="12">
        <v>1375</v>
      </c>
      <c r="H21" s="14">
        <f t="shared" si="2"/>
        <v>437.25000000000023</v>
      </c>
    </row>
    <row r="22" spans="1:8" x14ac:dyDescent="0.25">
      <c r="A22" s="9"/>
      <c r="B22" s="9"/>
      <c r="C22" s="9" t="str">
        <f t="shared" si="1"/>
        <v>27</v>
      </c>
      <c r="D22" s="9"/>
      <c r="E22" s="13">
        <v>44744</v>
      </c>
      <c r="F22" s="12">
        <f t="shared" si="0"/>
        <v>0</v>
      </c>
      <c r="G22" s="12">
        <v>1375</v>
      </c>
      <c r="H22" s="14"/>
    </row>
    <row r="23" spans="1:8" x14ac:dyDescent="0.25">
      <c r="A23" s="9"/>
      <c r="B23" s="9"/>
      <c r="C23" s="9" t="str">
        <f t="shared" si="1"/>
        <v>27</v>
      </c>
      <c r="D23" s="9"/>
      <c r="E23" s="13">
        <v>44745</v>
      </c>
      <c r="F23" s="12">
        <f t="shared" si="0"/>
        <v>0</v>
      </c>
      <c r="G23" s="12">
        <v>1375</v>
      </c>
      <c r="H23" s="14"/>
    </row>
    <row r="24" spans="1:8" x14ac:dyDescent="0.25">
      <c r="A24" s="9"/>
      <c r="B24" s="9"/>
      <c r="C24" s="9" t="str">
        <f t="shared" si="1"/>
        <v>27</v>
      </c>
      <c r="D24" s="9"/>
      <c r="E24" s="13">
        <v>44746</v>
      </c>
      <c r="F24" s="12">
        <f t="shared" si="0"/>
        <v>0</v>
      </c>
      <c r="G24" s="12">
        <v>1375</v>
      </c>
      <c r="H24" s="14"/>
    </row>
    <row r="25" spans="1:8" x14ac:dyDescent="0.25">
      <c r="A25" s="9"/>
      <c r="B25" s="9"/>
      <c r="C25" s="9" t="str">
        <f t="shared" si="1"/>
        <v>27</v>
      </c>
      <c r="D25" s="9"/>
      <c r="E25" s="13">
        <v>44747</v>
      </c>
      <c r="F25" s="12">
        <f t="shared" si="0"/>
        <v>0</v>
      </c>
      <c r="G25" s="12">
        <v>1375</v>
      </c>
      <c r="H25" s="14"/>
    </row>
    <row r="26" spans="1:8" x14ac:dyDescent="0.25">
      <c r="A26" s="9"/>
      <c r="B26" s="9"/>
      <c r="C26" s="9" t="str">
        <f t="shared" si="1"/>
        <v>27</v>
      </c>
      <c r="D26" s="9"/>
      <c r="E26" s="13">
        <v>44748</v>
      </c>
      <c r="F26" s="12">
        <f t="shared" si="0"/>
        <v>0</v>
      </c>
      <c r="G26" s="12">
        <v>1375</v>
      </c>
      <c r="H26" s="14"/>
    </row>
    <row r="27" spans="1:8" x14ac:dyDescent="0.25">
      <c r="A27" s="9"/>
      <c r="B27" s="9"/>
      <c r="C27" s="9" t="str">
        <f t="shared" si="1"/>
        <v>27</v>
      </c>
      <c r="D27" s="9"/>
      <c r="E27" s="13">
        <v>44749</v>
      </c>
      <c r="F27" s="12">
        <f t="shared" si="0"/>
        <v>0</v>
      </c>
      <c r="G27" s="12">
        <v>1375</v>
      </c>
      <c r="H27" s="14"/>
    </row>
    <row r="28" spans="1:8" x14ac:dyDescent="0.25">
      <c r="A28" s="9"/>
      <c r="B28" s="9"/>
      <c r="C28" s="9" t="str">
        <f t="shared" si="1"/>
        <v>27</v>
      </c>
      <c r="D28" s="9"/>
      <c r="E28" s="13">
        <v>44750</v>
      </c>
      <c r="F28" s="12">
        <f t="shared" si="0"/>
        <v>0</v>
      </c>
      <c r="G28" s="12">
        <v>1375</v>
      </c>
      <c r="H28" s="14"/>
    </row>
    <row r="29" spans="1:8" x14ac:dyDescent="0.25">
      <c r="A29" s="9"/>
      <c r="B29" s="9"/>
      <c r="C29" s="9" t="str">
        <f t="shared" si="1"/>
        <v>27</v>
      </c>
      <c r="D29" s="9"/>
      <c r="E29" s="13">
        <v>44751</v>
      </c>
      <c r="F29" s="12">
        <f t="shared" si="0"/>
        <v>0</v>
      </c>
      <c r="G29" s="12">
        <v>1375</v>
      </c>
      <c r="H29" s="14"/>
    </row>
    <row r="30" spans="1:8" x14ac:dyDescent="0.25">
      <c r="A30" s="9"/>
      <c r="C30" s="9" t="str">
        <f t="shared" si="1"/>
        <v>27</v>
      </c>
      <c r="D30" s="9"/>
      <c r="E30" s="13">
        <v>44752</v>
      </c>
      <c r="F30" s="12">
        <f t="shared" si="0"/>
        <v>0</v>
      </c>
      <c r="G30" s="12">
        <v>1375</v>
      </c>
      <c r="H30" s="14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16C1-426D-4A1A-8FAA-DB5351AD5582}">
  <dimension ref="A1:H30"/>
  <sheetViews>
    <sheetView zoomScale="170" zoomScaleNormal="170" workbookViewId="0">
      <selection sqref="A1:XFD1048576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.42578125" bestFit="1" customWidth="1"/>
    <col min="6" max="6" width="9.42578125" bestFit="1" customWidth="1"/>
    <col min="7" max="7" width="11" bestFit="1" customWidth="1"/>
    <col min="8" max="8" width="14.7109375" bestFit="1" customWidth="1"/>
    <col min="9" max="9" width="26" customWidth="1"/>
  </cols>
  <sheetData>
    <row r="1" spans="1:8" x14ac:dyDescent="0.25">
      <c r="A1" s="15" t="s">
        <v>7</v>
      </c>
      <c r="B1" s="16"/>
      <c r="C1" s="16"/>
      <c r="D1" s="16"/>
      <c r="E1" s="16"/>
      <c r="F1" s="16"/>
      <c r="G1" s="16"/>
      <c r="H1" s="17"/>
    </row>
    <row r="2" spans="1:8" x14ac:dyDescent="0.25">
      <c r="A2" s="18"/>
      <c r="B2" s="9" t="s">
        <v>28</v>
      </c>
      <c r="C2" s="9" t="s">
        <v>33</v>
      </c>
      <c r="D2" s="9" t="s">
        <v>29</v>
      </c>
      <c r="E2" s="9" t="s">
        <v>30</v>
      </c>
      <c r="F2" s="9" t="s">
        <v>27</v>
      </c>
      <c r="G2" s="9" t="s">
        <v>24</v>
      </c>
      <c r="H2" s="10" t="s">
        <v>32</v>
      </c>
    </row>
    <row r="3" spans="1:8" x14ac:dyDescent="0.25">
      <c r="A3" s="19" t="s">
        <v>34</v>
      </c>
      <c r="B3" s="20">
        <v>31</v>
      </c>
      <c r="C3" s="9" t="str">
        <f>IF(D3&lt;=60,"31",IF(D3&lt;=70,"31.5",IF(D3&lt;=80,"32",IF(D3&lt;=90,"32.5",IF(D3&lt;=100,"33",IF(D3&lt;=110,"33.5",IF(D3&lt;=120,"34",)))))))</f>
        <v>31</v>
      </c>
      <c r="D3" s="9">
        <v>50</v>
      </c>
      <c r="E3" s="13">
        <v>45010</v>
      </c>
      <c r="F3" s="9">
        <f>SUM(C3*D3)</f>
        <v>1550</v>
      </c>
      <c r="G3" s="12">
        <v>1550</v>
      </c>
      <c r="H3" s="21">
        <f>SUM(F3-G3)</f>
        <v>0</v>
      </c>
    </row>
    <row r="4" spans="1:8" x14ac:dyDescent="0.25">
      <c r="A4" s="19" t="s">
        <v>13</v>
      </c>
      <c r="B4" s="20">
        <v>31</v>
      </c>
      <c r="C4" s="9" t="str">
        <f t="shared" ref="C4:C30" si="0">IF(D4&lt;=60,"31",IF(D4&lt;=70,"31.5",IF(D4&lt;=80,"32",IF(D4&lt;=90,"32.5",IF(D4&lt;=100,"33",IF(D4&lt;=110,"33.5",IF(D4&lt;=120,"34",)))))))</f>
        <v>31</v>
      </c>
      <c r="D4" s="9"/>
      <c r="E4" s="13">
        <v>44996</v>
      </c>
      <c r="F4" s="9">
        <f t="shared" ref="F4:F30" si="1">SUM(C4*D4)</f>
        <v>0</v>
      </c>
      <c r="G4" s="12">
        <v>1550</v>
      </c>
      <c r="H4" s="21">
        <f t="shared" ref="H4:H30" si="2">SUM(F4-G4)</f>
        <v>-1550</v>
      </c>
    </row>
    <row r="5" spans="1:8" x14ac:dyDescent="0.25">
      <c r="A5" s="19" t="s">
        <v>14</v>
      </c>
      <c r="B5" s="20">
        <v>31.5</v>
      </c>
      <c r="C5" s="9" t="str">
        <f t="shared" si="0"/>
        <v>31</v>
      </c>
      <c r="D5" s="9"/>
      <c r="E5" s="13">
        <v>44982</v>
      </c>
      <c r="F5" s="9">
        <f t="shared" si="1"/>
        <v>0</v>
      </c>
      <c r="G5" s="12">
        <v>1550</v>
      </c>
      <c r="H5" s="21">
        <f t="shared" si="2"/>
        <v>-1550</v>
      </c>
    </row>
    <row r="6" spans="1:8" x14ac:dyDescent="0.25">
      <c r="A6" s="19" t="s">
        <v>23</v>
      </c>
      <c r="B6" s="20">
        <v>32</v>
      </c>
      <c r="C6" s="9" t="str">
        <f t="shared" si="0"/>
        <v>31</v>
      </c>
      <c r="D6" s="9"/>
      <c r="E6" s="13">
        <v>44968</v>
      </c>
      <c r="F6" s="9">
        <f t="shared" si="1"/>
        <v>0</v>
      </c>
      <c r="G6" s="12">
        <v>1550</v>
      </c>
      <c r="H6" s="21">
        <f t="shared" si="2"/>
        <v>-1550</v>
      </c>
    </row>
    <row r="7" spans="1:8" x14ac:dyDescent="0.25">
      <c r="A7" s="19" t="s">
        <v>15</v>
      </c>
      <c r="B7" s="20">
        <v>32.5</v>
      </c>
      <c r="C7" s="9" t="str">
        <f t="shared" si="0"/>
        <v>31</v>
      </c>
      <c r="D7" s="9"/>
      <c r="E7" s="13">
        <v>44954</v>
      </c>
      <c r="F7" s="9">
        <f t="shared" si="1"/>
        <v>0</v>
      </c>
      <c r="G7" s="12">
        <v>1550</v>
      </c>
      <c r="H7" s="21">
        <f t="shared" si="2"/>
        <v>-1550</v>
      </c>
    </row>
    <row r="8" spans="1:8" x14ac:dyDescent="0.25">
      <c r="A8" s="19" t="s">
        <v>16</v>
      </c>
      <c r="B8" s="20">
        <v>33</v>
      </c>
      <c r="C8" s="9" t="str">
        <f t="shared" si="0"/>
        <v>31</v>
      </c>
      <c r="D8" s="9"/>
      <c r="E8" s="13">
        <v>44940</v>
      </c>
      <c r="F8" s="9">
        <f t="shared" si="1"/>
        <v>0</v>
      </c>
      <c r="G8" s="12">
        <v>1550</v>
      </c>
      <c r="H8" s="21">
        <f t="shared" si="2"/>
        <v>-1550</v>
      </c>
    </row>
    <row r="9" spans="1:8" x14ac:dyDescent="0.25">
      <c r="A9" s="19" t="s">
        <v>17</v>
      </c>
      <c r="B9" s="20">
        <v>33.5</v>
      </c>
      <c r="C9" s="9" t="str">
        <f t="shared" si="0"/>
        <v>31</v>
      </c>
      <c r="D9" s="12"/>
      <c r="E9" s="13">
        <v>44926</v>
      </c>
      <c r="F9" s="9">
        <f t="shared" si="1"/>
        <v>0</v>
      </c>
      <c r="G9" s="12">
        <v>1550</v>
      </c>
      <c r="H9" s="21">
        <f t="shared" si="2"/>
        <v>-1550</v>
      </c>
    </row>
    <row r="10" spans="1:8" x14ac:dyDescent="0.25">
      <c r="A10" s="19" t="s">
        <v>18</v>
      </c>
      <c r="B10" s="20">
        <v>34</v>
      </c>
      <c r="C10" s="9" t="str">
        <f t="shared" si="0"/>
        <v>31</v>
      </c>
      <c r="D10" s="9"/>
      <c r="E10" s="13">
        <v>44912</v>
      </c>
      <c r="F10" s="9">
        <f t="shared" si="1"/>
        <v>0</v>
      </c>
      <c r="G10" s="12">
        <v>1550</v>
      </c>
      <c r="H10" s="21">
        <f t="shared" si="2"/>
        <v>-1550</v>
      </c>
    </row>
    <row r="11" spans="1:8" x14ac:dyDescent="0.25">
      <c r="A11" s="18"/>
      <c r="B11" s="9"/>
      <c r="C11" s="9" t="str">
        <f t="shared" si="0"/>
        <v>33</v>
      </c>
      <c r="D11" s="9">
        <v>94.1</v>
      </c>
      <c r="E11" s="13">
        <v>44898</v>
      </c>
      <c r="F11" s="9">
        <f t="shared" si="1"/>
        <v>3105.2999999999997</v>
      </c>
      <c r="G11" s="12">
        <v>1550</v>
      </c>
      <c r="H11" s="21">
        <f t="shared" si="2"/>
        <v>1555.2999999999997</v>
      </c>
    </row>
    <row r="12" spans="1:8" x14ac:dyDescent="0.25">
      <c r="A12" s="18"/>
      <c r="B12" s="9"/>
      <c r="C12" s="9" t="str">
        <f t="shared" si="0"/>
        <v>32.5</v>
      </c>
      <c r="D12" s="9">
        <v>81.400000000000006</v>
      </c>
      <c r="E12" s="13">
        <v>44884</v>
      </c>
      <c r="F12" s="9">
        <f t="shared" si="1"/>
        <v>2645.5</v>
      </c>
      <c r="G12" s="12">
        <v>1550</v>
      </c>
      <c r="H12" s="21">
        <f t="shared" si="2"/>
        <v>1095.5</v>
      </c>
    </row>
    <row r="13" spans="1:8" x14ac:dyDescent="0.25">
      <c r="A13" s="18"/>
      <c r="B13" s="9"/>
      <c r="C13" s="9" t="str">
        <f t="shared" si="0"/>
        <v>33</v>
      </c>
      <c r="D13" s="9">
        <v>92.5</v>
      </c>
      <c r="E13" s="13">
        <v>44870</v>
      </c>
      <c r="F13" s="9">
        <f t="shared" si="1"/>
        <v>3052.5</v>
      </c>
      <c r="G13" s="12">
        <v>1550</v>
      </c>
      <c r="H13" s="21">
        <f t="shared" si="2"/>
        <v>1502.5</v>
      </c>
    </row>
    <row r="14" spans="1:8" x14ac:dyDescent="0.25">
      <c r="A14" s="18"/>
      <c r="B14" s="9"/>
      <c r="C14" s="9" t="str">
        <f t="shared" si="0"/>
        <v>32.5</v>
      </c>
      <c r="D14" s="9">
        <v>84.5</v>
      </c>
      <c r="E14" s="13">
        <v>44856</v>
      </c>
      <c r="F14" s="9">
        <f t="shared" si="1"/>
        <v>2746.25</v>
      </c>
      <c r="G14" s="12">
        <v>1550</v>
      </c>
      <c r="H14" s="21">
        <f t="shared" si="2"/>
        <v>1196.25</v>
      </c>
    </row>
    <row r="15" spans="1:8" x14ac:dyDescent="0.25">
      <c r="A15" s="18"/>
      <c r="B15" s="9"/>
      <c r="C15" s="9" t="str">
        <f t="shared" si="0"/>
        <v>31.5</v>
      </c>
      <c r="D15" s="9">
        <v>60.9</v>
      </c>
      <c r="E15" s="13">
        <v>44842</v>
      </c>
      <c r="F15" s="9">
        <f t="shared" si="1"/>
        <v>1918.35</v>
      </c>
      <c r="G15" s="12">
        <v>1550</v>
      </c>
      <c r="H15" s="21">
        <f t="shared" si="2"/>
        <v>368.34999999999991</v>
      </c>
    </row>
    <row r="16" spans="1:8" x14ac:dyDescent="0.25">
      <c r="A16" s="18"/>
      <c r="B16" s="9"/>
      <c r="C16" s="9" t="str">
        <f t="shared" si="0"/>
        <v>32</v>
      </c>
      <c r="D16" s="9">
        <v>74.2</v>
      </c>
      <c r="E16" s="13">
        <v>44828</v>
      </c>
      <c r="F16" s="9">
        <f t="shared" si="1"/>
        <v>2374.4</v>
      </c>
      <c r="G16" s="12">
        <v>1550</v>
      </c>
      <c r="H16" s="21">
        <f t="shared" si="2"/>
        <v>824.40000000000009</v>
      </c>
    </row>
    <row r="17" spans="1:8" x14ac:dyDescent="0.25">
      <c r="A17" s="18"/>
      <c r="B17" s="9"/>
      <c r="C17" s="9" t="str">
        <f t="shared" si="0"/>
        <v>32.5</v>
      </c>
      <c r="D17" s="9">
        <v>81.900000000000006</v>
      </c>
      <c r="E17" s="13">
        <v>44814</v>
      </c>
      <c r="F17" s="9">
        <f t="shared" si="1"/>
        <v>2661.75</v>
      </c>
      <c r="G17" s="12">
        <v>1550</v>
      </c>
      <c r="H17" s="21">
        <f t="shared" si="2"/>
        <v>1111.75</v>
      </c>
    </row>
    <row r="18" spans="1:8" x14ac:dyDescent="0.25">
      <c r="A18" s="18"/>
      <c r="B18" s="9"/>
      <c r="C18" s="9" t="str">
        <f t="shared" si="0"/>
        <v>32.5</v>
      </c>
      <c r="D18" s="9">
        <v>82.4</v>
      </c>
      <c r="E18" s="13">
        <v>44800</v>
      </c>
      <c r="F18" s="9">
        <f t="shared" si="1"/>
        <v>2678</v>
      </c>
      <c r="G18" s="12">
        <v>1550</v>
      </c>
      <c r="H18" s="21">
        <f t="shared" si="2"/>
        <v>1128</v>
      </c>
    </row>
    <row r="19" spans="1:8" x14ac:dyDescent="0.25">
      <c r="A19" s="18"/>
      <c r="B19" s="9"/>
      <c r="C19" s="9" t="str">
        <f t="shared" si="0"/>
        <v>32</v>
      </c>
      <c r="D19" s="9">
        <v>80</v>
      </c>
      <c r="E19" s="13">
        <v>44786</v>
      </c>
      <c r="F19" s="9">
        <f t="shared" si="1"/>
        <v>2560</v>
      </c>
      <c r="G19" s="12">
        <v>1550</v>
      </c>
      <c r="H19" s="21">
        <f t="shared" si="2"/>
        <v>1010</v>
      </c>
    </row>
    <row r="20" spans="1:8" x14ac:dyDescent="0.25">
      <c r="A20" s="18"/>
      <c r="B20" s="9"/>
      <c r="C20" s="9" t="str">
        <f t="shared" si="0"/>
        <v>32.5</v>
      </c>
      <c r="D20" s="9">
        <v>89.8</v>
      </c>
      <c r="E20" s="13">
        <v>44772</v>
      </c>
      <c r="F20" s="9">
        <f t="shared" si="1"/>
        <v>2918.5</v>
      </c>
      <c r="G20" s="12">
        <v>1550</v>
      </c>
      <c r="H20" s="21">
        <f t="shared" si="2"/>
        <v>1368.5</v>
      </c>
    </row>
    <row r="21" spans="1:8" x14ac:dyDescent="0.25">
      <c r="A21" s="18"/>
      <c r="B21" s="9"/>
      <c r="C21" s="9" t="str">
        <f t="shared" si="0"/>
        <v>32.5</v>
      </c>
      <c r="D21" s="9">
        <v>86.2</v>
      </c>
      <c r="E21" s="13">
        <v>44758</v>
      </c>
      <c r="F21" s="9">
        <f t="shared" si="1"/>
        <v>2801.5</v>
      </c>
      <c r="G21" s="12">
        <v>1550</v>
      </c>
      <c r="H21" s="21">
        <f t="shared" si="2"/>
        <v>1251.5</v>
      </c>
    </row>
    <row r="22" spans="1:8" x14ac:dyDescent="0.25">
      <c r="A22" s="18"/>
      <c r="B22" s="9"/>
      <c r="C22" s="9" t="str">
        <f t="shared" si="0"/>
        <v>31</v>
      </c>
      <c r="D22" s="13"/>
      <c r="E22" s="13">
        <v>44744</v>
      </c>
      <c r="F22" s="9">
        <f t="shared" si="1"/>
        <v>0</v>
      </c>
      <c r="G22" s="12">
        <v>1550</v>
      </c>
      <c r="H22" s="21">
        <f t="shared" si="2"/>
        <v>-1550</v>
      </c>
    </row>
    <row r="23" spans="1:8" x14ac:dyDescent="0.25">
      <c r="A23" s="18"/>
      <c r="B23" s="9"/>
      <c r="C23" s="9" t="str">
        <f t="shared" si="0"/>
        <v>31</v>
      </c>
      <c r="D23" s="13"/>
      <c r="E23" s="13">
        <v>44745</v>
      </c>
      <c r="F23" s="9">
        <f t="shared" si="1"/>
        <v>0</v>
      </c>
      <c r="G23" s="12">
        <v>1550</v>
      </c>
      <c r="H23" s="21">
        <f t="shared" si="2"/>
        <v>-1550</v>
      </c>
    </row>
    <row r="24" spans="1:8" x14ac:dyDescent="0.25">
      <c r="A24" s="18"/>
      <c r="B24" s="9"/>
      <c r="C24" s="9" t="str">
        <f t="shared" si="0"/>
        <v>31</v>
      </c>
      <c r="D24" s="13"/>
      <c r="E24" s="13">
        <v>44746</v>
      </c>
      <c r="F24" s="9">
        <f t="shared" si="1"/>
        <v>0</v>
      </c>
      <c r="G24" s="12">
        <v>1550</v>
      </c>
      <c r="H24" s="21">
        <f t="shared" si="2"/>
        <v>-1550</v>
      </c>
    </row>
    <row r="25" spans="1:8" x14ac:dyDescent="0.25">
      <c r="A25" s="18"/>
      <c r="B25" s="9"/>
      <c r="C25" s="9" t="str">
        <f t="shared" si="0"/>
        <v>31</v>
      </c>
      <c r="D25" s="13"/>
      <c r="E25" s="13">
        <v>44747</v>
      </c>
      <c r="F25" s="9">
        <f t="shared" si="1"/>
        <v>0</v>
      </c>
      <c r="G25" s="12">
        <v>1550</v>
      </c>
      <c r="H25" s="21">
        <f t="shared" si="2"/>
        <v>-1550</v>
      </c>
    </row>
    <row r="26" spans="1:8" x14ac:dyDescent="0.25">
      <c r="A26" s="18"/>
      <c r="B26" s="9"/>
      <c r="C26" s="9" t="str">
        <f t="shared" si="0"/>
        <v>31</v>
      </c>
      <c r="D26" s="13"/>
      <c r="E26" s="13">
        <v>44748</v>
      </c>
      <c r="F26" s="9">
        <f t="shared" si="1"/>
        <v>0</v>
      </c>
      <c r="G26" s="12">
        <v>1550</v>
      </c>
      <c r="H26" s="21">
        <f t="shared" si="2"/>
        <v>-1550</v>
      </c>
    </row>
    <row r="27" spans="1:8" x14ac:dyDescent="0.25">
      <c r="A27" s="18"/>
      <c r="B27" s="9"/>
      <c r="C27" s="9" t="str">
        <f t="shared" si="0"/>
        <v>31</v>
      </c>
      <c r="D27" s="13"/>
      <c r="E27" s="13">
        <v>44749</v>
      </c>
      <c r="F27" s="9">
        <f t="shared" si="1"/>
        <v>0</v>
      </c>
      <c r="G27" s="12">
        <v>1550</v>
      </c>
      <c r="H27" s="21">
        <f t="shared" si="2"/>
        <v>-1550</v>
      </c>
    </row>
    <row r="28" spans="1:8" x14ac:dyDescent="0.25">
      <c r="A28" s="18"/>
      <c r="B28" s="9"/>
      <c r="C28" s="9" t="str">
        <f t="shared" si="0"/>
        <v>31</v>
      </c>
      <c r="D28" s="13"/>
      <c r="E28" s="13">
        <v>44750</v>
      </c>
      <c r="F28" s="9">
        <f t="shared" si="1"/>
        <v>0</v>
      </c>
      <c r="G28" s="12">
        <v>1550</v>
      </c>
      <c r="H28" s="21">
        <f t="shared" si="2"/>
        <v>-1550</v>
      </c>
    </row>
    <row r="29" spans="1:8" x14ac:dyDescent="0.25">
      <c r="A29" s="18"/>
      <c r="B29" s="9"/>
      <c r="C29" s="9" t="str">
        <f t="shared" si="0"/>
        <v>31</v>
      </c>
      <c r="D29" s="13"/>
      <c r="E29" s="13">
        <v>44751</v>
      </c>
      <c r="F29" s="9">
        <f t="shared" si="1"/>
        <v>0</v>
      </c>
      <c r="G29" s="12">
        <v>1550</v>
      </c>
      <c r="H29" s="21">
        <f t="shared" si="2"/>
        <v>-1550</v>
      </c>
    </row>
    <row r="30" spans="1:8" x14ac:dyDescent="0.25">
      <c r="A30" s="18"/>
      <c r="C30" s="9" t="str">
        <f t="shared" si="0"/>
        <v>31</v>
      </c>
      <c r="D30" s="13"/>
      <c r="E30" s="13">
        <v>44752</v>
      </c>
      <c r="F30" s="9">
        <f t="shared" si="1"/>
        <v>0</v>
      </c>
      <c r="G30" s="12">
        <v>1550</v>
      </c>
      <c r="H30" s="21">
        <f t="shared" si="2"/>
        <v>-1550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A76-1A3C-4D4C-AB48-96B94A0D0417}">
  <dimension ref="A1:H30"/>
  <sheetViews>
    <sheetView zoomScale="250" zoomScaleNormal="250" workbookViewId="0">
      <selection sqref="A1:H30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" bestFit="1" customWidth="1"/>
    <col min="6" max="6" width="9.42578125" bestFit="1" customWidth="1"/>
    <col min="7" max="7" width="10.5703125" bestFit="1" customWidth="1"/>
    <col min="8" max="8" width="14.7109375" bestFit="1" customWidth="1"/>
  </cols>
  <sheetData>
    <row r="1" spans="1:8" x14ac:dyDescent="0.25">
      <c r="A1" s="15" t="s">
        <v>22</v>
      </c>
      <c r="B1" s="22"/>
      <c r="C1" s="22"/>
      <c r="D1" s="22"/>
      <c r="E1" s="22"/>
      <c r="F1" s="22"/>
      <c r="G1" s="22"/>
      <c r="H1" s="22"/>
    </row>
    <row r="2" spans="1:8" x14ac:dyDescent="0.25">
      <c r="A2" s="18"/>
      <c r="B2" s="9" t="s">
        <v>28</v>
      </c>
      <c r="C2" s="9" t="s">
        <v>33</v>
      </c>
      <c r="D2" s="9" t="s">
        <v>29</v>
      </c>
      <c r="E2" s="9" t="s">
        <v>30</v>
      </c>
      <c r="F2" s="9" t="s">
        <v>27</v>
      </c>
      <c r="G2" s="9" t="s">
        <v>24</v>
      </c>
      <c r="H2" s="10" t="s">
        <v>32</v>
      </c>
    </row>
    <row r="3" spans="1:8" x14ac:dyDescent="0.25">
      <c r="A3" s="19" t="s">
        <v>34</v>
      </c>
      <c r="B3" s="1">
        <v>37</v>
      </c>
      <c r="C3" t="str">
        <f>IF(D3&lt;=60,"37",IF(D3&lt;=70,"37.5",IF(D3&lt;=80,"38",IF(D3&lt;=90,"38.5",IF(D3&lt;=100,"39",IF(D3&lt;=110,"39.5",IF(D3&lt;=120,"40",)))))))</f>
        <v>37</v>
      </c>
      <c r="D3">
        <v>50</v>
      </c>
      <c r="E3" s="13">
        <v>45010</v>
      </c>
      <c r="F3">
        <f>SUM(C3*D3)</f>
        <v>1850</v>
      </c>
      <c r="G3" s="2">
        <v>1850</v>
      </c>
      <c r="H3" s="5">
        <f>SUM(F3-G3)</f>
        <v>0</v>
      </c>
    </row>
    <row r="4" spans="1:8" x14ac:dyDescent="0.25">
      <c r="A4" s="19" t="s">
        <v>13</v>
      </c>
      <c r="B4" s="1">
        <v>37</v>
      </c>
      <c r="C4" t="str">
        <f t="shared" ref="C4:C30" si="0">IF(D4&lt;=50,"37",IF(D4&lt;=60,"37.5",IF(D4&lt;=70,"38",IF(D4&lt;=80,"38.5",IF(D4&lt;=90,"39",IF(D4&lt;=100,"39.5",IF(D4&lt;=110,"40",IF(D4&lt;=120,"40.5"))))))))</f>
        <v>37</v>
      </c>
      <c r="E4" s="13">
        <v>44996</v>
      </c>
      <c r="F4">
        <f t="shared" ref="F4:F30" si="1">SUM(C4*D4)</f>
        <v>0</v>
      </c>
      <c r="G4" s="2">
        <v>1850</v>
      </c>
      <c r="H4" s="5">
        <f t="shared" ref="H4:H30" si="2">SUM(F4-G4)</f>
        <v>-1850</v>
      </c>
    </row>
    <row r="5" spans="1:8" x14ac:dyDescent="0.25">
      <c r="A5" s="19" t="s">
        <v>14</v>
      </c>
      <c r="B5" s="1">
        <v>37.5</v>
      </c>
      <c r="C5" t="str">
        <f t="shared" si="0"/>
        <v>37</v>
      </c>
      <c r="E5" s="13">
        <v>44982</v>
      </c>
      <c r="F5">
        <f t="shared" si="1"/>
        <v>0</v>
      </c>
      <c r="G5" s="2">
        <v>1850</v>
      </c>
      <c r="H5" s="5">
        <f t="shared" si="2"/>
        <v>-1850</v>
      </c>
    </row>
    <row r="6" spans="1:8" x14ac:dyDescent="0.25">
      <c r="A6" s="19" t="s">
        <v>23</v>
      </c>
      <c r="B6" s="1">
        <v>38</v>
      </c>
      <c r="C6" t="str">
        <f t="shared" si="0"/>
        <v>37</v>
      </c>
      <c r="E6" s="13">
        <v>44968</v>
      </c>
      <c r="F6">
        <f t="shared" si="1"/>
        <v>0</v>
      </c>
      <c r="G6" s="2">
        <v>1850</v>
      </c>
      <c r="H6" s="5">
        <f t="shared" si="2"/>
        <v>-1850</v>
      </c>
    </row>
    <row r="7" spans="1:8" x14ac:dyDescent="0.25">
      <c r="A7" s="19" t="s">
        <v>15</v>
      </c>
      <c r="B7" s="1">
        <v>38.5</v>
      </c>
      <c r="C7" t="str">
        <f t="shared" si="0"/>
        <v>37</v>
      </c>
      <c r="E7" s="13">
        <v>44954</v>
      </c>
      <c r="F7">
        <f t="shared" si="1"/>
        <v>0</v>
      </c>
      <c r="G7" s="2">
        <v>1850</v>
      </c>
      <c r="H7" s="5">
        <f t="shared" si="2"/>
        <v>-1850</v>
      </c>
    </row>
    <row r="8" spans="1:8" x14ac:dyDescent="0.25">
      <c r="A8" s="19" t="s">
        <v>16</v>
      </c>
      <c r="B8" s="1">
        <v>39</v>
      </c>
      <c r="C8" t="str">
        <f t="shared" si="0"/>
        <v>37</v>
      </c>
      <c r="E8" s="13">
        <v>44940</v>
      </c>
      <c r="F8">
        <f t="shared" si="1"/>
        <v>0</v>
      </c>
      <c r="G8" s="2">
        <v>1850</v>
      </c>
      <c r="H8" s="5">
        <f t="shared" si="2"/>
        <v>-1850</v>
      </c>
    </row>
    <row r="9" spans="1:8" x14ac:dyDescent="0.25">
      <c r="A9" s="19" t="s">
        <v>17</v>
      </c>
      <c r="B9" s="1">
        <v>39.5</v>
      </c>
      <c r="C9" t="str">
        <f t="shared" si="0"/>
        <v>37</v>
      </c>
      <c r="E9" s="13">
        <v>44926</v>
      </c>
      <c r="F9">
        <f t="shared" si="1"/>
        <v>0</v>
      </c>
      <c r="G9" s="2">
        <v>1850</v>
      </c>
      <c r="H9" s="5">
        <f t="shared" si="2"/>
        <v>-1850</v>
      </c>
    </row>
    <row r="10" spans="1:8" x14ac:dyDescent="0.25">
      <c r="A10" s="19" t="s">
        <v>18</v>
      </c>
      <c r="B10" s="1">
        <v>40</v>
      </c>
      <c r="C10" t="str">
        <f t="shared" si="0"/>
        <v>37</v>
      </c>
      <c r="D10" s="4"/>
      <c r="E10" s="13">
        <v>44912</v>
      </c>
      <c r="F10">
        <f t="shared" si="1"/>
        <v>0</v>
      </c>
      <c r="G10" s="2">
        <v>1850</v>
      </c>
      <c r="H10" s="5">
        <f t="shared" si="2"/>
        <v>-1850</v>
      </c>
    </row>
    <row r="11" spans="1:8" x14ac:dyDescent="0.25">
      <c r="C11" t="str">
        <f t="shared" si="0"/>
        <v>37</v>
      </c>
      <c r="D11" s="4"/>
      <c r="E11" s="13">
        <v>44898</v>
      </c>
      <c r="F11">
        <f t="shared" si="1"/>
        <v>0</v>
      </c>
      <c r="G11" s="2">
        <v>1850</v>
      </c>
      <c r="H11" s="5">
        <f t="shared" si="2"/>
        <v>-1850</v>
      </c>
    </row>
    <row r="12" spans="1:8" x14ac:dyDescent="0.25">
      <c r="C12" t="str">
        <f t="shared" si="0"/>
        <v>37</v>
      </c>
      <c r="D12" s="4"/>
      <c r="E12" s="13">
        <v>44884</v>
      </c>
      <c r="F12">
        <f t="shared" si="1"/>
        <v>0</v>
      </c>
      <c r="G12" s="2">
        <v>1850</v>
      </c>
      <c r="H12" s="5">
        <f t="shared" si="2"/>
        <v>-1850</v>
      </c>
    </row>
    <row r="13" spans="1:8" x14ac:dyDescent="0.25">
      <c r="C13" t="str">
        <f t="shared" si="0"/>
        <v>37</v>
      </c>
      <c r="D13" s="4"/>
      <c r="E13" s="13">
        <v>44870</v>
      </c>
      <c r="F13">
        <f t="shared" si="1"/>
        <v>0</v>
      </c>
      <c r="G13" s="2">
        <v>1850</v>
      </c>
      <c r="H13" s="5">
        <f t="shared" si="2"/>
        <v>-1850</v>
      </c>
    </row>
    <row r="14" spans="1:8" x14ac:dyDescent="0.25">
      <c r="C14" t="str">
        <f t="shared" si="0"/>
        <v>37</v>
      </c>
      <c r="D14" s="4"/>
      <c r="E14" s="13">
        <v>44856</v>
      </c>
      <c r="F14">
        <f t="shared" si="1"/>
        <v>0</v>
      </c>
      <c r="G14" s="2">
        <v>1850</v>
      </c>
      <c r="H14" s="5">
        <f t="shared" si="2"/>
        <v>-1850</v>
      </c>
    </row>
    <row r="15" spans="1:8" x14ac:dyDescent="0.25">
      <c r="C15" t="str">
        <f t="shared" si="0"/>
        <v>37</v>
      </c>
      <c r="D15" s="4"/>
      <c r="E15" s="13">
        <v>44842</v>
      </c>
      <c r="F15">
        <f t="shared" si="1"/>
        <v>0</v>
      </c>
      <c r="G15" s="2">
        <v>1850</v>
      </c>
      <c r="H15" s="5">
        <f t="shared" si="2"/>
        <v>-1850</v>
      </c>
    </row>
    <row r="16" spans="1:8" x14ac:dyDescent="0.25">
      <c r="C16" t="str">
        <f t="shared" si="0"/>
        <v>37</v>
      </c>
      <c r="E16" s="13">
        <v>44828</v>
      </c>
      <c r="F16">
        <f t="shared" si="1"/>
        <v>0</v>
      </c>
      <c r="G16" s="2">
        <v>1850</v>
      </c>
      <c r="H16" s="5">
        <f t="shared" si="2"/>
        <v>-1850</v>
      </c>
    </row>
    <row r="17" spans="1:8" x14ac:dyDescent="0.25">
      <c r="C17" t="str">
        <f t="shared" si="0"/>
        <v>37</v>
      </c>
      <c r="E17" s="13">
        <v>44814</v>
      </c>
      <c r="F17">
        <f t="shared" si="1"/>
        <v>0</v>
      </c>
      <c r="G17" s="2">
        <v>1850</v>
      </c>
      <c r="H17" s="5">
        <f t="shared" si="2"/>
        <v>-1850</v>
      </c>
    </row>
    <row r="18" spans="1:8" x14ac:dyDescent="0.25">
      <c r="A18" s="4"/>
      <c r="C18" t="str">
        <f t="shared" si="0"/>
        <v>37</v>
      </c>
      <c r="E18" s="13">
        <v>44800</v>
      </c>
      <c r="F18">
        <f t="shared" si="1"/>
        <v>0</v>
      </c>
      <c r="G18" s="2">
        <v>1850</v>
      </c>
      <c r="H18" s="5">
        <f t="shared" si="2"/>
        <v>-1850</v>
      </c>
    </row>
    <row r="19" spans="1:8" x14ac:dyDescent="0.25">
      <c r="A19" s="4"/>
      <c r="C19" t="str">
        <f t="shared" si="0"/>
        <v>37</v>
      </c>
      <c r="E19" s="13">
        <v>44786</v>
      </c>
      <c r="F19">
        <f t="shared" si="1"/>
        <v>0</v>
      </c>
      <c r="G19" s="2">
        <v>1850</v>
      </c>
      <c r="H19" s="5">
        <f t="shared" si="2"/>
        <v>-1850</v>
      </c>
    </row>
    <row r="20" spans="1:8" x14ac:dyDescent="0.25">
      <c r="A20" s="4"/>
      <c r="C20" t="str">
        <f t="shared" si="0"/>
        <v>37</v>
      </c>
      <c r="E20" s="13">
        <v>44772</v>
      </c>
      <c r="F20">
        <f t="shared" si="1"/>
        <v>0</v>
      </c>
      <c r="G20" s="2">
        <v>1850</v>
      </c>
      <c r="H20" s="5">
        <f t="shared" si="2"/>
        <v>-1850</v>
      </c>
    </row>
    <row r="21" spans="1:8" x14ac:dyDescent="0.25">
      <c r="A21" s="4"/>
      <c r="C21" t="str">
        <f t="shared" si="0"/>
        <v>37</v>
      </c>
      <c r="E21" s="13">
        <v>44758</v>
      </c>
      <c r="F21">
        <f t="shared" si="1"/>
        <v>0</v>
      </c>
      <c r="G21" s="2">
        <v>1850</v>
      </c>
      <c r="H21" s="5">
        <f t="shared" si="2"/>
        <v>-1850</v>
      </c>
    </row>
    <row r="22" spans="1:8" x14ac:dyDescent="0.25">
      <c r="A22" s="4"/>
      <c r="C22" t="str">
        <f t="shared" si="0"/>
        <v>37</v>
      </c>
      <c r="E22" s="13">
        <v>44744</v>
      </c>
      <c r="F22">
        <f t="shared" si="1"/>
        <v>0</v>
      </c>
      <c r="G22" s="2">
        <v>1850</v>
      </c>
      <c r="H22" s="5">
        <f t="shared" si="2"/>
        <v>-1850</v>
      </c>
    </row>
    <row r="23" spans="1:8" x14ac:dyDescent="0.25">
      <c r="A23" s="4"/>
      <c r="C23" t="str">
        <f t="shared" si="0"/>
        <v>37</v>
      </c>
      <c r="E23" s="13">
        <v>44745</v>
      </c>
      <c r="F23">
        <f t="shared" si="1"/>
        <v>0</v>
      </c>
      <c r="G23" s="2">
        <v>1850</v>
      </c>
      <c r="H23" s="5">
        <f t="shared" si="2"/>
        <v>-1850</v>
      </c>
    </row>
    <row r="24" spans="1:8" x14ac:dyDescent="0.25">
      <c r="A24" s="4"/>
      <c r="C24" t="str">
        <f t="shared" si="0"/>
        <v>37</v>
      </c>
      <c r="E24" s="13">
        <v>44746</v>
      </c>
      <c r="F24">
        <f t="shared" si="1"/>
        <v>0</v>
      </c>
      <c r="G24" s="2">
        <v>1850</v>
      </c>
      <c r="H24" s="5">
        <f t="shared" si="2"/>
        <v>-1850</v>
      </c>
    </row>
    <row r="25" spans="1:8" x14ac:dyDescent="0.25">
      <c r="A25" s="4"/>
      <c r="C25" t="str">
        <f t="shared" si="0"/>
        <v>37</v>
      </c>
      <c r="E25" s="13">
        <v>44747</v>
      </c>
      <c r="F25">
        <f t="shared" si="1"/>
        <v>0</v>
      </c>
      <c r="G25" s="2">
        <v>1850</v>
      </c>
      <c r="H25" s="5">
        <f t="shared" si="2"/>
        <v>-1850</v>
      </c>
    </row>
    <row r="26" spans="1:8" x14ac:dyDescent="0.25">
      <c r="A26" s="4"/>
      <c r="C26" t="str">
        <f t="shared" si="0"/>
        <v>37</v>
      </c>
      <c r="E26" s="13">
        <v>44748</v>
      </c>
      <c r="F26">
        <f t="shared" si="1"/>
        <v>0</v>
      </c>
      <c r="G26" s="2">
        <v>1850</v>
      </c>
      <c r="H26" s="5">
        <f t="shared" si="2"/>
        <v>-1850</v>
      </c>
    </row>
    <row r="27" spans="1:8" x14ac:dyDescent="0.25">
      <c r="C27" t="str">
        <f t="shared" si="0"/>
        <v>37</v>
      </c>
      <c r="E27" s="13">
        <v>44749</v>
      </c>
      <c r="F27">
        <f t="shared" si="1"/>
        <v>0</v>
      </c>
      <c r="G27" s="2">
        <v>1850</v>
      </c>
      <c r="H27" s="5">
        <f t="shared" si="2"/>
        <v>-1850</v>
      </c>
    </row>
    <row r="28" spans="1:8" x14ac:dyDescent="0.25">
      <c r="C28" t="str">
        <f t="shared" si="0"/>
        <v>37</v>
      </c>
      <c r="E28" s="13">
        <v>44750</v>
      </c>
      <c r="F28">
        <f t="shared" si="1"/>
        <v>0</v>
      </c>
      <c r="G28" s="2">
        <v>1850</v>
      </c>
      <c r="H28" s="5">
        <f t="shared" si="2"/>
        <v>-1850</v>
      </c>
    </row>
    <row r="29" spans="1:8" x14ac:dyDescent="0.25">
      <c r="C29" t="str">
        <f t="shared" si="0"/>
        <v>37</v>
      </c>
      <c r="E29" s="13">
        <v>44751</v>
      </c>
      <c r="F29">
        <f t="shared" si="1"/>
        <v>0</v>
      </c>
      <c r="G29" s="2">
        <v>1850</v>
      </c>
      <c r="H29" s="5">
        <f t="shared" si="2"/>
        <v>-1850</v>
      </c>
    </row>
    <row r="30" spans="1:8" x14ac:dyDescent="0.25">
      <c r="C30" t="str">
        <f t="shared" si="0"/>
        <v>37</v>
      </c>
      <c r="E30" s="13">
        <v>44752</v>
      </c>
      <c r="F30">
        <f t="shared" si="1"/>
        <v>0</v>
      </c>
      <c r="G30" s="2">
        <v>1850</v>
      </c>
      <c r="H30" s="5">
        <f t="shared" si="2"/>
        <v>-1850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11DE-0A14-4268-8ADF-E9E1DB7C7A29}">
  <dimension ref="A1:H30"/>
  <sheetViews>
    <sheetView workbookViewId="0">
      <selection sqref="A1:XFD1048576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0.7109375" bestFit="1" customWidth="1"/>
    <col min="6" max="6" width="9.42578125" bestFit="1" customWidth="1"/>
    <col min="7" max="7" width="10.5703125" bestFit="1" customWidth="1"/>
    <col min="8" max="8" width="14.7109375" bestFit="1" customWidth="1"/>
  </cols>
  <sheetData>
    <row r="1" spans="1:8" x14ac:dyDescent="0.25">
      <c r="A1" s="15" t="s">
        <v>8</v>
      </c>
      <c r="B1" s="22"/>
      <c r="C1" s="22"/>
      <c r="D1" s="22"/>
      <c r="E1" s="22"/>
      <c r="F1" s="22"/>
      <c r="G1" s="22"/>
      <c r="H1" s="22"/>
    </row>
    <row r="2" spans="1:8" x14ac:dyDescent="0.25">
      <c r="A2" s="18"/>
      <c r="B2" s="9" t="s">
        <v>28</v>
      </c>
      <c r="C2" s="9" t="s">
        <v>33</v>
      </c>
      <c r="D2" s="9" t="s">
        <v>29</v>
      </c>
      <c r="E2" s="9" t="s">
        <v>30</v>
      </c>
      <c r="F2" s="9" t="s">
        <v>27</v>
      </c>
      <c r="G2" s="9" t="s">
        <v>24</v>
      </c>
      <c r="H2" s="10" t="s">
        <v>32</v>
      </c>
    </row>
    <row r="3" spans="1:8" x14ac:dyDescent="0.25">
      <c r="A3" s="19" t="s">
        <v>34</v>
      </c>
      <c r="B3" s="1">
        <v>41.2</v>
      </c>
      <c r="C3" t="str">
        <f>IF(D3&lt;=60,"41.2",IF(D3&lt;=70,"42.2",IF(D3&lt;=80,"43.2",IF(D3&lt;=90,"44.2",IF(D3&lt;=100,"45.2",IF(D3&lt;=110,"46.2",IF(D3&lt;=120,"47.",)))))))</f>
        <v>41.2</v>
      </c>
      <c r="D3">
        <v>50</v>
      </c>
      <c r="E3" s="13">
        <v>45010</v>
      </c>
      <c r="F3">
        <f>SUM(C3*D3)</f>
        <v>2060</v>
      </c>
      <c r="G3" s="2">
        <v>2060</v>
      </c>
      <c r="H3" s="5">
        <f>SUM(F3-G3)</f>
        <v>0</v>
      </c>
    </row>
    <row r="4" spans="1:8" x14ac:dyDescent="0.25">
      <c r="A4" s="19" t="s">
        <v>13</v>
      </c>
      <c r="B4" s="1">
        <v>41.2</v>
      </c>
      <c r="C4" t="str">
        <f t="shared" ref="C4:C30" si="0">IF(D4&lt;=50,"41.2",IF(D4&lt;=60,"42.2",IF(D4&lt;=70,"43.2",IF(D4&lt;=80,"44.2",IF(D4&lt;=90,"45.2",IF(D4&lt;=100,"46.2",IF(D4&lt;=110,"47.",IF(D4&lt;=120,"48.2"))))))))</f>
        <v>41.2</v>
      </c>
      <c r="E4" s="13">
        <v>44996</v>
      </c>
      <c r="F4">
        <f t="shared" ref="F4:F30" si="1">SUM(C4*D4)</f>
        <v>0</v>
      </c>
      <c r="G4" s="2">
        <v>2060</v>
      </c>
      <c r="H4" s="5">
        <f t="shared" ref="H4:H30" si="2">SUM(F4-G4)</f>
        <v>-2060</v>
      </c>
    </row>
    <row r="5" spans="1:8" x14ac:dyDescent="0.25">
      <c r="A5" s="19" t="s">
        <v>14</v>
      </c>
      <c r="B5" s="1">
        <v>42.2</v>
      </c>
      <c r="C5" t="str">
        <f t="shared" si="0"/>
        <v>41.2</v>
      </c>
      <c r="E5" s="13">
        <v>44982</v>
      </c>
      <c r="F5">
        <f t="shared" si="1"/>
        <v>0</v>
      </c>
      <c r="G5" s="2">
        <v>2060</v>
      </c>
      <c r="H5" s="5">
        <f t="shared" si="2"/>
        <v>-2060</v>
      </c>
    </row>
    <row r="6" spans="1:8" x14ac:dyDescent="0.25">
      <c r="A6" s="19" t="s">
        <v>23</v>
      </c>
      <c r="B6" s="1">
        <v>43.2</v>
      </c>
      <c r="C6" t="str">
        <f t="shared" si="0"/>
        <v>41.2</v>
      </c>
      <c r="E6" s="13">
        <v>44968</v>
      </c>
      <c r="F6">
        <f t="shared" si="1"/>
        <v>0</v>
      </c>
      <c r="G6" s="2">
        <v>2060</v>
      </c>
      <c r="H6" s="5">
        <f t="shared" si="2"/>
        <v>-2060</v>
      </c>
    </row>
    <row r="7" spans="1:8" x14ac:dyDescent="0.25">
      <c r="A7" s="19" t="s">
        <v>15</v>
      </c>
      <c r="B7" s="1">
        <v>44.2</v>
      </c>
      <c r="C7" t="str">
        <f t="shared" si="0"/>
        <v>41.2</v>
      </c>
      <c r="E7" s="13">
        <v>44954</v>
      </c>
      <c r="F7">
        <f t="shared" si="1"/>
        <v>0</v>
      </c>
      <c r="G7" s="2">
        <v>2060</v>
      </c>
      <c r="H7" s="5">
        <f t="shared" si="2"/>
        <v>-2060</v>
      </c>
    </row>
    <row r="8" spans="1:8" x14ac:dyDescent="0.25">
      <c r="A8" s="19" t="s">
        <v>16</v>
      </c>
      <c r="B8" s="1">
        <v>45.2</v>
      </c>
      <c r="C8" t="str">
        <f t="shared" si="0"/>
        <v>41.2</v>
      </c>
      <c r="E8" s="13">
        <v>44940</v>
      </c>
      <c r="F8">
        <f t="shared" si="1"/>
        <v>0</v>
      </c>
      <c r="G8" s="2">
        <v>2060</v>
      </c>
      <c r="H8" s="5">
        <f t="shared" si="2"/>
        <v>-2060</v>
      </c>
    </row>
    <row r="9" spans="1:8" x14ac:dyDescent="0.25">
      <c r="A9" s="19" t="s">
        <v>17</v>
      </c>
      <c r="B9" s="1">
        <v>46.2</v>
      </c>
      <c r="C9" t="str">
        <f t="shared" si="0"/>
        <v>41.2</v>
      </c>
      <c r="E9" s="13">
        <v>44926</v>
      </c>
      <c r="F9">
        <f t="shared" si="1"/>
        <v>0</v>
      </c>
      <c r="G9" s="2">
        <v>2060</v>
      </c>
      <c r="H9" s="5">
        <f t="shared" si="2"/>
        <v>-2060</v>
      </c>
    </row>
    <row r="10" spans="1:8" x14ac:dyDescent="0.25">
      <c r="A10" s="19" t="s">
        <v>18</v>
      </c>
      <c r="B10" s="1">
        <v>47.2</v>
      </c>
      <c r="C10" t="str">
        <f t="shared" si="0"/>
        <v>41.2</v>
      </c>
      <c r="D10" s="4"/>
      <c r="E10" s="13">
        <v>44912</v>
      </c>
      <c r="F10">
        <f t="shared" si="1"/>
        <v>0</v>
      </c>
      <c r="G10" s="2">
        <v>2060</v>
      </c>
      <c r="H10" s="5">
        <f t="shared" si="2"/>
        <v>-2060</v>
      </c>
    </row>
    <row r="11" spans="1:8" x14ac:dyDescent="0.25">
      <c r="C11" t="str">
        <f t="shared" si="0"/>
        <v>47.</v>
      </c>
      <c r="D11">
        <v>101.9</v>
      </c>
      <c r="E11" s="13">
        <v>44898</v>
      </c>
      <c r="F11">
        <f t="shared" si="1"/>
        <v>4789.3</v>
      </c>
      <c r="G11" s="2">
        <v>2060</v>
      </c>
      <c r="H11" s="5">
        <f t="shared" si="2"/>
        <v>2729.3</v>
      </c>
    </row>
    <row r="12" spans="1:8" x14ac:dyDescent="0.25">
      <c r="C12" t="str">
        <f t="shared" si="0"/>
        <v>45.2</v>
      </c>
      <c r="D12">
        <v>81.7</v>
      </c>
      <c r="E12" s="13">
        <v>44884</v>
      </c>
      <c r="F12">
        <f t="shared" si="1"/>
        <v>3692.84</v>
      </c>
      <c r="G12" s="2">
        <v>2060</v>
      </c>
      <c r="H12" s="5">
        <f t="shared" si="2"/>
        <v>1632.8400000000001</v>
      </c>
    </row>
    <row r="13" spans="1:8" x14ac:dyDescent="0.25">
      <c r="C13" t="str">
        <f t="shared" si="0"/>
        <v>47.</v>
      </c>
      <c r="D13">
        <v>102</v>
      </c>
      <c r="E13" s="13">
        <v>44870</v>
      </c>
      <c r="F13">
        <f t="shared" si="1"/>
        <v>4794</v>
      </c>
      <c r="G13" s="2">
        <v>2060</v>
      </c>
      <c r="H13" s="5">
        <f t="shared" si="2"/>
        <v>2734</v>
      </c>
    </row>
    <row r="14" spans="1:8" x14ac:dyDescent="0.25">
      <c r="C14" t="str">
        <f t="shared" si="0"/>
        <v>46.2</v>
      </c>
      <c r="D14">
        <v>96</v>
      </c>
      <c r="E14" s="13">
        <v>44856</v>
      </c>
      <c r="F14">
        <f t="shared" si="1"/>
        <v>4435.2000000000007</v>
      </c>
      <c r="G14" s="2">
        <v>2060</v>
      </c>
      <c r="H14" s="5">
        <f t="shared" si="2"/>
        <v>2375.2000000000007</v>
      </c>
    </row>
    <row r="15" spans="1:8" x14ac:dyDescent="0.25">
      <c r="C15" t="str">
        <f t="shared" si="0"/>
        <v>43.2</v>
      </c>
      <c r="D15">
        <v>62.3</v>
      </c>
      <c r="E15" s="13">
        <v>44842</v>
      </c>
      <c r="F15">
        <f t="shared" si="1"/>
        <v>2691.36</v>
      </c>
      <c r="G15" s="2">
        <v>2060</v>
      </c>
      <c r="H15" s="5">
        <f t="shared" si="2"/>
        <v>631.36000000000013</v>
      </c>
    </row>
    <row r="16" spans="1:8" x14ac:dyDescent="0.25">
      <c r="C16" t="str">
        <f t="shared" si="0"/>
        <v>45.2</v>
      </c>
      <c r="D16">
        <v>85.2</v>
      </c>
      <c r="E16" s="13">
        <v>44828</v>
      </c>
      <c r="F16">
        <f t="shared" si="1"/>
        <v>3851.0400000000004</v>
      </c>
      <c r="G16" s="2">
        <v>2060</v>
      </c>
      <c r="H16" s="5">
        <f t="shared" si="2"/>
        <v>1791.0400000000004</v>
      </c>
    </row>
    <row r="17" spans="1:8" x14ac:dyDescent="0.25">
      <c r="C17" t="str">
        <f t="shared" si="0"/>
        <v>43.2</v>
      </c>
      <c r="D17">
        <v>67.7</v>
      </c>
      <c r="E17" s="13">
        <v>44814</v>
      </c>
      <c r="F17">
        <f t="shared" si="1"/>
        <v>2924.6400000000003</v>
      </c>
      <c r="G17" s="2">
        <v>2060</v>
      </c>
      <c r="H17" s="5">
        <f t="shared" si="2"/>
        <v>864.64000000000033</v>
      </c>
    </row>
    <row r="18" spans="1:8" x14ac:dyDescent="0.25">
      <c r="A18" s="4"/>
      <c r="C18" t="str">
        <f t="shared" si="0"/>
        <v>45.2</v>
      </c>
      <c r="D18">
        <v>82.1</v>
      </c>
      <c r="E18" s="13">
        <v>44800</v>
      </c>
      <c r="F18">
        <f t="shared" si="1"/>
        <v>3710.92</v>
      </c>
      <c r="G18" s="2">
        <v>2060</v>
      </c>
      <c r="H18" s="5">
        <f t="shared" si="2"/>
        <v>1650.92</v>
      </c>
    </row>
    <row r="19" spans="1:8" x14ac:dyDescent="0.25">
      <c r="A19" s="4"/>
      <c r="C19" t="str">
        <f t="shared" si="0"/>
        <v>45.2</v>
      </c>
      <c r="D19">
        <v>86.6</v>
      </c>
      <c r="E19" s="13">
        <v>44786</v>
      </c>
      <c r="F19">
        <f t="shared" si="1"/>
        <v>3914.32</v>
      </c>
      <c r="G19" s="2">
        <v>2060</v>
      </c>
      <c r="H19" s="5">
        <f t="shared" si="2"/>
        <v>1854.3200000000002</v>
      </c>
    </row>
    <row r="20" spans="1:8" x14ac:dyDescent="0.25">
      <c r="A20" s="4"/>
      <c r="C20" t="str">
        <f t="shared" si="0"/>
        <v>46.2</v>
      </c>
      <c r="D20">
        <v>90.9</v>
      </c>
      <c r="E20" s="13">
        <v>44772</v>
      </c>
      <c r="F20">
        <f t="shared" si="1"/>
        <v>4199.5800000000008</v>
      </c>
      <c r="G20" s="2">
        <v>2060</v>
      </c>
      <c r="H20" s="5">
        <f t="shared" si="2"/>
        <v>2139.5800000000008</v>
      </c>
    </row>
    <row r="21" spans="1:8" x14ac:dyDescent="0.25">
      <c r="A21" s="4"/>
      <c r="C21" t="str">
        <f t="shared" si="0"/>
        <v>44.2</v>
      </c>
      <c r="D21">
        <v>79.3</v>
      </c>
      <c r="E21" s="13">
        <v>44758</v>
      </c>
      <c r="F21">
        <f t="shared" si="1"/>
        <v>3505.06</v>
      </c>
      <c r="G21" s="2">
        <v>2060</v>
      </c>
      <c r="H21" s="5">
        <f t="shared" si="2"/>
        <v>1445.06</v>
      </c>
    </row>
    <row r="22" spans="1:8" x14ac:dyDescent="0.25">
      <c r="A22" s="4"/>
      <c r="C22" t="str">
        <f t="shared" si="0"/>
        <v>41.2</v>
      </c>
      <c r="E22" s="13">
        <v>44744</v>
      </c>
      <c r="F22">
        <f t="shared" si="1"/>
        <v>0</v>
      </c>
      <c r="G22" s="2">
        <v>2060</v>
      </c>
      <c r="H22" s="5">
        <f t="shared" si="2"/>
        <v>-2060</v>
      </c>
    </row>
    <row r="23" spans="1:8" x14ac:dyDescent="0.25">
      <c r="A23" s="4"/>
      <c r="C23" t="str">
        <f t="shared" si="0"/>
        <v>41.2</v>
      </c>
      <c r="E23" s="13">
        <v>44745</v>
      </c>
      <c r="F23">
        <f t="shared" si="1"/>
        <v>0</v>
      </c>
      <c r="G23" s="2">
        <v>2060</v>
      </c>
      <c r="H23" s="5">
        <f t="shared" si="2"/>
        <v>-2060</v>
      </c>
    </row>
    <row r="24" spans="1:8" x14ac:dyDescent="0.25">
      <c r="A24" s="4"/>
      <c r="C24" t="str">
        <f t="shared" si="0"/>
        <v>41.2</v>
      </c>
      <c r="E24" s="13">
        <v>44746</v>
      </c>
      <c r="F24">
        <f t="shared" si="1"/>
        <v>0</v>
      </c>
      <c r="G24" s="2">
        <v>2060</v>
      </c>
      <c r="H24" s="5">
        <f t="shared" si="2"/>
        <v>-2060</v>
      </c>
    </row>
    <row r="25" spans="1:8" x14ac:dyDescent="0.25">
      <c r="A25" s="4"/>
      <c r="C25" t="str">
        <f t="shared" si="0"/>
        <v>41.2</v>
      </c>
      <c r="E25" s="13">
        <v>44747</v>
      </c>
      <c r="F25">
        <f t="shared" si="1"/>
        <v>0</v>
      </c>
      <c r="G25" s="2">
        <v>2060</v>
      </c>
      <c r="H25" s="5">
        <f t="shared" si="2"/>
        <v>-2060</v>
      </c>
    </row>
    <row r="26" spans="1:8" x14ac:dyDescent="0.25">
      <c r="A26" s="4"/>
      <c r="C26" t="str">
        <f t="shared" si="0"/>
        <v>41.2</v>
      </c>
      <c r="E26" s="13">
        <v>44748</v>
      </c>
      <c r="F26">
        <f t="shared" si="1"/>
        <v>0</v>
      </c>
      <c r="G26" s="2">
        <v>2060</v>
      </c>
      <c r="H26" s="5">
        <f t="shared" si="2"/>
        <v>-2060</v>
      </c>
    </row>
    <row r="27" spans="1:8" x14ac:dyDescent="0.25">
      <c r="C27" t="str">
        <f t="shared" si="0"/>
        <v>41.2</v>
      </c>
      <c r="E27" s="13">
        <v>44749</v>
      </c>
      <c r="F27">
        <f t="shared" si="1"/>
        <v>0</v>
      </c>
      <c r="G27" s="2">
        <v>2060</v>
      </c>
      <c r="H27" s="5">
        <f t="shared" si="2"/>
        <v>-2060</v>
      </c>
    </row>
    <row r="28" spans="1:8" x14ac:dyDescent="0.25">
      <c r="C28" t="str">
        <f t="shared" si="0"/>
        <v>41.2</v>
      </c>
      <c r="E28" s="13">
        <v>44750</v>
      </c>
      <c r="F28">
        <f t="shared" si="1"/>
        <v>0</v>
      </c>
      <c r="G28" s="2">
        <v>2060</v>
      </c>
      <c r="H28" s="5">
        <f t="shared" si="2"/>
        <v>-2060</v>
      </c>
    </row>
    <row r="29" spans="1:8" x14ac:dyDescent="0.25">
      <c r="C29" t="str">
        <f t="shared" si="0"/>
        <v>41.2</v>
      </c>
      <c r="E29" s="13">
        <v>44751</v>
      </c>
      <c r="F29">
        <f t="shared" si="1"/>
        <v>0</v>
      </c>
      <c r="G29" s="2">
        <v>2060</v>
      </c>
      <c r="H29" s="5">
        <f t="shared" si="2"/>
        <v>-2060</v>
      </c>
    </row>
    <row r="30" spans="1:8" x14ac:dyDescent="0.25">
      <c r="C30" t="str">
        <f t="shared" si="0"/>
        <v>41.2</v>
      </c>
      <c r="E30" s="13">
        <v>44752</v>
      </c>
      <c r="F30">
        <f t="shared" si="1"/>
        <v>0</v>
      </c>
      <c r="G30" s="2">
        <v>2060</v>
      </c>
      <c r="H30" s="5">
        <f t="shared" si="2"/>
        <v>-2060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Combined techs</vt:lpstr>
      <vt:lpstr>Anthony</vt:lpstr>
      <vt:lpstr>Austin</vt:lpstr>
      <vt:lpstr>Ryan</vt:lpstr>
      <vt:lpstr>Chip</vt:lpstr>
      <vt:lpstr>Anthony</vt:lpstr>
      <vt:lpstr>Austin</vt:lpstr>
      <vt:lpstr>Enter_into_Payroll</vt:lpstr>
      <vt:lpstr>Metrics_for_Export</vt:lpstr>
      <vt:lpstr>Ryan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cp:lastPrinted>2022-02-15T13:28:25Z</cp:lastPrinted>
  <dcterms:created xsi:type="dcterms:W3CDTF">2022-02-15T12:56:46Z</dcterms:created>
  <dcterms:modified xsi:type="dcterms:W3CDTF">2022-12-13T03:22:28Z</dcterms:modified>
</cp:coreProperties>
</file>