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Projects\"/>
    </mc:Choice>
  </mc:AlternateContent>
  <xr:revisionPtr revIDLastSave="0" documentId="8_{457242B5-5B96-40D8-9D9F-071E27B69DE3}" xr6:coauthVersionLast="47" xr6:coauthVersionMax="47" xr10:uidLastSave="{00000000-0000-0000-0000-000000000000}"/>
  <bookViews>
    <workbookView xWindow="2340" yWindow="810" windowWidth="48885" windowHeight="20790" xr2:uid="{717E557F-29EA-48E0-A099-BE3A22DE5C3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A24" i="1"/>
  <c r="C22" i="1"/>
  <c r="A22" i="1"/>
  <c r="C19" i="1"/>
  <c r="C18" i="1"/>
  <c r="C14" i="1"/>
  <c r="C13" i="1"/>
  <c r="A13" i="1"/>
  <c r="C11" i="1"/>
  <c r="C9" i="1"/>
  <c r="A9" i="1"/>
  <c r="C7" i="1"/>
  <c r="A7" i="1"/>
  <c r="A19" i="1" s="1"/>
  <c r="C6" i="1"/>
  <c r="A6" i="1"/>
  <c r="C5" i="1"/>
  <c r="C3" i="1" s="1"/>
  <c r="A5" i="1"/>
  <c r="E5" i="1" s="1"/>
  <c r="E4" i="1"/>
  <c r="C4" i="1"/>
  <c r="A4" i="1"/>
  <c r="C2" i="1"/>
  <c r="A2" i="1"/>
  <c r="E2" i="1" s="1"/>
  <c r="A3" i="1" l="1"/>
  <c r="A8" i="1" s="1"/>
</calcChain>
</file>

<file path=xl/sharedStrings.xml><?xml version="1.0" encoding="utf-8"?>
<sst xmlns="http://schemas.openxmlformats.org/spreadsheetml/2006/main" count="40" uniqueCount="36">
  <si>
    <t>CTPS Data</t>
  </si>
  <si>
    <t>KPI Inputs</t>
  </si>
  <si>
    <t>KPI Outputs</t>
  </si>
  <si>
    <t>Posted Orders with tax</t>
  </si>
  <si>
    <t>Parts Sales</t>
  </si>
  <si>
    <t>Parts Profit Margin</t>
  </si>
  <si>
    <t>Labor sales</t>
  </si>
  <si>
    <t>Labor Profit Margin</t>
  </si>
  <si>
    <t>Supplies/Hazmat</t>
  </si>
  <si>
    <t>Sublet Sales</t>
  </si>
  <si>
    <t>Total Estimated sales</t>
  </si>
  <si>
    <t>Discounts</t>
  </si>
  <si>
    <t>???????</t>
  </si>
  <si>
    <t xml:space="preserve"> Marketing Discounts</t>
  </si>
  <si>
    <t>??????</t>
  </si>
  <si>
    <t xml:space="preserve">Tech Wages </t>
  </si>
  <si>
    <t>Tech labor %</t>
  </si>
  <si>
    <t>Warranty Labor cost</t>
  </si>
  <si>
    <t xml:space="preserve">SW Wages </t>
  </si>
  <si>
    <t>S</t>
  </si>
  <si>
    <t>Parts Cost</t>
  </si>
  <si>
    <t>Discount VS Extra sales?</t>
  </si>
  <si>
    <t xml:space="preserve"> Supplies Cost</t>
  </si>
  <si>
    <t>Technician efficiency audit</t>
  </si>
  <si>
    <t xml:space="preserve"> Warranty Parts Cost</t>
  </si>
  <si>
    <t xml:space="preserve"> Warranty Reimbursement</t>
  </si>
  <si>
    <t xml:space="preserve"> Freight</t>
  </si>
  <si>
    <t>Writer sales Audit</t>
  </si>
  <si>
    <t>Sublet Cost</t>
  </si>
  <si>
    <t xml:space="preserve"> # of Service Bays</t>
  </si>
  <si>
    <t xml:space="preserve"> Labor Rate</t>
  </si>
  <si>
    <t>Labor hours turned</t>
  </si>
  <si>
    <t xml:space="preserve"> Clock Hours</t>
  </si>
  <si>
    <t>Car count</t>
  </si>
  <si>
    <t xml:space="preserve"> Maintenance Schedules</t>
  </si>
  <si>
    <t xml:space="preserve"> Courtesy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</si>
</sst>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00\ _€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36"/>
      <color theme="3" tint="-0.499984740745262"/>
      <name val="Copperplate Gothic Bold"/>
      <family val="2"/>
    </font>
    <font>
      <b/>
      <sz val="2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2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Continuous" vertical="center"/>
    </xf>
    <xf numFmtId="0" fontId="2" fillId="2" borderId="3" xfId="0" applyFont="1" applyFill="1" applyBorder="1" applyAlignment="1">
      <alignment horizontal="centerContinuous" vertical="center"/>
    </xf>
    <xf numFmtId="0" fontId="0" fillId="2" borderId="0" xfId="0" applyFill="1" applyAlignment="1">
      <alignment horizontal="centerContinuous" vertical="center"/>
    </xf>
    <xf numFmtId="0" fontId="3" fillId="0" borderId="4" xfId="0" applyFont="1" applyBorder="1" applyAlignment="1">
      <alignment horizontal="center"/>
    </xf>
    <xf numFmtId="0" fontId="4" fillId="3" borderId="5" xfId="0" applyFont="1" applyFill="1" applyBorder="1" applyAlignment="1">
      <alignment horizontal="left" indent="1"/>
    </xf>
    <xf numFmtId="0" fontId="3" fillId="0" borderId="6" xfId="0" applyFont="1" applyBorder="1" applyAlignment="1">
      <alignment horizontal="center"/>
    </xf>
    <xf numFmtId="0" fontId="4" fillId="3" borderId="0" xfId="0" applyFont="1" applyFill="1"/>
    <xf numFmtId="0" fontId="4" fillId="0" borderId="0" xfId="0" applyFont="1"/>
    <xf numFmtId="44" fontId="3" fillId="4" borderId="7" xfId="1" applyFont="1" applyFill="1" applyBorder="1" applyAlignment="1">
      <alignment horizontal="right"/>
    </xf>
    <xf numFmtId="44" fontId="4" fillId="5" borderId="8" xfId="1" applyFont="1" applyFill="1" applyBorder="1" applyAlignment="1">
      <alignment horizontal="left" vertical="center" indent="1"/>
    </xf>
    <xf numFmtId="44" fontId="3" fillId="4" borderId="9" xfId="1" applyFont="1" applyFill="1" applyBorder="1" applyAlignment="1">
      <alignment horizontal="right"/>
    </xf>
    <xf numFmtId="0" fontId="4" fillId="5" borderId="0" xfId="0" applyFont="1" applyFill="1"/>
    <xf numFmtId="0" fontId="5" fillId="6" borderId="0" xfId="0" applyFont="1" applyFill="1"/>
    <xf numFmtId="44" fontId="3" fillId="4" borderId="10" xfId="1" applyFont="1" applyFill="1" applyBorder="1" applyAlignment="1">
      <alignment horizontal="right"/>
    </xf>
    <xf numFmtId="44" fontId="4" fillId="5" borderId="8" xfId="0" applyNumberFormat="1" applyFont="1" applyFill="1" applyBorder="1" applyAlignment="1">
      <alignment horizontal="left" vertical="center" indent="1"/>
    </xf>
    <xf numFmtId="44" fontId="3" fillId="4" borderId="11" xfId="1" applyFont="1" applyFill="1" applyBorder="1" applyAlignment="1">
      <alignment horizontal="right"/>
    </xf>
    <xf numFmtId="9" fontId="5" fillId="6" borderId="0" xfId="2" applyFont="1" applyFill="1"/>
    <xf numFmtId="0" fontId="3" fillId="0" borderId="10" xfId="0" applyFont="1" applyBorder="1"/>
    <xf numFmtId="0" fontId="4" fillId="5" borderId="8" xfId="0" applyFont="1" applyFill="1" applyBorder="1" applyAlignment="1">
      <alignment horizontal="left" indent="1"/>
    </xf>
    <xf numFmtId="0" fontId="3" fillId="0" borderId="11" xfId="0" applyFont="1" applyBorder="1" applyAlignment="1">
      <alignment horizontal="right"/>
    </xf>
    <xf numFmtId="44" fontId="4" fillId="7" borderId="8" xfId="0" applyNumberFormat="1" applyFont="1" applyFill="1" applyBorder="1" applyAlignment="1">
      <alignment horizontal="left" vertical="center" indent="1"/>
    </xf>
    <xf numFmtId="0" fontId="3" fillId="4" borderId="10" xfId="0" applyFont="1" applyFill="1" applyBorder="1"/>
    <xf numFmtId="164" fontId="3" fillId="4" borderId="11" xfId="0" applyNumberFormat="1" applyFont="1" applyFill="1" applyBorder="1" applyAlignment="1">
      <alignment horizontal="right"/>
    </xf>
    <xf numFmtId="0" fontId="4" fillId="5" borderId="8" xfId="0" applyFont="1" applyFill="1" applyBorder="1" applyAlignment="1">
      <alignment horizontal="left" vertical="center" indent="1"/>
    </xf>
    <xf numFmtId="2" fontId="3" fillId="0" borderId="10" xfId="0" applyNumberFormat="1" applyFont="1" applyBorder="1"/>
    <xf numFmtId="44" fontId="3" fillId="0" borderId="11" xfId="1" applyFont="1" applyBorder="1" applyAlignment="1">
      <alignment horizontal="right"/>
    </xf>
    <xf numFmtId="2" fontId="3" fillId="7" borderId="10" xfId="0" applyNumberFormat="1" applyFont="1" applyFill="1" applyBorder="1" applyAlignment="1">
      <alignment horizontal="center"/>
    </xf>
    <xf numFmtId="0" fontId="4" fillId="7" borderId="8" xfId="0" applyFont="1" applyFill="1" applyBorder="1" applyAlignment="1">
      <alignment horizontal="left" vertical="center" indent="1"/>
    </xf>
    <xf numFmtId="2" fontId="3" fillId="7" borderId="11" xfId="0" applyNumberFormat="1" applyFont="1" applyFill="1" applyBorder="1" applyAlignment="1">
      <alignment horizontal="center"/>
    </xf>
    <xf numFmtId="2" fontId="3" fillId="4" borderId="4" xfId="1" applyNumberFormat="1" applyFont="1" applyFill="1" applyBorder="1" applyAlignment="1">
      <alignment horizontal="center"/>
    </xf>
    <xf numFmtId="44" fontId="4" fillId="5" borderId="6" xfId="0" applyNumberFormat="1" applyFont="1" applyFill="1" applyBorder="1" applyAlignment="1">
      <alignment horizontal="left" vertical="center" indent="1"/>
    </xf>
    <xf numFmtId="2" fontId="3" fillId="4" borderId="12" xfId="1" applyNumberFormat="1" applyFont="1" applyFill="1" applyBorder="1" applyAlignment="1">
      <alignment horizontal="center"/>
    </xf>
    <xf numFmtId="2" fontId="3" fillId="7" borderId="13" xfId="0" applyNumberFormat="1" applyFont="1" applyFill="1" applyBorder="1" applyAlignment="1">
      <alignment horizontal="center"/>
    </xf>
    <xf numFmtId="0" fontId="4" fillId="5" borderId="14" xfId="0" applyFont="1" applyFill="1" applyBorder="1" applyAlignment="1">
      <alignment horizontal="left" vertical="center" indent="1"/>
    </xf>
    <xf numFmtId="2" fontId="3" fillId="7" borderId="15" xfId="0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tal/Dropbox/TMB/accounting/Excel%20Spreadsheet%20templates/ATI%20PortalPayroll%20Test%20Launch2sheets%20(version%20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BS"/>
      <sheetName val="POBD"/>
      <sheetName val="CTPS"/>
      <sheetName val="CJ"/>
      <sheetName val="Revisions"/>
      <sheetName val="Banking"/>
      <sheetName val="Parts GPM"/>
      <sheetName val="Tech Hour checker"/>
    </sheetNames>
    <sheetDataSet>
      <sheetData sheetId="0">
        <row r="4">
          <cell r="E4">
            <v>-237</v>
          </cell>
          <cell r="G4">
            <v>870</v>
          </cell>
        </row>
        <row r="5">
          <cell r="E5">
            <v>-288.00000000000011</v>
          </cell>
          <cell r="G5">
            <v>1155</v>
          </cell>
        </row>
        <row r="6">
          <cell r="G6">
            <v>850</v>
          </cell>
        </row>
        <row r="7">
          <cell r="C7">
            <v>340</v>
          </cell>
          <cell r="E7">
            <v>817.43425000000002</v>
          </cell>
        </row>
        <row r="8">
          <cell r="C8">
            <v>410</v>
          </cell>
          <cell r="E8">
            <v>982.92110000000002</v>
          </cell>
        </row>
        <row r="14">
          <cell r="B14">
            <v>-21.1</v>
          </cell>
          <cell r="C14">
            <v>-20.399999999999999</v>
          </cell>
          <cell r="D14">
            <v>24.5</v>
          </cell>
        </row>
      </sheetData>
      <sheetData sheetId="1">
        <row r="3">
          <cell r="G3"/>
          <cell r="S3" t="str">
            <v xml:space="preserve">Period From: 11/22/2021   To: 11/28/2021 </v>
          </cell>
        </row>
        <row r="6">
          <cell r="L6">
            <v>4737.49</v>
          </cell>
        </row>
        <row r="8">
          <cell r="J8"/>
          <cell r="L8">
            <v>1.5</v>
          </cell>
        </row>
        <row r="9">
          <cell r="B9"/>
          <cell r="N9">
            <v>16</v>
          </cell>
        </row>
        <row r="19">
          <cell r="C19"/>
          <cell r="O19">
            <v>-0.06</v>
          </cell>
        </row>
        <row r="34">
          <cell r="N34">
            <v>21.1</v>
          </cell>
        </row>
        <row r="35">
          <cell r="N35">
            <v>24.5</v>
          </cell>
        </row>
        <row r="36">
          <cell r="N36">
            <v>20.399999999999999</v>
          </cell>
        </row>
      </sheetData>
      <sheetData sheetId="2">
        <row r="13">
          <cell r="M13">
            <v>1</v>
          </cell>
          <cell r="O13">
            <v>1</v>
          </cell>
        </row>
        <row r="42">
          <cell r="D42">
            <v>9768.1299999999992</v>
          </cell>
          <cell r="E42">
            <v>6638.4</v>
          </cell>
          <cell r="F42">
            <v>-2489.48</v>
          </cell>
          <cell r="H42">
            <v>767.7299999999999</v>
          </cell>
          <cell r="J42">
            <v>513.66999999999996</v>
          </cell>
          <cell r="S42">
            <v>7532.7099999999991</v>
          </cell>
          <cell r="T42">
            <v>6638.4</v>
          </cell>
          <cell r="U42">
            <v>-2235.42</v>
          </cell>
          <cell r="W42">
            <v>254.05999999999997</v>
          </cell>
          <cell r="Y42">
            <v>513.66999999999996</v>
          </cell>
        </row>
      </sheetData>
      <sheetData sheetId="3"/>
      <sheetData sheetId="4"/>
      <sheetData sheetId="5">
        <row r="2">
          <cell r="AS2">
            <v>67887.64</v>
          </cell>
        </row>
      </sheetData>
      <sheetData sheetId="6">
        <row r="37">
          <cell r="D37">
            <v>3792.08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33701-1F91-416A-98F1-FA018AA32E69}">
  <dimension ref="A1:E27"/>
  <sheetViews>
    <sheetView tabSelected="1" workbookViewId="0">
      <selection sqref="A1:XFD1048576"/>
    </sheetView>
  </sheetViews>
  <sheetFormatPr defaultRowHeight="15" x14ac:dyDescent="0.25"/>
  <cols>
    <col min="1" max="1" width="23.85546875" bestFit="1" customWidth="1"/>
    <col min="2" max="2" width="50.7109375" bestFit="1" customWidth="1"/>
    <col min="3" max="3" width="78.85546875" bestFit="1" customWidth="1"/>
    <col min="4" max="4" width="49.28515625" bestFit="1" customWidth="1"/>
    <col min="5" max="5" width="12.42578125" bestFit="1" customWidth="1"/>
  </cols>
  <sheetData>
    <row r="1" spans="1:5" ht="45.75" thickBot="1" x14ac:dyDescent="0.3">
      <c r="A1" s="1" t="s">
        <v>0</v>
      </c>
      <c r="B1" s="2"/>
      <c r="C1" s="3"/>
      <c r="D1" s="4"/>
      <c r="E1" s="4"/>
    </row>
    <row r="2" spans="1:5" ht="29.25" thickBot="1" x14ac:dyDescent="0.5">
      <c r="A2" s="5">
        <f>[1]BS!G3</f>
        <v>0</v>
      </c>
      <c r="B2" s="6" t="s">
        <v>1</v>
      </c>
      <c r="C2" s="7" t="str">
        <f>[1]BS!S3</f>
        <v xml:space="preserve">Period From: 11/22/2021   To: 11/28/2021 </v>
      </c>
      <c r="D2" s="8" t="s">
        <v>2</v>
      </c>
      <c r="E2" s="9">
        <f>A2</f>
        <v>0</v>
      </c>
    </row>
    <row r="3" spans="1:5" ht="28.5" x14ac:dyDescent="0.45">
      <c r="A3" s="10">
        <f>+A4+A5+A9+A6+[1]POBD!J42</f>
        <v>15198.449999999999</v>
      </c>
      <c r="B3" s="11" t="s">
        <v>3</v>
      </c>
      <c r="C3" s="12">
        <f>+C4+C5+C9+C6+J69+[1]POBD!Y42</f>
        <v>12703.419999999998</v>
      </c>
      <c r="D3" s="13"/>
      <c r="E3" s="14"/>
    </row>
    <row r="4" spans="1:5" ht="28.5" x14ac:dyDescent="0.45">
      <c r="A4" s="15">
        <f>[1]POBD!D42</f>
        <v>9768.1299999999992</v>
      </c>
      <c r="B4" s="16" t="s">
        <v>4</v>
      </c>
      <c r="C4" s="17">
        <f>[1]POBD!S42</f>
        <v>7532.7099999999991</v>
      </c>
      <c r="D4" s="13" t="s">
        <v>5</v>
      </c>
      <c r="E4" s="18">
        <f>(A4-A14)/A4</f>
        <v>0.84306105672221809</v>
      </c>
    </row>
    <row r="5" spans="1:5" ht="28.5" x14ac:dyDescent="0.45">
      <c r="A5" s="15">
        <f>[1]POBD!E42</f>
        <v>6638.4</v>
      </c>
      <c r="B5" s="16" t="s">
        <v>6</v>
      </c>
      <c r="C5" s="17">
        <f>[1]POBD!T42</f>
        <v>6638.4</v>
      </c>
      <c r="D5" s="13" t="s">
        <v>7</v>
      </c>
      <c r="E5" s="18">
        <f>(A5-A11)/A5</f>
        <v>0.28491805254278135</v>
      </c>
    </row>
    <row r="6" spans="1:5" ht="28.5" x14ac:dyDescent="0.45">
      <c r="A6" s="15">
        <f>[1]POBD!H42</f>
        <v>767.7299999999999</v>
      </c>
      <c r="B6" s="16" t="s">
        <v>8</v>
      </c>
      <c r="C6" s="17">
        <f>[1]POBD!W42</f>
        <v>254.05999999999997</v>
      </c>
      <c r="D6" s="13"/>
      <c r="E6" s="14"/>
    </row>
    <row r="7" spans="1:5" ht="28.5" x14ac:dyDescent="0.45">
      <c r="A7" s="15">
        <f>[1]BS!J8</f>
        <v>0</v>
      </c>
      <c r="B7" s="16" t="s">
        <v>9</v>
      </c>
      <c r="C7" s="17">
        <f>[1]BS!L8</f>
        <v>1.5</v>
      </c>
      <c r="D7" s="13"/>
      <c r="E7" s="14"/>
    </row>
    <row r="8" spans="1:5" ht="28.5" x14ac:dyDescent="0.45">
      <c r="A8" s="17">
        <f>A3+[1]Revisions!AS2</f>
        <v>83086.09</v>
      </c>
      <c r="B8" s="16" t="s">
        <v>10</v>
      </c>
      <c r="C8">
        <v>100607</v>
      </c>
      <c r="D8" s="13"/>
      <c r="E8" s="14"/>
    </row>
    <row r="9" spans="1:5" ht="28.5" x14ac:dyDescent="0.45">
      <c r="A9" s="15">
        <f>[1]POBD!F42</f>
        <v>-2489.48</v>
      </c>
      <c r="B9" s="16" t="s">
        <v>11</v>
      </c>
      <c r="C9" s="17">
        <f>[1]POBD!U42</f>
        <v>-2235.42</v>
      </c>
      <c r="D9" s="13"/>
      <c r="E9" s="14"/>
    </row>
    <row r="10" spans="1:5" ht="28.5" x14ac:dyDescent="0.45">
      <c r="A10" s="19" t="s">
        <v>12</v>
      </c>
      <c r="B10" s="20" t="s">
        <v>13</v>
      </c>
      <c r="C10" s="21" t="s">
        <v>14</v>
      </c>
      <c r="D10" s="13"/>
      <c r="E10" s="14"/>
    </row>
    <row r="11" spans="1:5" ht="28.5" x14ac:dyDescent="0.45">
      <c r="A11" s="15">
        <v>4747</v>
      </c>
      <c r="B11" s="22" t="s">
        <v>15</v>
      </c>
      <c r="C11" s="17">
        <f>[1]Payroll!E4+[1]Payroll!E5+[1]Payroll!G4+[1]Payroll!G5+[1]Payroll!G6</f>
        <v>2350</v>
      </c>
      <c r="D11" s="13" t="s">
        <v>16</v>
      </c>
      <c r="E11" s="14"/>
    </row>
    <row r="12" spans="1:5" ht="28.5" x14ac:dyDescent="0.45">
      <c r="A12" s="19"/>
      <c r="B12" s="16" t="s">
        <v>17</v>
      </c>
      <c r="C12" s="21"/>
      <c r="D12" s="13"/>
      <c r="E12" s="14"/>
    </row>
    <row r="13" spans="1:5" ht="28.5" x14ac:dyDescent="0.45">
      <c r="A13" s="15">
        <f>[1]Payroll!C7+[1]Payroll!C8</f>
        <v>750</v>
      </c>
      <c r="B13" s="22" t="s">
        <v>18</v>
      </c>
      <c r="C13" s="17">
        <f>[1]Payroll!E7+[1]Payroll!E8</f>
        <v>1800.35535</v>
      </c>
      <c r="D13" s="13" t="s">
        <v>19</v>
      </c>
      <c r="E13" s="14"/>
    </row>
    <row r="14" spans="1:5" ht="28.5" x14ac:dyDescent="0.45">
      <c r="A14" s="15">
        <v>1533</v>
      </c>
      <c r="B14" s="16" t="s">
        <v>20</v>
      </c>
      <c r="C14" s="17">
        <f>[1]BS!L6</f>
        <v>4737.49</v>
      </c>
      <c r="D14" s="13" t="s">
        <v>21</v>
      </c>
      <c r="E14" s="14"/>
    </row>
    <row r="15" spans="1:5" ht="28.5" x14ac:dyDescent="0.45">
      <c r="A15" s="23"/>
      <c r="B15" s="20" t="s">
        <v>22</v>
      </c>
      <c r="C15" s="24"/>
      <c r="D15" s="13" t="s">
        <v>23</v>
      </c>
      <c r="E15" s="14"/>
    </row>
    <row r="16" spans="1:5" ht="28.5" x14ac:dyDescent="0.45">
      <c r="A16" s="19" t="s">
        <v>14</v>
      </c>
      <c r="B16" s="20" t="s">
        <v>24</v>
      </c>
      <c r="C16" s="21" t="s">
        <v>14</v>
      </c>
      <c r="D16" s="13"/>
      <c r="E16" s="14"/>
    </row>
    <row r="17" spans="1:5" ht="28.5" x14ac:dyDescent="0.45">
      <c r="A17" s="19" t="s">
        <v>14</v>
      </c>
      <c r="B17" s="20" t="s">
        <v>25</v>
      </c>
      <c r="C17" s="21" t="s">
        <v>12</v>
      </c>
      <c r="D17" s="13"/>
      <c r="E17" s="14"/>
    </row>
    <row r="18" spans="1:5" ht="28.5" x14ac:dyDescent="0.45">
      <c r="A18" s="23">
        <v>15.51</v>
      </c>
      <c r="B18" s="25" t="s">
        <v>26</v>
      </c>
      <c r="C18" s="24">
        <f>[1]Banking!D37</f>
        <v>3792.08</v>
      </c>
      <c r="D18" s="13" t="s">
        <v>27</v>
      </c>
      <c r="E18" s="14"/>
    </row>
    <row r="19" spans="1:5" ht="28.5" x14ac:dyDescent="0.45">
      <c r="A19" s="15">
        <f>A7-[1]BS!C19</f>
        <v>0</v>
      </c>
      <c r="B19" s="16" t="s">
        <v>28</v>
      </c>
      <c r="C19" s="17">
        <f>C7-[1]BS!O19</f>
        <v>1.56</v>
      </c>
      <c r="D19" s="13"/>
      <c r="E19" s="14"/>
    </row>
    <row r="20" spans="1:5" ht="28.5" x14ac:dyDescent="0.45">
      <c r="A20" s="19"/>
      <c r="B20" s="20" t="s">
        <v>29</v>
      </c>
      <c r="C20" s="21"/>
      <c r="D20" s="13"/>
      <c r="E20" s="14"/>
    </row>
    <row r="21" spans="1:5" ht="28.5" x14ac:dyDescent="0.45">
      <c r="A21" s="26">
        <v>116</v>
      </c>
      <c r="B21" s="20" t="s">
        <v>30</v>
      </c>
      <c r="C21" s="27">
        <v>116</v>
      </c>
      <c r="D21" s="13"/>
      <c r="E21" s="14"/>
    </row>
    <row r="22" spans="1:5" ht="28.5" x14ac:dyDescent="0.45">
      <c r="A22" s="15">
        <f>[1]Payroll!B14+[1]Payroll!C14+[1]Payroll!D14</f>
        <v>-17</v>
      </c>
      <c r="B22" s="22" t="s">
        <v>31</v>
      </c>
      <c r="C22" s="17">
        <f>[1]BS!N34+[1]BS!N35+[1]BS!N36</f>
        <v>66</v>
      </c>
      <c r="D22" s="13"/>
      <c r="E22" s="14"/>
    </row>
    <row r="23" spans="1:5" ht="28.5" x14ac:dyDescent="0.45">
      <c r="A23" s="28">
        <v>72</v>
      </c>
      <c r="B23" s="29" t="s">
        <v>32</v>
      </c>
      <c r="C23" s="30">
        <v>120</v>
      </c>
      <c r="D23" s="13"/>
      <c r="E23" s="14"/>
    </row>
    <row r="24" spans="1:5" ht="28.5" x14ac:dyDescent="0.45">
      <c r="A24" s="31">
        <f>[1]BS!B9-[1]POBD!M13</f>
        <v>-1</v>
      </c>
      <c r="B24" s="32" t="s">
        <v>33</v>
      </c>
      <c r="C24" s="33">
        <f>[1]BS!N9-[1]POBD!O13</f>
        <v>15</v>
      </c>
      <c r="D24" s="13"/>
      <c r="E24" s="14"/>
    </row>
    <row r="25" spans="1:5" ht="28.5" x14ac:dyDescent="0.45">
      <c r="A25" s="28">
        <v>6</v>
      </c>
      <c r="B25" s="25" t="s">
        <v>34</v>
      </c>
      <c r="C25" s="30">
        <v>8</v>
      </c>
      <c r="D25" s="13"/>
      <c r="E25" s="14"/>
    </row>
    <row r="26" spans="1:5" ht="29.25" thickBot="1" x14ac:dyDescent="0.5">
      <c r="A26" s="34">
        <v>18</v>
      </c>
      <c r="B26" s="35" t="s">
        <v>35</v>
      </c>
      <c r="C26" s="36">
        <v>10</v>
      </c>
      <c r="D26" s="13"/>
      <c r="E26" s="14"/>
    </row>
    <row r="27" spans="1:5" ht="28.5" x14ac:dyDescent="0.45">
      <c r="E2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matthews</dc:creator>
  <cp:lastModifiedBy>chad matthews</cp:lastModifiedBy>
  <dcterms:created xsi:type="dcterms:W3CDTF">2022-12-22T17:41:05Z</dcterms:created>
  <dcterms:modified xsi:type="dcterms:W3CDTF">2022-12-22T17:41:46Z</dcterms:modified>
</cp:coreProperties>
</file>