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y Home\Documents\MOS인강작업\2019MOS인강Excel\정리노트\18강\"/>
    </mc:Choice>
  </mc:AlternateContent>
  <bookViews>
    <workbookView xWindow="0" yWindow="0" windowWidth="21075" windowHeight="11295" tabRatio="794"/>
  </bookViews>
  <sheets>
    <sheet name="분석" sheetId="13" r:id="rId1"/>
    <sheet name="공사" sheetId="15" r:id="rId2"/>
  </sheets>
  <definedNames>
    <definedName name="_xlcn.WorksheetConnection_기본306.xlsx공사" hidden="1">공사[]</definedName>
  </definedNames>
  <calcPr calcId="162913"/>
  <pivotCaches>
    <pivotCache cacheId="2" r:id="rId3"/>
    <pivotCache cacheId="3" r:id="rId4"/>
  </pivotCaches>
  <fileRecoveryPr autoRecover="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공사" name="공사" connection="WorksheetConnection_기본3-06.xlsx!공사"/>
        </x15:modelTables>
      </x15:dataModel>
    </ext>
  </extLst>
</workbook>
</file>

<file path=xl/calcChain.xml><?xml version="1.0" encoding="utf-8"?>
<calcChain xmlns="http://schemas.openxmlformats.org/spreadsheetml/2006/main">
  <c r="B59" i="13" l="1"/>
  <c r="B43" i="13"/>
  <c r="B27" i="13"/>
  <c r="B11" i="13"/>
  <c r="B54" i="13"/>
  <c r="B34" i="13"/>
  <c r="B6" i="13"/>
  <c r="B20" i="13"/>
  <c r="B30" i="13"/>
  <c r="B24" i="13"/>
  <c r="B53" i="13"/>
  <c r="B37" i="13"/>
  <c r="B21" i="13"/>
  <c r="B5" i="13"/>
  <c r="B36" i="13"/>
  <c r="B31" i="13"/>
  <c r="B42" i="13"/>
  <c r="B38" i="13"/>
  <c r="B25" i="13"/>
  <c r="B9" i="13"/>
  <c r="B4" i="13"/>
  <c r="B55" i="13"/>
  <c r="B39" i="13"/>
  <c r="B23" i="13"/>
  <c r="B7" i="13"/>
  <c r="B50" i="13"/>
  <c r="B26" i="13"/>
  <c r="B56" i="13"/>
  <c r="B8" i="13"/>
  <c r="B18" i="13"/>
  <c r="B16" i="13"/>
  <c r="B49" i="13"/>
  <c r="B33" i="13"/>
  <c r="B17" i="13"/>
  <c r="B28" i="13"/>
  <c r="B47" i="13"/>
  <c r="B62" i="13"/>
  <c r="B32" i="13"/>
  <c r="B40" i="13"/>
  <c r="B57" i="13"/>
  <c r="B51" i="13"/>
  <c r="B35" i="13"/>
  <c r="B19" i="13"/>
  <c r="D3" i="13"/>
  <c r="B46" i="13"/>
  <c r="D46" i="13" s="1"/>
  <c r="B22" i="13"/>
  <c r="B44" i="13"/>
  <c r="B58" i="13"/>
  <c r="D58" i="13" s="1"/>
  <c r="B10" i="13"/>
  <c r="B52" i="13"/>
  <c r="D62" i="13"/>
  <c r="D52" i="13"/>
  <c r="D42" i="13"/>
  <c r="D32" i="13"/>
  <c r="D22" i="13"/>
  <c r="B61" i="13"/>
  <c r="B45" i="13"/>
  <c r="B29" i="13"/>
  <c r="D29" i="13" s="1"/>
  <c r="B13" i="13"/>
  <c r="B60" i="13"/>
  <c r="B12" i="13"/>
  <c r="D31" i="13"/>
  <c r="D47" i="13"/>
  <c r="D57" i="13"/>
  <c r="D33" i="13"/>
  <c r="D9" i="13"/>
  <c r="D12" i="13"/>
  <c r="B63" i="13"/>
  <c r="B15" i="13"/>
  <c r="B14" i="13"/>
  <c r="C3" i="13"/>
  <c r="D50" i="13"/>
  <c r="D20" i="13"/>
  <c r="B41" i="13"/>
  <c r="C46" i="13"/>
  <c r="B48" i="13"/>
  <c r="D51" i="13"/>
  <c r="C23" i="13"/>
  <c r="C55" i="13"/>
  <c r="C53" i="13"/>
  <c r="C29" i="13"/>
  <c r="C5" i="13"/>
  <c r="C28" i="13"/>
  <c r="C39" i="13"/>
  <c r="D39" i="13"/>
  <c r="D26" i="13"/>
  <c r="C26" i="13"/>
  <c r="C18" i="13"/>
  <c r="D18" i="13"/>
  <c r="D19" i="13"/>
  <c r="D35" i="13"/>
  <c r="D30" i="13"/>
  <c r="D40" i="13"/>
  <c r="D25" i="13"/>
  <c r="D59" i="13"/>
  <c r="D43" i="13"/>
  <c r="D27" i="13"/>
  <c r="D11" i="13"/>
  <c r="D28" i="13"/>
  <c r="D17" i="13"/>
  <c r="D49" i="13"/>
  <c r="D6" i="13"/>
  <c r="D16" i="13"/>
  <c r="D24" i="13"/>
  <c r="D34" i="13"/>
  <c r="D54" i="13"/>
  <c r="D8" i="13"/>
  <c r="D56" i="13"/>
  <c r="D7" i="13"/>
  <c r="D23" i="13"/>
  <c r="D55" i="13"/>
  <c r="D4" i="13"/>
  <c r="D38" i="13"/>
  <c r="D36" i="13"/>
  <c r="D5" i="13"/>
  <c r="D21" i="13"/>
  <c r="D37" i="13"/>
  <c r="D53" i="13"/>
  <c r="D44" i="13"/>
  <c r="C44" i="13"/>
  <c r="C10" i="13"/>
  <c r="D10" i="13"/>
  <c r="C61" i="13"/>
  <c r="D61" i="13"/>
  <c r="C45" i="13"/>
  <c r="D45" i="13"/>
  <c r="C13" i="13"/>
  <c r="D13" i="13"/>
  <c r="D60" i="13"/>
  <c r="C60" i="13"/>
  <c r="D63" i="13"/>
  <c r="C63" i="13"/>
  <c r="C15" i="13"/>
  <c r="D15" i="13"/>
  <c r="D14" i="13"/>
  <c r="C14" i="13"/>
  <c r="C32" i="13"/>
  <c r="C51" i="13"/>
  <c r="C35" i="13"/>
  <c r="C19" i="13"/>
  <c r="C12" i="13"/>
  <c r="C24" i="13"/>
  <c r="C40" i="13"/>
  <c r="C50" i="13"/>
  <c r="C58" i="13"/>
  <c r="C52" i="13"/>
  <c r="C22" i="13"/>
  <c r="C21" i="13"/>
  <c r="C6" i="13"/>
  <c r="C20" i="13"/>
  <c r="C56" i="13"/>
  <c r="C57" i="13"/>
  <c r="C62" i="13"/>
  <c r="C47" i="13"/>
  <c r="C36" i="13"/>
  <c r="C9" i="13"/>
  <c r="C17" i="13"/>
  <c r="C25" i="13"/>
  <c r="C33" i="13"/>
  <c r="C49" i="13"/>
  <c r="C7" i="13"/>
  <c r="C31" i="13"/>
  <c r="C11" i="13"/>
  <c r="C8" i="13"/>
  <c r="C30" i="13"/>
  <c r="C42" i="13"/>
  <c r="C16" i="13"/>
  <c r="C37" i="13"/>
  <c r="C4" i="13"/>
  <c r="C38" i="13"/>
  <c r="C59" i="13"/>
  <c r="C43" i="13"/>
  <c r="C27" i="13"/>
  <c r="C34" i="13"/>
  <c r="C54" i="13"/>
  <c r="D41" i="13"/>
  <c r="C41" i="13"/>
  <c r="C48" i="13"/>
  <c r="D48" i="13"/>
  <c r="G7" i="13"/>
</calcChain>
</file>

<file path=xl/connections.xml><?xml version="1.0" encoding="utf-8"?>
<connections xmlns="http://schemas.openxmlformats.org/spreadsheetml/2006/main">
  <connection id="1" keepAlive="1" name="ThisWorkbookDataModel" description="데이터 모델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기본3-06.xlsx!공사" type="102" refreshedVersion="6" minRefreshableVersion="5">
    <extLst>
      <ext xmlns:x15="http://schemas.microsoft.com/office/spreadsheetml/2010/11/main" uri="{DE250136-89BD-433C-8126-D09CA5730AF9}">
        <x15:connection id="공사">
          <x15:rangePr sourceName="_xlcn.WorksheetConnection_기본306.xlsx공사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65">
    <s v="ThisWorkbookDataModel"/>
    <s v="{[공사].[자재등급].[All]}"/>
    <s v="[공사].[공사명].[All]"/>
    <s v="[공사].[공사명].&amp;[조명공사]"/>
    <s v="[공사].[상품명].&amp;[무대용 5색 조명 (R.G.W.B.Y)]"/>
    <s v="[공사].[공사명].&amp;[벽체공사]"/>
    <s v="[공사].[상품명].&amp;[창호 전면 샷시 유광]"/>
    <s v="[공사].[공사명].&amp;[벽면공사]"/>
    <s v="[공사].[상품명].&amp;[외부음 차단 기능]"/>
    <s v="[공사].[공사명].&amp;[바닥공사]"/>
    <s v="[공사].[상품명].&amp;[황토펫트]"/>
    <s v="[공사].[상품명].&amp;[보타닉우드 타일]"/>
    <s v="[공사].[상품명].&amp;[디즈니 푸 타일]"/>
    <s v="[공사].[상품명].&amp;[고대로마 레드]"/>
    <s v="[공사].[공사명].&amp;[목공사]"/>
    <s v="[공사].[상품명].&amp;[수도꼭지-욕조 단일용]"/>
    <s v="[공사].[상품명].&amp;[세면대-아쿠아볼 원형]"/>
    <s v="[공사].[공사명].&amp;[도배공사]"/>
    <s v="[공사].[상품명].&amp;[타일벽지 체크사하라]"/>
    <s v="[공사].[상품명].&amp;[이화 브론즈 문리버 A78]"/>
    <s v="[공사].[상품명].&amp;[알러지 방지 전용 WAD]"/>
    <s v="[공사].[상품명].&amp;[광폭합지 아토피 방지]"/>
    <s v="[Measures].[합계: 출고량]"/>
    <s v="[공사].[상품명].&amp;[천장 특수 전체 조명]"/>
    <s v="[공사].[상품명].&amp;[창호 전면 샷시 버블 무늬]"/>
    <s v="[공사].[상품명].&amp;[흡음방음벽]"/>
    <s v="[공사].[상품명].&amp;[방음 기능 부스]"/>
    <s v="[공사].[상품명].&amp;[허리케인]"/>
    <s v="[공사].[상품명].&amp;[대리석 합판 바닥재]"/>
    <s v="[공사].[상품명].&amp;[수도꼭지-세면용 OFL-298]"/>
    <s v="[공사].[상품명].&amp;[세면대-사각형  플레져]"/>
    <s v="[공사].[상품명].&amp;[은나노 서클]"/>
    <s v="[공사].[상품명].&amp;[PVC쥬리드-골드베이지]"/>
    <s v="[공사].[상품명].&amp;[곰돌이 모양 정사각 타일]"/>
    <s v="[공사].[상품명].&amp;[로조알리칸테]"/>
    <s v="[공사].[상품명].&amp;[무대용 3색 조명 (R.G.W)]"/>
    <s v="[공사].[상품명].&amp;[베란다 확장 트임 마감재 브라운]"/>
    <s v="[공사].[상품명].&amp;[크레마마필]"/>
    <s v="[공사].[상품명].&amp;[비앙코카라라]"/>
    <s v="[Measures].[합계: 입고량]"/>
    <s v="[공사].[상품명].&amp;[빔프로젝터 화면 붙박이장]"/>
    <s v="[공사].[상품명].&amp;[에너지 서클]"/>
    <s v="[공사].[상품명].&amp;[세면대-유아용 낮은 마감]"/>
    <s v="[공사].[상품명].&amp;[코스모스합지 블링퍼플 무광]"/>
    <s v="[공사].[상품명].&amp;[전체조명 어두운 조도 B 100]"/>
    <s v="[공사].[상품명].&amp;[간접조명]"/>
    <s v="[공사].[상품명].&amp;[창호 부분 샷시 무광]"/>
    <s v="[공사].[상품명].&amp;[일반 쇼윈도]"/>
    <s v="[공사].[상품명].&amp;[대형 쇼윈도]"/>
    <s v="[공사].[상품명].&amp;[오크무늬 합판 바닥재]"/>
    <s v="[공사].[상품명].&amp;[베란다 확장 트임 마감재 다크]"/>
    <s v="[공사].[상품명].&amp;[뉴청맥 스노우]"/>
    <s v="[공사].[상품명].&amp;[욕조-이동식반신욕조]"/>
    <s v="[공사].[상품명].&amp;[수도꼭지-샤워욕조용]"/>
    <s v="[공사].[상품명].&amp;[변기-일반 소변기]"/>
    <s v="[공사].[상품명].&amp;[코스모스합지 블링퍼플 유광]"/>
    <s v="[공사].[상품명].&amp;[엘라도-라이트골드]"/>
    <s v="[공사].[상품명].&amp;[브라운티니]"/>
    <s v="[공사].[상품명].&amp;[ABINKS - 알러지 방지 천연소재]"/>
    <s v="[공사].[상품명].&amp;[전체조명 밝은 조도 A 300]"/>
    <s v="[공사].[상품명].&amp;[외부음 차단 방음 기능]"/>
    <s v="[공사].[상품명].&amp;[미끄럼 방지 정사각 타일]"/>
    <s v="[공사].[상품명].&amp;[욕조-월풀욕조]"/>
    <s v="[공사].[상품명].&amp;[에코카라트-루드라]"/>
    <s v="[공사].[상품명].[All].Children"/>
  </metadataStrings>
  <mdxMetadata count="184">
    <mdx n="0" f="s">
      <ms ns="1" c="0"/>
    </mdx>
    <mdx n="0" f="m">
      <t c="1">
        <n x="2"/>
      </t>
    </mdx>
    <mdx n="0" f="m">
      <t c="2">
        <n x="3"/>
        <n x="4"/>
      </t>
    </mdx>
    <mdx n="0" f="m">
      <t c="2">
        <n x="5"/>
        <n x="6"/>
      </t>
    </mdx>
    <mdx n="0" f="m">
      <t c="1">
        <n x="5"/>
      </t>
    </mdx>
    <mdx n="0" f="m">
      <t c="2">
        <n x="7"/>
        <n x="8"/>
      </t>
    </mdx>
    <mdx n="0" f="m">
      <t c="2">
        <n x="9"/>
        <n x="10"/>
      </t>
    </mdx>
    <mdx n="0" f="m">
      <t c="2">
        <n x="9"/>
        <n x="11"/>
      </t>
    </mdx>
    <mdx n="0" f="m">
      <t c="2">
        <n x="9"/>
        <n x="12"/>
      </t>
    </mdx>
    <mdx n="0" f="m">
      <t c="2">
        <n x="9"/>
        <n x="13"/>
      </t>
    </mdx>
    <mdx n="0" f="m">
      <t c="2">
        <n x="14"/>
        <n x="15"/>
      </t>
    </mdx>
    <mdx n="0" f="m">
      <t c="2">
        <n x="14"/>
        <n x="16"/>
      </t>
    </mdx>
    <mdx n="0" f="m">
      <t c="2">
        <n x="17"/>
        <n x="18"/>
      </t>
    </mdx>
    <mdx n="0" f="m">
      <t c="2">
        <n x="17"/>
        <n x="19"/>
      </t>
    </mdx>
    <mdx n="0" f="m">
      <t c="2">
        <n x="17"/>
        <n x="20"/>
      </t>
    </mdx>
    <mdx n="0" f="m">
      <t c="2">
        <n x="17"/>
        <n x="21"/>
      </t>
    </mdx>
    <mdx n="0" f="m">
      <t c="1">
        <n x="22"/>
      </t>
    </mdx>
    <mdx n="0" f="m">
      <t c="2">
        <n x="3"/>
        <n x="23"/>
      </t>
    </mdx>
    <mdx n="0" f="m">
      <t c="2">
        <n x="5"/>
        <n x="24"/>
      </t>
    </mdx>
    <mdx n="0" f="m">
      <t c="2">
        <n x="7"/>
        <n x="25"/>
      </t>
    </mdx>
    <mdx n="0" f="m">
      <t c="2">
        <n x="7"/>
        <n x="26"/>
      </t>
    </mdx>
    <mdx n="0" f="m">
      <t c="2">
        <n x="9"/>
        <n x="27"/>
      </t>
    </mdx>
    <mdx n="0" f="m">
      <t c="2">
        <n x="9"/>
        <n x="28"/>
      </t>
    </mdx>
    <mdx n="0" f="m">
      <t c="2">
        <n x="14"/>
        <n x="29"/>
      </t>
    </mdx>
    <mdx n="0" f="m">
      <t c="2">
        <n x="14"/>
        <n x="30"/>
      </t>
    </mdx>
    <mdx n="0" f="m">
      <t c="2">
        <n x="17"/>
        <n x="31"/>
      </t>
    </mdx>
    <mdx n="0" f="m">
      <t c="2">
        <n x="17"/>
        <n x="32"/>
      </t>
    </mdx>
    <mdx n="0" f="m">
      <t c="1">
        <n x="3"/>
      </t>
    </mdx>
    <mdx n="0" f="m">
      <t c="1">
        <n x="7"/>
      </t>
    </mdx>
    <mdx n="0" f="m">
      <t c="2">
        <n x="9"/>
        <n x="33"/>
      </t>
    </mdx>
    <mdx n="0" f="m">
      <t c="1">
        <n x="14"/>
      </t>
    </mdx>
    <mdx n="0" f="m">
      <t c="2">
        <n x="17"/>
        <n x="34"/>
      </t>
    </mdx>
    <mdx n="0" f="m">
      <t c="2">
        <n x="3"/>
        <n x="35"/>
      </t>
    </mdx>
    <mdx n="0" f="m">
      <t c="2">
        <n x="9"/>
        <n x="36"/>
      </t>
    </mdx>
    <mdx n="0" f="m">
      <t c="1">
        <n x="9"/>
      </t>
    </mdx>
    <mdx n="0" f="m">
      <t c="2">
        <n x="17"/>
        <n x="37"/>
      </t>
    </mdx>
    <mdx n="0" f="m">
      <t c="2">
        <n x="17"/>
        <n x="38"/>
      </t>
    </mdx>
    <mdx n="0" f="m">
      <t c="1">
        <n x="39"/>
      </t>
    </mdx>
    <mdx n="0" f="m">
      <t c="2">
        <n x="5"/>
        <n x="40"/>
      </t>
    </mdx>
    <mdx n="0" f="m">
      <t c="2">
        <n x="9"/>
        <n x="41"/>
      </t>
    </mdx>
    <mdx n="0" f="m">
      <t c="2">
        <n x="14"/>
        <n x="42"/>
      </t>
    </mdx>
    <mdx n="0" f="m">
      <t c="2">
        <n x="17"/>
        <n x="43"/>
      </t>
    </mdx>
    <mdx n="0" f="m">
      <t c="2">
        <n x="3"/>
        <n x="44"/>
      </t>
    </mdx>
    <mdx n="0" f="m">
      <t c="2">
        <n x="3"/>
        <n x="45"/>
      </t>
    </mdx>
    <mdx n="0" f="m">
      <t c="2">
        <n x="5"/>
        <n x="46"/>
      </t>
    </mdx>
    <mdx n="0" f="m">
      <t c="2">
        <n x="7"/>
        <n x="47"/>
      </t>
    </mdx>
    <mdx n="0" f="m">
      <t c="2">
        <n x="7"/>
        <n x="48"/>
      </t>
    </mdx>
    <mdx n="0" f="m">
      <t c="2">
        <n x="9"/>
        <n x="49"/>
      </t>
    </mdx>
    <mdx n="0" f="m">
      <t c="2">
        <n x="9"/>
        <n x="50"/>
      </t>
    </mdx>
    <mdx n="0" f="m">
      <t c="2">
        <n x="9"/>
        <n x="51"/>
      </t>
    </mdx>
    <mdx n="0" f="m">
      <t c="2">
        <n x="14"/>
        <n x="52"/>
      </t>
    </mdx>
    <mdx n="0" f="m">
      <t c="2">
        <n x="14"/>
        <n x="53"/>
      </t>
    </mdx>
    <mdx n="0" f="m">
      <t c="2">
        <n x="14"/>
        <n x="54"/>
      </t>
    </mdx>
    <mdx n="0" f="m">
      <t c="2">
        <n x="17"/>
        <n x="55"/>
      </t>
    </mdx>
    <mdx n="0" f="m">
      <t c="2">
        <n x="17"/>
        <n x="56"/>
      </t>
    </mdx>
    <mdx n="0" f="m">
      <t c="2">
        <n x="17"/>
        <n x="57"/>
      </t>
    </mdx>
    <mdx n="0" f="m">
      <t c="2">
        <n x="17"/>
        <n x="58"/>
      </t>
    </mdx>
    <mdx n="0" f="m">
      <t c="2">
        <n x="3"/>
        <n x="59"/>
      </t>
    </mdx>
    <mdx n="0" f="m">
      <t c="2">
        <n x="7"/>
        <n x="60"/>
      </t>
    </mdx>
    <mdx n="0" f="m">
      <t c="2">
        <n x="9"/>
        <n x="61"/>
      </t>
    </mdx>
    <mdx n="0" f="m">
      <t c="2">
        <n x="14"/>
        <n x="62"/>
      </t>
    </mdx>
    <mdx n="0" f="m">
      <t c="2">
        <n x="17"/>
        <n x="63"/>
      </t>
    </mdx>
    <mdx n="0" f="m">
      <t c="1">
        <n x="17"/>
      </t>
    </mdx>
    <mdx n="0" f="v">
      <t c="4">
        <n x="1" s="1"/>
        <n x="14"/>
        <n x="29"/>
        <n x="39"/>
      </t>
    </mdx>
    <mdx n="0" f="v">
      <t c="4">
        <n x="1" s="1"/>
        <n x="17"/>
        <n x="31"/>
        <n x="39"/>
      </t>
    </mdx>
    <mdx n="0" f="v">
      <t c="4">
        <n x="1" s="1"/>
        <n x="3"/>
        <n x="23"/>
        <n x="22"/>
      </t>
    </mdx>
    <mdx n="0" f="v">
      <t c="4">
        <n x="1" s="1"/>
        <n x="3"/>
        <n x="35"/>
        <n x="22"/>
      </t>
    </mdx>
    <mdx n="0" f="v">
      <t c="3">
        <n x="1" s="1"/>
        <n x="3"/>
        <n x="22"/>
      </t>
    </mdx>
    <mdx n="0" f="v">
      <t c="4">
        <n x="1" s="1"/>
        <n x="5"/>
        <n x="24"/>
        <n x="22"/>
      </t>
    </mdx>
    <mdx n="0" f="v">
      <t c="4">
        <n x="1" s="1"/>
        <n x="5"/>
        <n x="40"/>
        <n x="22"/>
      </t>
    </mdx>
    <mdx n="0" f="v">
      <t c="4">
        <n x="1" s="1"/>
        <n x="7"/>
        <n x="25"/>
        <n x="22"/>
      </t>
    </mdx>
    <mdx n="0" f="v">
      <t c="4">
        <n x="1" s="1"/>
        <n x="7"/>
        <n x="26"/>
        <n x="22"/>
      </t>
    </mdx>
    <mdx n="0" f="v">
      <t c="3">
        <n x="1" s="1"/>
        <n x="7"/>
        <n x="22"/>
      </t>
    </mdx>
    <mdx n="0" f="v">
      <t c="4">
        <n x="1" s="1"/>
        <n x="9"/>
        <n x="27"/>
        <n x="22"/>
      </t>
    </mdx>
    <mdx n="0" f="v">
      <t c="4">
        <n x="1" s="1"/>
        <n x="9"/>
        <n x="41"/>
        <n x="22"/>
      </t>
    </mdx>
    <mdx n="0" f="v">
      <t c="4">
        <n x="1" s="1"/>
        <n x="9"/>
        <n x="36"/>
        <n x="22"/>
      </t>
    </mdx>
    <mdx n="0" f="v">
      <t c="4">
        <n x="1" s="1"/>
        <n x="9"/>
        <n x="28"/>
        <n x="22"/>
      </t>
    </mdx>
    <mdx n="0" f="v">
      <t c="4">
        <n x="1" s="1"/>
        <n x="9"/>
        <n x="33"/>
        <n x="22"/>
      </t>
    </mdx>
    <mdx n="0" f="v">
      <t c="3">
        <n x="1" s="1"/>
        <n x="9"/>
        <n x="22"/>
      </t>
    </mdx>
    <mdx n="0" f="v">
      <t c="4">
        <n x="1" s="1"/>
        <n x="14"/>
        <n x="29"/>
        <n x="22"/>
      </t>
    </mdx>
    <mdx n="0" f="v">
      <t c="4">
        <n x="1" s="1"/>
        <n x="14"/>
        <n x="42"/>
        <n x="22"/>
      </t>
    </mdx>
    <mdx n="0" f="v">
      <t c="4">
        <n x="1" s="1"/>
        <n x="14"/>
        <n x="30"/>
        <n x="22"/>
      </t>
    </mdx>
    <mdx n="0" f="v">
      <t c="3">
        <n x="1" s="1"/>
        <n x="14"/>
        <n x="22"/>
      </t>
    </mdx>
    <mdx n="0" f="v">
      <t c="4">
        <n x="1" s="1"/>
        <n x="17"/>
        <n x="37"/>
        <n x="22"/>
      </t>
    </mdx>
    <mdx n="0" f="v">
      <t c="4">
        <n x="1" s="1"/>
        <n x="17"/>
        <n x="43"/>
        <n x="22"/>
      </t>
    </mdx>
    <mdx n="0" f="v">
      <t c="4">
        <n x="1" s="1"/>
        <n x="17"/>
        <n x="31"/>
        <n x="22"/>
      </t>
    </mdx>
    <mdx n="0" f="v">
      <t c="4">
        <n x="1" s="1"/>
        <n x="17"/>
        <n x="38"/>
        <n x="22"/>
      </t>
    </mdx>
    <mdx n="0" f="v">
      <t c="4">
        <n x="1" s="1"/>
        <n x="17"/>
        <n x="34"/>
        <n x="22"/>
      </t>
    </mdx>
    <mdx n="0" f="v">
      <t c="4">
        <n x="1" s="1"/>
        <n x="17"/>
        <n x="32"/>
        <n x="22"/>
      </t>
    </mdx>
    <mdx n="0" f="v">
      <t c="4">
        <n x="1" s="1"/>
        <n x="3"/>
        <n x="23"/>
        <n x="39"/>
      </t>
    </mdx>
    <mdx n="0" f="v">
      <t c="4">
        <n x="1" s="1"/>
        <n x="3"/>
        <n x="35"/>
        <n x="39"/>
      </t>
    </mdx>
    <mdx n="0" f="v">
      <t c="3">
        <n x="1" s="1"/>
        <n x="3"/>
        <n x="39"/>
      </t>
    </mdx>
    <mdx n="0" f="v">
      <t c="4">
        <n x="1" s="1"/>
        <n x="5"/>
        <n x="24"/>
        <n x="39"/>
      </t>
    </mdx>
    <mdx n="0" f="v">
      <t c="4">
        <n x="1" s="1"/>
        <n x="5"/>
        <n x="40"/>
        <n x="39"/>
      </t>
    </mdx>
    <mdx n="0" f="v">
      <t c="4">
        <n x="1" s="1"/>
        <n x="7"/>
        <n x="25"/>
        <n x="39"/>
      </t>
    </mdx>
    <mdx n="0" f="v">
      <t c="4">
        <n x="1" s="1"/>
        <n x="7"/>
        <n x="26"/>
        <n x="39"/>
      </t>
    </mdx>
    <mdx n="0" f="v">
      <t c="3">
        <n x="1" s="1"/>
        <n x="7"/>
        <n x="39"/>
      </t>
    </mdx>
    <mdx n="0" f="v">
      <t c="4">
        <n x="1" s="1"/>
        <n x="9"/>
        <n x="27"/>
        <n x="39"/>
      </t>
    </mdx>
    <mdx n="0" f="v">
      <t c="4">
        <n x="1" s="1"/>
        <n x="9"/>
        <n x="41"/>
        <n x="39"/>
      </t>
    </mdx>
    <mdx n="0" f="v">
      <t c="4">
        <n x="1" s="1"/>
        <n x="9"/>
        <n x="36"/>
        <n x="39"/>
      </t>
    </mdx>
    <mdx n="0" f="v">
      <t c="4">
        <n x="1" s="1"/>
        <n x="9"/>
        <n x="28"/>
        <n x="39"/>
      </t>
    </mdx>
    <mdx n="0" f="v">
      <t c="3">
        <n x="1" s="1"/>
        <n x="9"/>
        <n x="39"/>
      </t>
    </mdx>
    <mdx n="0" f="v">
      <t c="4">
        <n x="1" s="1"/>
        <n x="14"/>
        <n x="42"/>
        <n x="39"/>
      </t>
    </mdx>
    <mdx n="0" f="v">
      <t c="3">
        <n x="1" s="1"/>
        <n x="14"/>
        <n x="39"/>
      </t>
    </mdx>
    <mdx n="0" f="v">
      <t c="4">
        <n x="1" s="1"/>
        <n x="17"/>
        <n x="43"/>
        <n x="39"/>
      </t>
    </mdx>
    <mdx n="0" f="v">
      <t c="4">
        <n x="1" s="1"/>
        <n x="17"/>
        <n x="34"/>
        <n x="39"/>
      </t>
    </mdx>
    <mdx n="0" f="v">
      <t c="4">
        <n x="1" s="1"/>
        <n x="17"/>
        <n x="21"/>
        <n x="22"/>
      </t>
    </mdx>
    <mdx n="0" f="v">
      <t c="4">
        <n x="1" s="1"/>
        <n x="17"/>
        <n x="20"/>
        <n x="22"/>
      </t>
    </mdx>
    <mdx n="0" f="v">
      <t c="4">
        <n x="1" s="1"/>
        <n x="17"/>
        <n x="19"/>
        <n x="22"/>
      </t>
    </mdx>
    <mdx n="0" f="v">
      <t c="4">
        <n x="1" s="1"/>
        <n x="17"/>
        <n x="18"/>
        <n x="22"/>
      </t>
    </mdx>
    <mdx n="0" f="v">
      <t c="4">
        <n x="1" s="1"/>
        <n x="14"/>
        <n x="16"/>
        <n x="22"/>
      </t>
    </mdx>
    <mdx n="0" f="v">
      <t c="4">
        <n x="1" s="1"/>
        <n x="14"/>
        <n x="15"/>
        <n x="22"/>
      </t>
    </mdx>
    <mdx n="0" f="v">
      <t c="4">
        <n x="1" s="1"/>
        <n x="9"/>
        <n x="13"/>
        <n x="22"/>
      </t>
    </mdx>
    <mdx n="0" f="v">
      <t c="4">
        <n x="1" s="1"/>
        <n x="9"/>
        <n x="12"/>
        <n x="22"/>
      </t>
    </mdx>
    <mdx n="0" f="v">
      <t c="4">
        <n x="1" s="1"/>
        <n x="9"/>
        <n x="11"/>
        <n x="22"/>
      </t>
    </mdx>
    <mdx n="0" f="v">
      <t c="4">
        <n x="1" s="1"/>
        <n x="9"/>
        <n x="10"/>
        <n x="22"/>
      </t>
    </mdx>
    <mdx n="0" f="v">
      <t c="4">
        <n x="1" s="1"/>
        <n x="7"/>
        <n x="8"/>
        <n x="22"/>
      </t>
    </mdx>
    <mdx n="0" f="v">
      <t c="3">
        <n x="1" s="1"/>
        <n x="5"/>
        <n x="22"/>
      </t>
    </mdx>
    <mdx n="0" f="v">
      <t c="4">
        <n x="1" s="1"/>
        <n x="5"/>
        <n x="6"/>
        <n x="22"/>
      </t>
    </mdx>
    <mdx n="0" f="v">
      <t c="4">
        <n x="1" s="1"/>
        <n x="3"/>
        <n x="4"/>
        <n x="22"/>
      </t>
    </mdx>
    <mdx n="0" f="v">
      <t c="3">
        <n x="1" s="1"/>
        <n x="2"/>
        <n x="22"/>
      </t>
    </mdx>
    <mdx n="0" f="v">
      <t c="4">
        <n x="1" s="1"/>
        <n x="17"/>
        <n x="38"/>
        <n x="39"/>
      </t>
    </mdx>
    <mdx n="0" f="v">
      <t c="4">
        <n x="1" s="1"/>
        <n x="17"/>
        <n x="37"/>
        <n x="39"/>
      </t>
    </mdx>
    <mdx n="0" f="v">
      <t c="4">
        <n x="1" s="1"/>
        <n x="17"/>
        <n x="20"/>
        <n x="39"/>
      </t>
    </mdx>
    <mdx n="0" f="v">
      <t c="4">
        <n x="1" s="1"/>
        <n x="17"/>
        <n x="18"/>
        <n x="39"/>
      </t>
    </mdx>
    <mdx n="0" f="v">
      <t c="4">
        <n x="1" s="1"/>
        <n x="14"/>
        <n x="16"/>
        <n x="39"/>
      </t>
    </mdx>
    <mdx n="0" f="v">
      <t c="4">
        <n x="1" s="1"/>
        <n x="14"/>
        <n x="15"/>
        <n x="39"/>
      </t>
    </mdx>
    <mdx n="0" f="v">
      <t c="4">
        <n x="1" s="1"/>
        <n x="9"/>
        <n x="13"/>
        <n x="39"/>
      </t>
    </mdx>
    <mdx n="0" f="v">
      <t c="4">
        <n x="1" s="1"/>
        <n x="9"/>
        <n x="12"/>
        <n x="39"/>
      </t>
    </mdx>
    <mdx n="0" f="v">
      <t c="4">
        <n x="1" s="1"/>
        <n x="9"/>
        <n x="11"/>
        <n x="39"/>
      </t>
    </mdx>
    <mdx n="0" f="v">
      <t c="4">
        <n x="1" s="1"/>
        <n x="9"/>
        <n x="10"/>
        <n x="39"/>
      </t>
    </mdx>
    <mdx n="0" f="v">
      <t c="4">
        <n x="1" s="1"/>
        <n x="7"/>
        <n x="8"/>
        <n x="39"/>
      </t>
    </mdx>
    <mdx n="0" f="v">
      <t c="3">
        <n x="1" s="1"/>
        <n x="5"/>
        <n x="39"/>
      </t>
    </mdx>
    <mdx n="0" f="v">
      <t c="4">
        <n x="1" s="1"/>
        <n x="5"/>
        <n x="6"/>
        <n x="39"/>
      </t>
    </mdx>
    <mdx n="0" f="v">
      <t c="4">
        <n x="1" s="1"/>
        <n x="3"/>
        <n x="4"/>
        <n x="39"/>
      </t>
    </mdx>
    <mdx n="0" f="v">
      <t c="3">
        <n x="1" s="1"/>
        <n x="2"/>
        <n x="39"/>
      </t>
    </mdx>
    <mdx n="0" f="v">
      <t c="4">
        <n x="1" s="1"/>
        <n x="9"/>
        <n x="33"/>
        <n x="39"/>
      </t>
    </mdx>
    <mdx n="0" f="v">
      <t c="4">
        <n x="1" s="1"/>
        <n x="17"/>
        <n x="32"/>
        <n x="39"/>
      </t>
    </mdx>
    <mdx n="0" f="v">
      <t c="4">
        <n x="1" s="1"/>
        <n x="14"/>
        <n x="30"/>
        <n x="39"/>
      </t>
    </mdx>
    <mdx n="0" f="v">
      <t c="4">
        <n x="1" s="1"/>
        <n x="17"/>
        <n x="21"/>
        <n x="39"/>
      </t>
    </mdx>
    <mdx n="0" f="v">
      <t c="4">
        <n x="1" s="1"/>
        <n x="17"/>
        <n x="19"/>
        <n x="39"/>
      </t>
    </mdx>
    <mdx n="0" f="v">
      <t c="4">
        <n x="1" s="1"/>
        <n x="3"/>
        <n x="44"/>
        <n x="39"/>
      </t>
    </mdx>
    <mdx n="0" f="v">
      <t c="4">
        <n x="1" s="1"/>
        <n x="3"/>
        <n x="44"/>
        <n x="22"/>
      </t>
    </mdx>
    <mdx n="0" f="v">
      <t c="4">
        <n x="1" s="1"/>
        <n x="3"/>
        <n x="45"/>
        <n x="39"/>
      </t>
    </mdx>
    <mdx n="0" f="v">
      <t c="4">
        <n x="1" s="1"/>
        <n x="3"/>
        <n x="45"/>
        <n x="22"/>
      </t>
    </mdx>
    <mdx n="0" f="v">
      <t c="4">
        <n x="1" s="1"/>
        <n x="5"/>
        <n x="46"/>
        <n x="39"/>
      </t>
    </mdx>
    <mdx n="0" f="v">
      <t c="4">
        <n x="1" s="1"/>
        <n x="5"/>
        <n x="46"/>
        <n x="22"/>
      </t>
    </mdx>
    <mdx n="0" f="v">
      <t c="4">
        <n x="1" s="1"/>
        <n x="7"/>
        <n x="47"/>
        <n x="39"/>
      </t>
    </mdx>
    <mdx n="0" f="v">
      <t c="4">
        <n x="1" s="1"/>
        <n x="7"/>
        <n x="47"/>
        <n x="22"/>
      </t>
    </mdx>
    <mdx n="0" f="v">
      <t c="4">
        <n x="1" s="1"/>
        <n x="7"/>
        <n x="48"/>
        <n x="39"/>
      </t>
    </mdx>
    <mdx n="0" f="v">
      <t c="4">
        <n x="1" s="1"/>
        <n x="7"/>
        <n x="48"/>
        <n x="22"/>
      </t>
    </mdx>
    <mdx n="0" f="v">
      <t c="4">
        <n x="1" s="1"/>
        <n x="9"/>
        <n x="49"/>
        <n x="39"/>
      </t>
    </mdx>
    <mdx n="0" f="v">
      <t c="4">
        <n x="1" s="1"/>
        <n x="9"/>
        <n x="49"/>
        <n x="22"/>
      </t>
    </mdx>
    <mdx n="0" f="v">
      <t c="4">
        <n x="1" s="1"/>
        <n x="9"/>
        <n x="50"/>
        <n x="39"/>
      </t>
    </mdx>
    <mdx n="0" f="v">
      <t c="4">
        <n x="1" s="1"/>
        <n x="9"/>
        <n x="50"/>
        <n x="22"/>
      </t>
    </mdx>
    <mdx n="0" f="v">
      <t c="4">
        <n x="1" s="1"/>
        <n x="9"/>
        <n x="51"/>
        <n x="39"/>
      </t>
    </mdx>
    <mdx n="0" f="v">
      <t c="4">
        <n x="1" s="1"/>
        <n x="9"/>
        <n x="51"/>
        <n x="22"/>
      </t>
    </mdx>
    <mdx n="0" f="v">
      <t c="4">
        <n x="1" s="1"/>
        <n x="14"/>
        <n x="52"/>
        <n x="39"/>
      </t>
    </mdx>
    <mdx n="0" f="v">
      <t c="4">
        <n x="1" s="1"/>
        <n x="14"/>
        <n x="52"/>
        <n x="22"/>
      </t>
    </mdx>
    <mdx n="0" f="v">
      <t c="4">
        <n x="1" s="1"/>
        <n x="14"/>
        <n x="53"/>
        <n x="39"/>
      </t>
    </mdx>
    <mdx n="0" f="v">
      <t c="4">
        <n x="1" s="1"/>
        <n x="14"/>
        <n x="53"/>
        <n x="22"/>
      </t>
    </mdx>
    <mdx n="0" f="v">
      <t c="4">
        <n x="1" s="1"/>
        <n x="14"/>
        <n x="54"/>
        <n x="39"/>
      </t>
    </mdx>
    <mdx n="0" f="v">
      <t c="4">
        <n x="1" s="1"/>
        <n x="14"/>
        <n x="54"/>
        <n x="22"/>
      </t>
    </mdx>
    <mdx n="0" f="v">
      <t c="4">
        <n x="1" s="1"/>
        <n x="17"/>
        <n x="55"/>
        <n x="39"/>
      </t>
    </mdx>
    <mdx n="0" f="v">
      <t c="4">
        <n x="1" s="1"/>
        <n x="17"/>
        <n x="55"/>
        <n x="22"/>
      </t>
    </mdx>
    <mdx n="0" f="v">
      <t c="4">
        <n x="1" s="1"/>
        <n x="17"/>
        <n x="56"/>
        <n x="39"/>
      </t>
    </mdx>
    <mdx n="0" f="v">
      <t c="4">
        <n x="1" s="1"/>
        <n x="17"/>
        <n x="56"/>
        <n x="22"/>
      </t>
    </mdx>
    <mdx n="0" f="v">
      <t c="4">
        <n x="1" s="1"/>
        <n x="17"/>
        <n x="57"/>
        <n x="39"/>
      </t>
    </mdx>
    <mdx n="0" f="v">
      <t c="4">
        <n x="1" s="1"/>
        <n x="17"/>
        <n x="57"/>
        <n x="22"/>
      </t>
    </mdx>
    <mdx n="0" f="v">
      <t c="4">
        <n x="1" s="1"/>
        <n x="17"/>
        <n x="58"/>
        <n x="39"/>
      </t>
    </mdx>
    <mdx n="0" f="v">
      <t c="4">
        <n x="1" s="1"/>
        <n x="17"/>
        <n x="58"/>
        <n x="22"/>
      </t>
    </mdx>
    <mdx n="0" f="v">
      <t c="4">
        <n x="1" s="1"/>
        <n x="3"/>
        <n x="59"/>
        <n x="39"/>
      </t>
    </mdx>
    <mdx n="0" f="v">
      <t c="4">
        <n x="1" s="1"/>
        <n x="3"/>
        <n x="59"/>
        <n x="22"/>
      </t>
    </mdx>
    <mdx n="0" f="v">
      <t c="4">
        <n x="1" s="1"/>
        <n x="7"/>
        <n x="60"/>
        <n x="39"/>
      </t>
    </mdx>
    <mdx n="0" f="v">
      <t c="4">
        <n x="1" s="1"/>
        <n x="7"/>
        <n x="60"/>
        <n x="22"/>
      </t>
    </mdx>
    <mdx n="0" f="v">
      <t c="4">
        <n x="1" s="1"/>
        <n x="9"/>
        <n x="61"/>
        <n x="39"/>
      </t>
    </mdx>
    <mdx n="0" f="v">
      <t c="4">
        <n x="1" s="1"/>
        <n x="9"/>
        <n x="61"/>
        <n x="22"/>
      </t>
    </mdx>
    <mdx n="0" f="v">
      <t c="4">
        <n x="1" s="1"/>
        <n x="14"/>
        <n x="62"/>
        <n x="39"/>
      </t>
    </mdx>
    <mdx n="0" f="v">
      <t c="4">
        <n x="1" s="1"/>
        <n x="14"/>
        <n x="62"/>
        <n x="22"/>
      </t>
    </mdx>
    <mdx n="0" f="v">
      <t c="4">
        <n x="1" s="1"/>
        <n x="17"/>
        <n x="63"/>
        <n x="39"/>
      </t>
    </mdx>
    <mdx n="0" f="v">
      <t c="4">
        <n x="1" s="1"/>
        <n x="17"/>
        <n x="63"/>
        <n x="22"/>
      </t>
    </mdx>
    <mdx n="0" f="v">
      <t c="3">
        <n x="1" s="1"/>
        <n x="17"/>
        <n x="22"/>
      </t>
    </mdx>
    <mdx n="0" f="v">
      <t c="3">
        <n x="1" s="1"/>
        <n x="17"/>
        <n x="39"/>
      </t>
    </mdx>
    <mdx n="0" f="s">
      <ms ns="64" c="1" o="d">
        <n x="22"/>
      </ms>
    </mdx>
  </mdxMetadata>
  <valueMetadata count="18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</valueMetadata>
</metadata>
</file>

<file path=xl/sharedStrings.xml><?xml version="1.0" encoding="utf-8"?>
<sst xmlns="http://schemas.openxmlformats.org/spreadsheetml/2006/main" count="812" uniqueCount="90">
  <si>
    <t>번호</t>
    <phoneticPr fontId="1" type="noConversion"/>
  </si>
  <si>
    <t>공사명</t>
  </si>
  <si>
    <t>상품명</t>
  </si>
  <si>
    <t>자재등급</t>
    <phoneticPr fontId="1" type="noConversion"/>
  </si>
  <si>
    <t>규격</t>
  </si>
  <si>
    <t>단위</t>
  </si>
  <si>
    <t>입고단가</t>
  </si>
  <si>
    <t>출고단가</t>
  </si>
  <si>
    <t>이월재고</t>
  </si>
  <si>
    <t>입고량</t>
  </si>
  <si>
    <t>출고량</t>
  </si>
  <si>
    <t>도배공사</t>
  </si>
  <si>
    <t>이화 브론즈 문리버 A78</t>
  </si>
  <si>
    <t>상</t>
  </si>
  <si>
    <t>폭180cm x 길이23m</t>
  </si>
  <si>
    <t>2m^2</t>
  </si>
  <si>
    <t>중</t>
  </si>
  <si>
    <t>하</t>
  </si>
  <si>
    <t>광폭합지 아토피 방지</t>
  </si>
  <si>
    <t>알러지 방지 전용 WAD</t>
  </si>
  <si>
    <t>타일벽지 체크사하라</t>
  </si>
  <si>
    <t>은나노 서클</t>
  </si>
  <si>
    <t>PVC쥬리드-골드베이지</t>
  </si>
  <si>
    <t>엘라도-라이트골드</t>
  </si>
  <si>
    <t>ABINKS - 알러지 방지 천연소재</t>
  </si>
  <si>
    <t>코스모스합지 블링퍼플 유광</t>
  </si>
  <si>
    <t>코스모스합지 블링퍼플 무광</t>
  </si>
  <si>
    <t>로조알리칸테</t>
  </si>
  <si>
    <t>크레마마필</t>
  </si>
  <si>
    <t>비앙코카라라</t>
  </si>
  <si>
    <t>브라운티니</t>
  </si>
  <si>
    <t>에코카라트-루드라</t>
  </si>
  <si>
    <t>바닥공사</t>
  </si>
  <si>
    <t>대리석 합판 바닥재</t>
  </si>
  <si>
    <t>두께 2.0mm x 1롤50m</t>
  </si>
  <si>
    <t xml:space="preserve">20EA/1BOX </t>
  </si>
  <si>
    <t>오크무늬 합판 바닥재</t>
  </si>
  <si>
    <t>허리케인</t>
  </si>
  <si>
    <t>고대로마 레드</t>
  </si>
  <si>
    <t>에너지 서클</t>
  </si>
  <si>
    <t>뉴청맥 스노우</t>
  </si>
  <si>
    <t>황토펫트</t>
  </si>
  <si>
    <t>보타닉우드 타일</t>
  </si>
  <si>
    <t>디즈니 푸 타일</t>
  </si>
  <si>
    <t>곰돌이 모양 정사각 타일</t>
  </si>
  <si>
    <t>미끄럼 방지 정사각 타일</t>
  </si>
  <si>
    <t>베란다 확장 트임 마감재 다크</t>
  </si>
  <si>
    <t>베란다 확장 트임 마감재 브라운</t>
  </si>
  <si>
    <t>목공사</t>
  </si>
  <si>
    <t>세면대-유아용 낮은 마감</t>
  </si>
  <si>
    <t>400*400,높이:860</t>
    <phoneticPr fontId="1" type="noConversion"/>
  </si>
  <si>
    <t>EA</t>
  </si>
  <si>
    <t>400*400,높이:860</t>
  </si>
  <si>
    <t>세면대-아쿠아볼 원형</t>
  </si>
  <si>
    <t>세면대-사각형  플레져</t>
  </si>
  <si>
    <t>수도꼭지-샤워욕조용</t>
  </si>
  <si>
    <t>수도꼭지-욕조 단일용</t>
  </si>
  <si>
    <t xml:space="preserve">수도꼭지-세면용 OFL-298 </t>
  </si>
  <si>
    <t>욕조-월풀욕조</t>
  </si>
  <si>
    <t>욕조-이동식반신욕조</t>
  </si>
  <si>
    <t>변기-일반 소변기</t>
  </si>
  <si>
    <t>벽면공사</t>
  </si>
  <si>
    <t xml:space="preserve">흡음방음벽 </t>
  </si>
  <si>
    <t>3960W*500H*95T</t>
  </si>
  <si>
    <t>M2</t>
  </si>
  <si>
    <t xml:space="preserve">외부음 차단 방음 기능 </t>
  </si>
  <si>
    <t>외부음 차단 기능</t>
  </si>
  <si>
    <t>대형 쇼윈도</t>
  </si>
  <si>
    <t>일반 쇼윈도</t>
  </si>
  <si>
    <t xml:space="preserve">방음 기능 부스 </t>
  </si>
  <si>
    <t>조명공사</t>
  </si>
  <si>
    <t>전체조명 어두운 조도 B 100</t>
  </si>
  <si>
    <t>1800W*1000H</t>
  </si>
  <si>
    <t>전체조명 밝은 조도 A 300</t>
  </si>
  <si>
    <t>간접조명</t>
  </si>
  <si>
    <t>무대용 3색 조명 (R.G.W)</t>
  </si>
  <si>
    <t>무대용 5색 조명 (R.G.W.B.Y)</t>
  </si>
  <si>
    <t>천장 특수 전체 조명</t>
  </si>
  <si>
    <t>벽체공사</t>
  </si>
  <si>
    <t>창호 전면 샷시 유광</t>
  </si>
  <si>
    <t>1800*1200</t>
  </si>
  <si>
    <t>창호 전면 샷시 버블 무늬</t>
  </si>
  <si>
    <t>창호 부분 샷시 무광</t>
  </si>
  <si>
    <t>빔프로젝터 화면 붙박이장</t>
  </si>
  <si>
    <t>행 레이블</t>
  </si>
  <si>
    <t>자재등급</t>
  </si>
  <si>
    <t>All</t>
  </si>
  <si>
    <t>최다 출고 상품</t>
    <phoneticPr fontId="1" type="noConversion"/>
  </si>
  <si>
    <t xml:space="preserve">※  참고서적 : STEP UP MOS 2016 EXCEL EXPERT , YBMNET
</t>
    <phoneticPr fontId="1" type="noConversion"/>
  </si>
  <si>
    <t>문제 : 출고량 중 최대로 높은 제품명을 찾으시오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</si>
</sst>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vertical="center"/>
    </xf>
    <xf numFmtId="176" fontId="5" fillId="0" borderId="2" xfId="0" applyNumberFormat="1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5" fillId="0" borderId="8" xfId="0" applyNumberFormat="1" applyFont="1" applyBorder="1" applyAlignment="1">
      <alignment vertical="center"/>
    </xf>
    <xf numFmtId="176" fontId="5" fillId="0" borderId="9" xfId="0" applyNumberFormat="1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>
      <alignment vertical="center"/>
    </xf>
  </cellXfs>
  <cellStyles count="3">
    <cellStyle name="백분율 2" xfId="2"/>
    <cellStyle name="표준" xfId="0" builtinId="0"/>
    <cellStyle name="표준 2" xfId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176" formatCode="#,##0_ 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176" formatCode="#,##0_ 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176" formatCode="#,##0_ 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176" formatCode="#,##0_ 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176" formatCode="#,##0_ 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olapFunctions">
    <main first="ThisWorkbookDataModel">
      <tp t="e">
        <v>#N/A</v>
        <stp>1</stp>
        <tr r="G7" s="13"/>
        <tr r="B59" s="13"/>
        <tr r="B43" s="13"/>
        <tr r="B27" s="13"/>
        <tr r="B11" s="13"/>
        <tr r="B54" s="13"/>
        <tr r="B34" s="13"/>
        <tr r="B6" s="13"/>
        <tr r="B20" s="13"/>
        <tr r="B30" s="13"/>
        <tr r="B24" s="13"/>
        <tr r="B53" s="13"/>
        <tr r="B37" s="13"/>
        <tr r="B21" s="13"/>
        <tr r="B5" s="13"/>
        <tr r="B36" s="13"/>
        <tr r="B31" s="13"/>
        <tr r="B42" s="13"/>
        <tr r="B38" s="13"/>
        <tr r="B25" s="13"/>
        <tr r="B9" s="13"/>
        <tr r="B4" s="13"/>
        <tr r="B55" s="13"/>
        <tr r="B39" s="13"/>
        <tr r="B23" s="13"/>
        <tr r="B7" s="13"/>
        <tr r="B50" s="13"/>
        <tr r="B26" s="13"/>
        <tr r="B56" s="13"/>
        <tr r="B8" s="13"/>
        <tr r="B18" s="13"/>
        <tr r="B16" s="13"/>
        <tr r="B49" s="13"/>
        <tr r="B33" s="13"/>
        <tr r="B17" s="13"/>
        <tr r="B28" s="13"/>
        <tr r="B47" s="13"/>
        <tr r="B62" s="13"/>
        <tr r="B32" s="13"/>
        <tr r="B40" s="13"/>
        <tr r="B57" s="13"/>
        <tr r="B51" s="13"/>
        <tr r="B35" s="13"/>
        <tr r="B19" s="13"/>
        <tr r="D3" s="13"/>
        <tr r="B46" s="13"/>
        <tr r="D46" s="13"/>
        <tr r="B22" s="13"/>
        <tr r="B44" s="13"/>
        <tr r="B58" s="13"/>
        <tr r="D58" s="13"/>
        <tr r="B10" s="13"/>
        <tr r="B52" s="13"/>
        <tr r="D62" s="13"/>
        <tr r="D52" s="13"/>
        <tr r="D42" s="13"/>
        <tr r="D32" s="13"/>
        <tr r="D22" s="13"/>
        <tr r="B61" s="13"/>
        <tr r="B45" s="13"/>
        <tr r="B29" s="13"/>
        <tr r="D29" s="13"/>
        <tr r="B13" s="13"/>
        <tr r="B60" s="13"/>
        <tr r="B12" s="13"/>
        <tr r="D31" s="13"/>
        <tr r="D47" s="13"/>
        <tr r="D57" s="13"/>
        <tr r="D33" s="13"/>
        <tr r="D9" s="13"/>
        <tr r="D12" s="13"/>
        <tr r="B63" s="13"/>
        <tr r="B15" s="13"/>
        <tr r="B14" s="13"/>
        <tr r="C3" s="13"/>
        <tr r="D50" s="13"/>
        <tr r="D20" s="13"/>
        <tr r="B41" s="13"/>
        <tr r="C46" s="13"/>
        <tr r="B48" s="13"/>
        <tr r="D51" s="13"/>
        <tr r="C23" s="13"/>
        <tr r="C55" s="13"/>
        <tr r="C53" s="13"/>
        <tr r="C29" s="13"/>
        <tr r="C5" s="13"/>
        <tr r="C28" s="13"/>
        <tr r="C39" s="13"/>
        <tr r="D39" s="13"/>
        <tr r="D26" s="13"/>
        <tr r="C26" s="13"/>
        <tr r="C18" s="13"/>
        <tr r="D18" s="13"/>
        <tr r="D19" s="13"/>
        <tr r="D35" s="13"/>
        <tr r="D30" s="13"/>
        <tr r="D40" s="13"/>
        <tr r="D25" s="13"/>
        <tr r="D59" s="13"/>
        <tr r="D43" s="13"/>
        <tr r="D27" s="13"/>
        <tr r="D11" s="13"/>
        <tr r="D28" s="13"/>
        <tr r="D17" s="13"/>
        <tr r="D49" s="13"/>
        <tr r="D6" s="13"/>
        <tr r="D16" s="13"/>
        <tr r="D24" s="13"/>
        <tr r="D34" s="13"/>
        <tr r="D54" s="13"/>
        <tr r="D8" s="13"/>
        <tr r="D56" s="13"/>
        <tr r="D7" s="13"/>
        <tr r="D23" s="13"/>
        <tr r="D55" s="13"/>
        <tr r="D4" s="13"/>
        <tr r="D38" s="13"/>
        <tr r="D36" s="13"/>
        <tr r="D5" s="13"/>
        <tr r="D21" s="13"/>
        <tr r="D37" s="13"/>
        <tr r="D53" s="13"/>
        <tr r="D44" s="13"/>
        <tr r="C44" s="13"/>
        <tr r="C10" s="13"/>
        <tr r="D10" s="13"/>
        <tr r="C61" s="13"/>
        <tr r="D61" s="13"/>
        <tr r="C45" s="13"/>
        <tr r="D45" s="13"/>
        <tr r="C13" s="13"/>
        <tr r="D13" s="13"/>
        <tr r="D60" s="13"/>
        <tr r="C60" s="13"/>
        <tr r="D63" s="13"/>
        <tr r="C63" s="13"/>
        <tr r="C15" s="13"/>
        <tr r="D15" s="13"/>
        <tr r="D14" s="13"/>
        <tr r="C14" s="13"/>
        <tr r="C32" s="13"/>
        <tr r="C51" s="13"/>
        <tr r="C35" s="13"/>
        <tr r="C19" s="13"/>
        <tr r="C12" s="13"/>
        <tr r="C24" s="13"/>
        <tr r="C40" s="13"/>
        <tr r="C50" s="13"/>
        <tr r="C58" s="13"/>
        <tr r="C52" s="13"/>
        <tr r="C22" s="13"/>
        <tr r="C21" s="13"/>
        <tr r="C6" s="13"/>
        <tr r="C20" s="13"/>
        <tr r="C56" s="13"/>
        <tr r="C57" s="13"/>
        <tr r="C62" s="13"/>
        <tr r="C47" s="13"/>
        <tr r="C36" s="13"/>
        <tr r="C9" s="13"/>
        <tr r="C17" s="13"/>
        <tr r="C25" s="13"/>
        <tr r="C33" s="13"/>
        <tr r="C49" s="13"/>
        <tr r="C7" s="13"/>
        <tr r="C31" s="13"/>
        <tr r="C11" s="13"/>
        <tr r="C8" s="13"/>
        <tr r="C30" s="13"/>
        <tr r="C42" s="13"/>
        <tr r="C16" s="13"/>
        <tr r="C37" s="13"/>
        <tr r="C4" s="13"/>
        <tr r="C38" s="13"/>
        <tr r="C59" s="13"/>
        <tr r="C43" s="13"/>
        <tr r="C27" s="13"/>
        <tr r="C34" s="13"/>
        <tr r="C54" s="13"/>
        <tr r="D41" s="13"/>
        <tr r="C41" s="13"/>
        <tr r="C48" s="13"/>
        <tr r="D48" s="1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pivotCacheDefinition" Target="pivotCache/pivotCacheDefinition1.xml"/><Relationship Id="rId21" Type="http://schemas.openxmlformats.org/officeDocument/2006/relationships/customXml" Target="../customXml/item10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theme" Target="theme/theme1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8.xml"/><Relationship Id="rId4" Type="http://schemas.openxmlformats.org/officeDocument/2006/relationships/pivotCacheDefinition" Target="pivotCache/pivotCacheDefinition2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volatileDependencies" Target="volatileDependencie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invalid="1" saveData="0" refreshedBy="이승희" refreshedDate="42964.690847337966" backgroundQuery="1" createdVersion="3" refreshedVersion="6" minRefreshableVersion="3" recordCount="0" tupleCache="1" supportSubquery="1" supportAdvancedDrill="1">
  <cacheSource type="external" connectionId="1"/>
  <cacheFields count="3">
    <cacheField name="[Measures].[MeasuresLevel]" caption="MeasuresLevel" numFmtId="0">
      <sharedItems count="2">
        <s v="[Measures].[합계: 입고량]" c="합계: 입고량"/>
        <s v="[Measures].[합계: 출고량]" c="합계: 출고량"/>
      </sharedItems>
    </cacheField>
    <cacheField name="[공사].[공사명].[공사명]" caption="공사명" numFmtId="0" hierarchy="2" level="1">
      <sharedItems count="6">
        <s v="[공사].[공사명].&amp;[도배공사]" c="도배공사"/>
        <s v="[공사].[공사명].&amp;[목공사]" c="목공사"/>
        <s v="[공사].[공사명].&amp;[바닥공사]" c="바닥공사"/>
        <s v="[공사].[공사명].&amp;[벽면공사]" c="벽면공사"/>
        <s v="[공사].[공사명].&amp;[벽체공사]" c="벽체공사"/>
        <s v="[공사].[공사명].&amp;[조명공사]" c="조명공사"/>
      </sharedItems>
    </cacheField>
    <cacheField name="[공사].[상품명].[상품명]" caption="상품명" numFmtId="0" hierarchy="3" level="1">
      <sharedItems count="53">
        <s v="[공사].[상품명].&amp;[ABINKS - 알러지 방지 천연소재]" c="ABINKS - 알러지 방지 천연소재"/>
        <s v="[공사].[상품명].&amp;[PVC쥬리드-골드베이지]" c="PVC쥬리드-골드베이지"/>
        <s v="[공사].[상품명].&amp;[광폭합지 아토피 방지]" c="광폭합지 아토피 방지"/>
        <s v="[공사].[상품명].&amp;[로조알리칸테]" c="로조알리칸테"/>
        <s v="[공사].[상품명].&amp;[브라운티니]" c="브라운티니"/>
        <s v="[공사].[상품명].&amp;[비앙코카라라]" c="비앙코카라라"/>
        <s v="[공사].[상품명].&amp;[알러지 방지 전용 WAD]" c="알러지 방지 전용 WAD"/>
        <s v="[공사].[상품명].&amp;[에코카라트-루드라]" c="에코카라트-루드라"/>
        <s v="[공사].[상품명].&amp;[엘라도-라이트골드]" c="엘라도-라이트골드"/>
        <s v="[공사].[상품명].&amp;[은나노 서클]" c="은나노 서클"/>
        <s v="[공사].[상품명].&amp;[이화 브론즈 문리버 A78]" c="이화 브론즈 문리버 A78"/>
        <s v="[공사].[상품명].&amp;[코스모스합지 블링퍼플 무광]" c="코스모스합지 블링퍼플 무광"/>
        <s v="[공사].[상품명].&amp;[코스모스합지 블링퍼플 유광]" c="코스모스합지 블링퍼플 유광"/>
        <s v="[공사].[상품명].&amp;[크레마마필]" c="크레마마필"/>
        <s v="[공사].[상품명].&amp;[타일벽지 체크사하라]" c="타일벽지 체크사하라"/>
        <s v="[공사].[상품명].&amp;[변기-일반 소변기]" c="변기-일반 소변기"/>
        <s v="[공사].[상품명].&amp;[세면대-사각형  플레져]" c="세면대-사각형  플레져"/>
        <s v="[공사].[상품명].&amp;[세면대-아쿠아볼 원형]" c="세면대-아쿠아볼 원형"/>
        <s v="[공사].[상품명].&amp;[세면대-유아용 낮은 마감]" c="세면대-유아용 낮은 마감"/>
        <s v="[공사].[상품명].&amp;[수도꼭지-샤워욕조용]" c="수도꼭지-샤워욕조용"/>
        <s v="[공사].[상품명].&amp;[수도꼭지-세면용 OFL-298]" c="수도꼭지-세면용 OFL-298"/>
        <s v="[공사].[상품명].&amp;[수도꼭지-욕조 단일용]" c="수도꼭지-욕조 단일용"/>
        <s v="[공사].[상품명].&amp;[욕조-월풀욕조]" c="욕조-월풀욕조"/>
        <s v="[공사].[상품명].&amp;[욕조-이동식반신욕조]" c="욕조-이동식반신욕조"/>
        <s v="[공사].[상품명].&amp;[고대로마 레드]" c="고대로마 레드"/>
        <s v="[공사].[상품명].&amp;[곰돌이 모양 정사각 타일]" c="곰돌이 모양 정사각 타일"/>
        <s v="[공사].[상품명].&amp;[뉴청맥 스노우]" c="뉴청맥 스노우"/>
        <s v="[공사].[상품명].&amp;[대리석 합판 바닥재]" c="대리석 합판 바닥재"/>
        <s v="[공사].[상품명].&amp;[디즈니 푸 타일]" c="디즈니 푸 타일"/>
        <s v="[공사].[상품명].&amp;[미끄럼 방지 정사각 타일]" c="미끄럼 방지 정사각 타일"/>
        <s v="[공사].[상품명].&amp;[베란다 확장 트임 마감재 다크]" c="베란다 확장 트임 마감재 다크"/>
        <s v="[공사].[상품명].&amp;[베란다 확장 트임 마감재 브라운]" c="베란다 확장 트임 마감재 브라운"/>
        <s v="[공사].[상품명].&amp;[보타닉우드 타일]" c="보타닉우드 타일"/>
        <s v="[공사].[상품명].&amp;[에너지 서클]" c="에너지 서클"/>
        <s v="[공사].[상품명].&amp;[오크무늬 합판 바닥재]" c="오크무늬 합판 바닥재"/>
        <s v="[공사].[상품명].&amp;[허리케인]" c="허리케인"/>
        <s v="[공사].[상품명].&amp;[황토펫트]" c="황토펫트"/>
        <s v="[공사].[상품명].&amp;[대형 쇼윈도]" c="대형 쇼윈도"/>
        <s v="[공사].[상품명].&amp;[방음 기능 부스]" c="방음 기능 부스"/>
        <s v="[공사].[상품명].&amp;[외부음 차단 기능]" c="외부음 차단 기능"/>
        <s v="[공사].[상품명].&amp;[외부음 차단 방음 기능]" c="외부음 차단 방음 기능"/>
        <s v="[공사].[상품명].&amp;[일반 쇼윈도]" c="일반 쇼윈도"/>
        <s v="[공사].[상품명].&amp;[흡음방음벽]" c="흡음방음벽"/>
        <s v="[공사].[상품명].&amp;[빔프로젝터 화면 붙박이장]" c="빔프로젝터 화면 붙박이장"/>
        <s v="[공사].[상품명].&amp;[창호 부분 샷시 무광]" c="창호 부분 샷시 무광"/>
        <s v="[공사].[상품명].&amp;[창호 전면 샷시 버블 무늬]" c="창호 전면 샷시 버블 무늬"/>
        <s v="[공사].[상품명].&amp;[창호 전면 샷시 유광]" c="창호 전면 샷시 유광"/>
        <s v="[공사].[상품명].&amp;[간접조명]" c="간접조명"/>
        <s v="[공사].[상품명].&amp;[무대용 3색 조명 (R.G.W)]" c="무대용 3색 조명 (R.G.W)"/>
        <s v="[공사].[상품명].&amp;[무대용 5색 조명 (R.G.W.B.Y)]" c="무대용 5색 조명 (R.G.W.B.Y)"/>
        <s v="[공사].[상품명].&amp;[전체조명 밝은 조도 A 300]" c="전체조명 밝은 조도 A 300"/>
        <s v="[공사].[상품명].&amp;[전체조명 어두운 조도 B 100]" c="전체조명 어두운 조도 B 100"/>
        <s v="[공사].[상품명].&amp;[천장 특수 전체 조명]" c="천장 특수 전체 조명"/>
      </sharedItems>
    </cacheField>
  </cacheFields>
  <cacheHierarchies count="16">
    <cacheHierarchy uniqueName="[Measures]" caption="Measures" attribute="1" keyAttribute="1" defaultMemberUniqueName="[Measures].[__No measures defined]" dimensionUniqueName="[Measures]" displayFolder="" measures="1" count="1" memberValueDatatype="130" unbalanced="0">
      <fieldsUsage count="1">
        <fieldUsage x="0"/>
      </fieldsUsage>
    </cacheHierarchy>
    <cacheHierarchy uniqueName="[공사].[번호]" caption="번호" attribute="1" defaultMemberUniqueName="[공사].[번호].[All]" allUniqueName="[공사].[번호].[All]" dimensionUniqueName="[공사]" displayFolder="" count="2" memberValueDatatype="20" unbalanced="0"/>
    <cacheHierarchy uniqueName="[공사].[공사명]" caption="공사명" attribute="1" defaultMemberUniqueName="[공사].[공사명].[All]" allUniqueName="[공사].[공사명].[All]" allCaption="All" dimensionUniqueName="[공사]" displayFolder="" count="2" memberValueDatatype="130" unbalanced="0">
      <fieldsUsage count="2">
        <fieldUsage x="-1"/>
        <fieldUsage x="1"/>
      </fieldsUsage>
    </cacheHierarchy>
    <cacheHierarchy uniqueName="[공사].[상품명]" caption="상품명" attribute="1" defaultMemberUniqueName="[공사].[상품명].[All]" allUniqueName="[공사].[상품명].[All]" dimensionUniqueName="[공사]" displayFolder="" count="2" memberValueDatatype="130" unbalanced="0">
      <fieldsUsage count="2">
        <fieldUsage x="-1"/>
        <fieldUsage x="2"/>
      </fieldsUsage>
    </cacheHierarchy>
    <cacheHierarchy uniqueName="[공사].[자재등급]" caption="자재등급" attribute="1" defaultMemberUniqueName="[공사].[자재등급].[All]" allUniqueName="[공사].[자재등급].[All]" allCaption="All" dimensionUniqueName="[공사]" displayFolder="" count="2" memberValueDatatype="130" unbalanced="0"/>
    <cacheHierarchy uniqueName="[공사].[규격]" caption="규격" attribute="1" defaultMemberUniqueName="[공사].[규격].[All]" allUniqueName="[공사].[규격].[All]" dimensionUniqueName="[공사]" displayFolder="" count="2" memberValueDatatype="130" unbalanced="0"/>
    <cacheHierarchy uniqueName="[공사].[단위]" caption="단위" attribute="1" defaultMemberUniqueName="[공사].[단위].[All]" allUniqueName="[공사].[단위].[All]" dimensionUniqueName="[공사]" displayFolder="" count="2" memberValueDatatype="130" unbalanced="0"/>
    <cacheHierarchy uniqueName="[공사].[입고단가]" caption="입고단가" attribute="1" defaultMemberUniqueName="[공사].[입고단가].[All]" allUniqueName="[공사].[입고단가].[All]" dimensionUniqueName="[공사]" displayFolder="" count="2" memberValueDatatype="20" unbalanced="0"/>
    <cacheHierarchy uniqueName="[공사].[출고단가]" caption="출고단가" attribute="1" defaultMemberUniqueName="[공사].[출고단가].[All]" allUniqueName="[공사].[출고단가].[All]" dimensionUniqueName="[공사]" displayFolder="" count="2" memberValueDatatype="20" unbalanced="0"/>
    <cacheHierarchy uniqueName="[공사].[이월재고]" caption="이월재고" attribute="1" defaultMemberUniqueName="[공사].[이월재고].[All]" allUniqueName="[공사].[이월재고].[All]" dimensionUniqueName="[공사]" displayFolder="" count="2" memberValueDatatype="20" unbalanced="0"/>
    <cacheHierarchy uniqueName="[공사].[입고량]" caption="입고량" attribute="1" defaultMemberUniqueName="[공사].[입고량].[All]" allUniqueName="[공사].[입고량].[All]" dimensionUniqueName="[공사]" displayFolder="" count="2" memberValueDatatype="20" unbalanced="0"/>
    <cacheHierarchy uniqueName="[공사].[출고량]" caption="출고량" attribute="1" defaultMemberUniqueName="[공사].[출고량].[All]" allUniqueName="[공사].[출고량].[All]" dimensionUniqueName="[공사]" displayFolder="" count="2" memberValueDatatype="20" unbalanced="0"/>
    <cacheHierarchy uniqueName="[Measures].[__XL_Count 공사]" caption="__XL_Count 공사" measure="1" displayFolder="" measureGroup="공사" count="0" hidden="1"/>
    <cacheHierarchy uniqueName="[Measures].[__No measures defined]" caption="__No measures defined" measure="1" displayFolder="" count="0" hidden="1"/>
    <cacheHierarchy uniqueName="[Measures].[합계: 출고량]" caption="합계: 출고량" measure="1" displayFolder="" measureGroup="공사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합계: 입고량]" caption="합계: 입고량" measure="1" displayFolder="" measureGroup="공사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tupleCache>
    <entries count="120">
      <n v="581">
        <tpls c="4">
          <tpl fld="0" item="0"/>
          <tpl fld="1" item="1"/>
          <tpl fld="2" item="20"/>
          <tpl hier="4" item="0"/>
        </tpls>
      </n>
      <n v="1045">
        <tpls c="4">
          <tpl fld="0" item="0"/>
          <tpl fld="1" item="0"/>
          <tpl fld="2" item="9"/>
          <tpl hier="4" item="0"/>
        </tpls>
      </n>
      <n v="312">
        <tpls c="4">
          <tpl fld="0" item="1"/>
          <tpl fld="1" item="5"/>
          <tpl fld="2" item="52"/>
          <tpl hier="4" item="0"/>
        </tpls>
      </n>
      <n v="1011">
        <tpls c="4">
          <tpl fld="0" item="1"/>
          <tpl fld="1" item="5"/>
          <tpl fld="2" item="48"/>
          <tpl hier="4" item="0"/>
        </tpls>
      </n>
      <n v="3718">
        <tpls c="3">
          <tpl fld="0" item="1"/>
          <tpl fld="1" item="5"/>
          <tpl hier="4" item="0"/>
        </tpls>
      </n>
      <n v="946">
        <tpls c="4">
          <tpl fld="0" item="1"/>
          <tpl fld="1" item="4"/>
          <tpl fld="2" item="45"/>
          <tpl hier="4" item="0"/>
        </tpls>
      </n>
      <n v="288">
        <tpls c="4">
          <tpl fld="0" item="1"/>
          <tpl fld="1" item="4"/>
          <tpl fld="2" item="43"/>
          <tpl hier="4" item="0"/>
        </tpls>
      </n>
      <n v="471">
        <tpls c="4">
          <tpl fld="0" item="1"/>
          <tpl fld="1" item="3"/>
          <tpl fld="2" item="42"/>
          <tpl hier="4" item="0"/>
        </tpls>
      </n>
      <n v="557">
        <tpls c="4">
          <tpl fld="0" item="1"/>
          <tpl fld="1" item="3"/>
          <tpl fld="2" item="38"/>
          <tpl hier="4" item="0"/>
        </tpls>
      </n>
      <n v="3654">
        <tpls c="3">
          <tpl fld="0" item="1"/>
          <tpl fld="1" item="3"/>
          <tpl hier="4" item="0"/>
        </tpls>
      </n>
      <n v="656">
        <tpls c="4">
          <tpl fld="0" item="1"/>
          <tpl fld="1" item="2"/>
          <tpl fld="2" item="35"/>
          <tpl hier="4" item="0"/>
        </tpls>
      </n>
      <n v="951">
        <tpls c="4">
          <tpl fld="0" item="1"/>
          <tpl fld="1" item="2"/>
          <tpl fld="2" item="33"/>
          <tpl hier="4" item="0"/>
        </tpls>
      </n>
      <n v="342">
        <tpls c="4">
          <tpl fld="0" item="1"/>
          <tpl fld="1" item="2"/>
          <tpl fld="2" item="31"/>
          <tpl hier="4" item="0"/>
        </tpls>
      </n>
      <n v="538">
        <tpls c="4">
          <tpl fld="0" item="1"/>
          <tpl fld="1" item="2"/>
          <tpl fld="2" item="27"/>
          <tpl hier="4" item="0"/>
        </tpls>
      </n>
      <n v="405">
        <tpls c="4">
          <tpl fld="0" item="1"/>
          <tpl fld="1" item="2"/>
          <tpl fld="2" item="25"/>
          <tpl hier="4" item="0"/>
        </tpls>
      </n>
      <n v="6866">
        <tpls c="3">
          <tpl fld="0" item="1"/>
          <tpl fld="1" item="2"/>
          <tpl hier="4" item="0"/>
        </tpls>
      </n>
      <n v="824">
        <tpls c="4">
          <tpl fld="0" item="1"/>
          <tpl fld="1" item="1"/>
          <tpl fld="2" item="20"/>
          <tpl hier="4" item="0"/>
        </tpls>
      </n>
      <n v="666">
        <tpls c="4">
          <tpl fld="0" item="1"/>
          <tpl fld="1" item="1"/>
          <tpl fld="2" item="18"/>
          <tpl hier="4" item="0"/>
        </tpls>
      </n>
      <n v="633">
        <tpls c="4">
          <tpl fld="0" item="1"/>
          <tpl fld="1" item="1"/>
          <tpl fld="2" item="16"/>
          <tpl hier="4" item="0"/>
        </tpls>
      </n>
      <n v="4869">
        <tpls c="3">
          <tpl fld="0" item="1"/>
          <tpl fld="1" item="1"/>
          <tpl hier="4" item="0"/>
        </tpls>
      </n>
      <n v="396">
        <tpls c="4">
          <tpl fld="0" item="1"/>
          <tpl fld="1" item="0"/>
          <tpl fld="2" item="13"/>
          <tpl hier="4" item="0"/>
        </tpls>
      </n>
      <n v="858">
        <tpls c="4">
          <tpl fld="0" item="1"/>
          <tpl fld="1" item="0"/>
          <tpl fld="2" item="11"/>
          <tpl hier="4" item="0"/>
        </tpls>
      </n>
      <n v="771">
        <tpls c="4">
          <tpl fld="0" item="1"/>
          <tpl fld="1" item="0"/>
          <tpl fld="2" item="9"/>
          <tpl hier="4" item="0"/>
        </tpls>
      </n>
      <n v="428">
        <tpls c="4">
          <tpl fld="0" item="1"/>
          <tpl fld="1" item="0"/>
          <tpl fld="2" item="5"/>
          <tpl hier="4" item="0"/>
        </tpls>
      </n>
      <n v="719">
        <tpls c="4">
          <tpl fld="0" item="1"/>
          <tpl fld="1" item="0"/>
          <tpl fld="2" item="3"/>
          <tpl hier="4" item="0"/>
        </tpls>
      </n>
      <n v="402">
        <tpls c="4">
          <tpl fld="0" item="1"/>
          <tpl fld="1" item="0"/>
          <tpl fld="2" item="1"/>
          <tpl hier="4" item="0"/>
        </tpls>
      </n>
      <n v="393">
        <tpls c="4">
          <tpl fld="0" item="0"/>
          <tpl fld="1" item="5"/>
          <tpl fld="2" item="52"/>
          <tpl hier="4" item="0"/>
        </tpls>
      </n>
      <n v="806">
        <tpls c="4">
          <tpl fld="0" item="0"/>
          <tpl fld="1" item="5"/>
          <tpl fld="2" item="48"/>
          <tpl hier="4" item="0"/>
        </tpls>
      </n>
      <n v="3243">
        <tpls c="3">
          <tpl fld="0" item="0"/>
          <tpl fld="1" item="5"/>
          <tpl hier="4" item="0"/>
        </tpls>
      </n>
      <n v="576">
        <tpls c="4">
          <tpl fld="0" item="0"/>
          <tpl fld="1" item="4"/>
          <tpl fld="2" item="45"/>
          <tpl hier="4" item="0"/>
        </tpls>
      </n>
      <n v="469">
        <tpls c="4">
          <tpl fld="0" item="0"/>
          <tpl fld="1" item="4"/>
          <tpl fld="2" item="43"/>
          <tpl hier="4" item="0"/>
        </tpls>
      </n>
      <n v="454">
        <tpls c="4">
          <tpl fld="0" item="0"/>
          <tpl fld="1" item="3"/>
          <tpl fld="2" item="42"/>
          <tpl hier="4" item="0"/>
        </tpls>
      </n>
      <n v="213">
        <tpls c="4">
          <tpl fld="0" item="0"/>
          <tpl fld="1" item="3"/>
          <tpl fld="2" item="38"/>
          <tpl hier="4" item="0"/>
        </tpls>
      </n>
      <n v="3349">
        <tpls c="3">
          <tpl fld="0" item="0"/>
          <tpl fld="1" item="3"/>
          <tpl hier="4" item="0"/>
        </tpls>
      </n>
      <n v="476">
        <tpls c="4">
          <tpl fld="0" item="0"/>
          <tpl fld="1" item="2"/>
          <tpl fld="2" item="35"/>
          <tpl hier="4" item="0"/>
        </tpls>
      </n>
      <n v="1078">
        <tpls c="4">
          <tpl fld="0" item="0"/>
          <tpl fld="1" item="2"/>
          <tpl fld="2" item="33"/>
          <tpl hier="4" item="0"/>
        </tpls>
      </n>
      <n v="495">
        <tpls c="4">
          <tpl fld="0" item="0"/>
          <tpl fld="1" item="2"/>
          <tpl fld="2" item="31"/>
          <tpl hier="4" item="0"/>
        </tpls>
      </n>
      <n v="274">
        <tpls c="4">
          <tpl fld="0" item="0"/>
          <tpl fld="1" item="2"/>
          <tpl fld="2" item="27"/>
          <tpl hier="4" item="0"/>
        </tpls>
      </n>
      <n v="6091">
        <tpls c="3">
          <tpl fld="0" item="0"/>
          <tpl fld="1" item="2"/>
          <tpl hier="4" item="0"/>
        </tpls>
      </n>
      <n v="414">
        <tpls c="4">
          <tpl fld="0" item="0"/>
          <tpl fld="1" item="1"/>
          <tpl fld="2" item="18"/>
          <tpl hier="4" item="0"/>
        </tpls>
      </n>
      <n v="4738">
        <tpls c="3">
          <tpl fld="0" item="0"/>
          <tpl fld="1" item="1"/>
          <tpl hier="4" item="0"/>
        </tpls>
      </n>
      <n v="603">
        <tpls c="4">
          <tpl fld="0" item="0"/>
          <tpl fld="1" item="0"/>
          <tpl fld="2" item="11"/>
          <tpl hier="4" item="0"/>
        </tpls>
      </n>
      <n v="576">
        <tpls c="4">
          <tpl fld="0" item="0"/>
          <tpl fld="1" item="0"/>
          <tpl fld="2" item="3"/>
          <tpl hier="4" item="0"/>
        </tpls>
      </n>
      <n v="499">
        <tpls c="4">
          <tpl fld="0" item="1"/>
          <tpl fld="1" item="0"/>
          <tpl fld="2" item="2"/>
          <tpl hier="4" item="0"/>
        </tpls>
      </n>
      <n v="237">
        <tpls c="4">
          <tpl fld="0" item="1"/>
          <tpl fld="1" item="0"/>
          <tpl fld="2" item="6"/>
          <tpl hier="4" item="0"/>
        </tpls>
      </n>
      <n v="421">
        <tpls c="4">
          <tpl fld="0" item="1"/>
          <tpl fld="1" item="0"/>
          <tpl fld="2" item="10"/>
          <tpl hier="4" item="0"/>
        </tpls>
      </n>
      <n v="821">
        <tpls c="4">
          <tpl fld="0" item="1"/>
          <tpl fld="1" item="0"/>
          <tpl fld="2" item="14"/>
          <tpl hier="4" item="0"/>
        </tpls>
      </n>
      <n v="256">
        <tpls c="4">
          <tpl fld="0" item="1"/>
          <tpl fld="1" item="1"/>
          <tpl fld="2" item="17"/>
          <tpl hier="4" item="0"/>
        </tpls>
      </n>
      <n v="445">
        <tpls c="4">
          <tpl fld="0" item="1"/>
          <tpl fld="1" item="1"/>
          <tpl fld="2" item="21"/>
          <tpl hier="4" item="0"/>
        </tpls>
      </n>
      <n v="827">
        <tpls c="4">
          <tpl fld="0" item="1"/>
          <tpl fld="1" item="2"/>
          <tpl fld="2" item="24"/>
          <tpl hier="4" item="0"/>
        </tpls>
      </n>
      <n v="428">
        <tpls c="4">
          <tpl fld="0" item="1"/>
          <tpl fld="1" item="2"/>
          <tpl fld="2" item="28"/>
          <tpl hier="4" item="0"/>
        </tpls>
      </n>
      <n v="426">
        <tpls c="4">
          <tpl fld="0" item="1"/>
          <tpl fld="1" item="2"/>
          <tpl fld="2" item="32"/>
          <tpl hier="4" item="0"/>
        </tpls>
      </n>
      <n v="409">
        <tpls c="4">
          <tpl fld="0" item="1"/>
          <tpl fld="1" item="2"/>
          <tpl fld="2" item="36"/>
          <tpl hier="4" item="0"/>
        </tpls>
      </n>
      <n v="671">
        <tpls c="4">
          <tpl fld="0" item="1"/>
          <tpl fld="1" item="3"/>
          <tpl fld="2" item="39"/>
          <tpl hier="4" item="0"/>
        </tpls>
      </n>
      <n v="2384">
        <tpls c="3">
          <tpl fld="0" item="1"/>
          <tpl fld="1" item="4"/>
          <tpl hier="4" item="0"/>
        </tpls>
      </n>
      <n v="447">
        <tpls c="4">
          <tpl fld="0" item="1"/>
          <tpl fld="1" item="4"/>
          <tpl fld="2" item="46"/>
          <tpl hier="4" item="0"/>
        </tpls>
      </n>
      <n v="652">
        <tpls c="4">
          <tpl fld="0" item="1"/>
          <tpl fld="1" item="5"/>
          <tpl fld="2" item="49"/>
          <tpl hier="4" item="0"/>
        </tpls>
      </n>
      <n v="29038">
        <tpls c="3">
          <tpl fld="0" item="1"/>
          <tpl hier="2" item="4294967295"/>
          <tpl hier="4" item="0"/>
        </tpls>
      </n>
      <n v="344">
        <tpls c="4">
          <tpl fld="0" item="0"/>
          <tpl fld="1" item="0"/>
          <tpl fld="2" item="5"/>
          <tpl hier="4" item="0"/>
        </tpls>
      </n>
      <n v="501">
        <tpls c="4">
          <tpl fld="0" item="0"/>
          <tpl fld="1" item="0"/>
          <tpl fld="2" item="13"/>
          <tpl hier="4" item="0"/>
        </tpls>
      </n>
      <n v="218">
        <tpls c="4">
          <tpl fld="0" item="0"/>
          <tpl fld="1" item="0"/>
          <tpl fld="2" item="6"/>
          <tpl hier="4" item="0"/>
        </tpls>
      </n>
      <n v="361">
        <tpls c="4">
          <tpl fld="0" item="0"/>
          <tpl fld="1" item="0"/>
          <tpl fld="2" item="14"/>
          <tpl hier="4" item="0"/>
        </tpls>
      </n>
      <n v="368">
        <tpls c="4">
          <tpl fld="0" item="0"/>
          <tpl fld="1" item="1"/>
          <tpl fld="2" item="17"/>
          <tpl hier="4" item="0"/>
        </tpls>
      </n>
      <n v="814">
        <tpls c="4">
          <tpl fld="0" item="0"/>
          <tpl fld="1" item="1"/>
          <tpl fld="2" item="21"/>
          <tpl hier="4" item="0"/>
        </tpls>
      </n>
      <n v="486">
        <tpls c="4">
          <tpl fld="0" item="0"/>
          <tpl fld="1" item="2"/>
          <tpl fld="2" item="24"/>
          <tpl hier="4" item="0"/>
        </tpls>
      </n>
      <n v="336">
        <tpls c="4">
          <tpl fld="0" item="0"/>
          <tpl fld="1" item="2"/>
          <tpl fld="2" item="28"/>
          <tpl hier="4" item="0"/>
        </tpls>
      </n>
      <n v="447">
        <tpls c="4">
          <tpl fld="0" item="0"/>
          <tpl fld="1" item="2"/>
          <tpl fld="2" item="32"/>
          <tpl hier="4" item="0"/>
        </tpls>
      </n>
      <n v="308">
        <tpls c="4">
          <tpl fld="0" item="0"/>
          <tpl fld="1" item="2"/>
          <tpl fld="2" item="36"/>
          <tpl hier="4" item="0"/>
        </tpls>
      </n>
      <n v="959">
        <tpls c="4">
          <tpl fld="0" item="0"/>
          <tpl fld="1" item="3"/>
          <tpl fld="2" item="39"/>
          <tpl hier="4" item="0"/>
        </tpls>
      </n>
      <n v="1856">
        <tpls c="3">
          <tpl fld="0" item="0"/>
          <tpl fld="1" item="4"/>
          <tpl hier="4" item="0"/>
        </tpls>
      </n>
      <n v="311">
        <tpls c="4">
          <tpl fld="0" item="0"/>
          <tpl fld="1" item="4"/>
          <tpl fld="2" item="46"/>
          <tpl hier="4" item="0"/>
        </tpls>
      </n>
      <n v="741">
        <tpls c="4">
          <tpl fld="0" item="0"/>
          <tpl fld="1" item="5"/>
          <tpl fld="2" item="49"/>
          <tpl hier="4" item="0"/>
        </tpls>
      </n>
      <n v="26691">
        <tpls c="3">
          <tpl fld="0" item="0"/>
          <tpl hier="2" item="4294967295"/>
          <tpl hier="4" item="0"/>
        </tpls>
      </n>
      <n v="334">
        <tpls c="4">
          <tpl fld="0" item="0"/>
          <tpl fld="1" item="2"/>
          <tpl fld="2" item="25"/>
          <tpl hier="4" item="0"/>
        </tpls>
      </n>
      <n v="243">
        <tpls c="4">
          <tpl fld="0" item="0"/>
          <tpl fld="1" item="0"/>
          <tpl fld="2" item="1"/>
          <tpl hier="4" item="0"/>
        </tpls>
      </n>
      <n v="629">
        <tpls c="4">
          <tpl fld="0" item="0"/>
          <tpl fld="1" item="1"/>
          <tpl fld="2" item="16"/>
          <tpl hier="4" item="0"/>
        </tpls>
      </n>
      <n v="645">
        <tpls c="4">
          <tpl fld="0" item="0"/>
          <tpl fld="1" item="0"/>
          <tpl fld="2" item="2"/>
          <tpl hier="4" item="0"/>
        </tpls>
      </n>
      <n v="513">
        <tpls c="4">
          <tpl fld="0" item="0"/>
          <tpl fld="1" item="0"/>
          <tpl fld="2" item="10"/>
          <tpl hier="4" item="0"/>
        </tpls>
      </n>
      <n v="490">
        <tpls c="4">
          <tpl fld="0" item="0"/>
          <tpl fld="1" item="5"/>
          <tpl fld="2" item="51"/>
          <tpl hier="4" item="0"/>
        </tpls>
      </n>
      <n v="525">
        <tpls c="4">
          <tpl fld="0" item="1"/>
          <tpl fld="1" item="5"/>
          <tpl fld="2" item="51"/>
          <tpl hier="4" item="0"/>
        </tpls>
      </n>
      <n v="404">
        <tpls c="4">
          <tpl fld="0" item="0"/>
          <tpl fld="1" item="5"/>
          <tpl fld="2" item="47"/>
          <tpl hier="4" item="0"/>
        </tpls>
      </n>
      <n v="659">
        <tpls c="4">
          <tpl fld="0" item="1"/>
          <tpl fld="1" item="5"/>
          <tpl fld="2" item="47"/>
          <tpl hier="4" item="0"/>
        </tpls>
      </n>
      <n v="500">
        <tpls c="4">
          <tpl fld="0" item="0"/>
          <tpl fld="1" item="4"/>
          <tpl fld="2" item="44"/>
          <tpl hier="4" item="0"/>
        </tpls>
      </n>
      <n v="703">
        <tpls c="4">
          <tpl fld="0" item="1"/>
          <tpl fld="1" item="4"/>
          <tpl fld="2" item="44"/>
          <tpl hier="4" item="0"/>
        </tpls>
      </n>
      <n v="679">
        <tpls c="4">
          <tpl fld="0" item="0"/>
          <tpl fld="1" item="3"/>
          <tpl fld="2" item="41"/>
          <tpl hier="4" item="0"/>
        </tpls>
      </n>
      <n v="892">
        <tpls c="4">
          <tpl fld="0" item="1"/>
          <tpl fld="1" item="3"/>
          <tpl fld="2" item="41"/>
          <tpl hier="4" item="0"/>
        </tpls>
      </n>
      <n v="724">
        <tpls c="4">
          <tpl fld="0" item="0"/>
          <tpl fld="1" item="3"/>
          <tpl fld="2" item="37"/>
          <tpl hier="4" item="0"/>
        </tpls>
      </n>
      <n v="686">
        <tpls c="4">
          <tpl fld="0" item="1"/>
          <tpl fld="1" item="3"/>
          <tpl fld="2" item="37"/>
          <tpl hier="4" item="0"/>
        </tpls>
      </n>
      <n v="307">
        <tpls c="4">
          <tpl fld="0" item="0"/>
          <tpl fld="1" item="2"/>
          <tpl fld="2" item="34"/>
          <tpl hier="4" item="0"/>
        </tpls>
      </n>
      <n v="505">
        <tpls c="4">
          <tpl fld="0" item="1"/>
          <tpl fld="1" item="2"/>
          <tpl fld="2" item="34"/>
          <tpl hier="4" item="0"/>
        </tpls>
      </n>
      <n v="282">
        <tpls c="4">
          <tpl fld="0" item="0"/>
          <tpl fld="1" item="2"/>
          <tpl fld="2" item="30"/>
          <tpl hier="4" item="0"/>
        </tpls>
      </n>
      <n v="285">
        <tpls c="4">
          <tpl fld="0" item="1"/>
          <tpl fld="1" item="2"/>
          <tpl fld="2" item="30"/>
          <tpl hier="4" item="0"/>
        </tpls>
      </n>
      <n v="380">
        <tpls c="4">
          <tpl fld="0" item="0"/>
          <tpl fld="1" item="2"/>
          <tpl fld="2" item="26"/>
          <tpl hier="4" item="0"/>
        </tpls>
      </n>
      <n v="417">
        <tpls c="4">
          <tpl fld="0" item="1"/>
          <tpl fld="1" item="2"/>
          <tpl fld="2" item="26"/>
          <tpl hier="4" item="0"/>
        </tpls>
      </n>
      <n v="697">
        <tpls c="4">
          <tpl fld="0" item="0"/>
          <tpl fld="1" item="1"/>
          <tpl fld="2" item="23"/>
          <tpl hier="4" item="0"/>
        </tpls>
      </n>
      <n v="785">
        <tpls c="4">
          <tpl fld="0" item="1"/>
          <tpl fld="1" item="1"/>
          <tpl fld="2" item="23"/>
          <tpl hier="4" item="0"/>
        </tpls>
      </n>
      <n v="684">
        <tpls c="4">
          <tpl fld="0" item="0"/>
          <tpl fld="1" item="1"/>
          <tpl fld="2" item="19"/>
          <tpl hier="4" item="0"/>
        </tpls>
      </n>
      <n v="403">
        <tpls c="4">
          <tpl fld="0" item="1"/>
          <tpl fld="1" item="1"/>
          <tpl fld="2" item="19"/>
          <tpl hier="4" item="0"/>
        </tpls>
      </n>
      <n v="228">
        <tpls c="4">
          <tpl fld="0" item="0"/>
          <tpl fld="1" item="1"/>
          <tpl fld="2" item="15"/>
          <tpl hier="4" item="0"/>
        </tpls>
      </n>
      <n v="474">
        <tpls c="4">
          <tpl fld="0" item="1"/>
          <tpl fld="1" item="1"/>
          <tpl fld="2" item="15"/>
          <tpl hier="4" item="0"/>
        </tpls>
      </n>
      <n v="415">
        <tpls c="4">
          <tpl fld="0" item="0"/>
          <tpl fld="1" item="0"/>
          <tpl fld="2" item="12"/>
          <tpl hier="4" item="0"/>
        </tpls>
      </n>
      <n v="395">
        <tpls c="4">
          <tpl fld="0" item="1"/>
          <tpl fld="1" item="0"/>
          <tpl fld="2" item="12"/>
          <tpl hier="4" item="0"/>
        </tpls>
      </n>
      <n v="601">
        <tpls c="4">
          <tpl fld="0" item="0"/>
          <tpl fld="1" item="0"/>
          <tpl fld="2" item="8"/>
          <tpl hier="4" item="0"/>
        </tpls>
      </n>
      <n v="338">
        <tpls c="4">
          <tpl fld="0" item="1"/>
          <tpl fld="1" item="0"/>
          <tpl fld="2" item="8"/>
          <tpl hier="4" item="0"/>
        </tpls>
      </n>
      <n v="451">
        <tpls c="4">
          <tpl fld="0" item="0"/>
          <tpl fld="1" item="0"/>
          <tpl fld="2" item="4"/>
          <tpl hier="4" item="0"/>
        </tpls>
      </n>
      <n v="476">
        <tpls c="4">
          <tpl fld="0" item="1"/>
          <tpl fld="1" item="0"/>
          <tpl fld="2" item="4"/>
          <tpl hier="4" item="0"/>
        </tpls>
      </n>
      <n v="639">
        <tpls c="4">
          <tpl fld="0" item="0"/>
          <tpl fld="1" item="0"/>
          <tpl fld="2" item="0"/>
          <tpl hier="4" item="0"/>
        </tpls>
      </n>
      <n v="424">
        <tpls c="4">
          <tpl fld="0" item="1"/>
          <tpl fld="1" item="0"/>
          <tpl fld="2" item="0"/>
          <tpl hier="4" item="0"/>
        </tpls>
      </n>
      <n v="409">
        <tpls c="4">
          <tpl fld="0" item="0"/>
          <tpl fld="1" item="5"/>
          <tpl fld="2" item="50"/>
          <tpl hier="4" item="0"/>
        </tpls>
      </n>
      <n v="559">
        <tpls c="4">
          <tpl fld="0" item="1"/>
          <tpl fld="1" item="5"/>
          <tpl fld="2" item="50"/>
          <tpl hier="4" item="0"/>
        </tpls>
      </n>
      <n v="320">
        <tpls c="4">
          <tpl fld="0" item="0"/>
          <tpl fld="1" item="3"/>
          <tpl fld="2" item="40"/>
          <tpl hier="4" item="0"/>
        </tpls>
      </n>
      <n v="377">
        <tpls c="4">
          <tpl fld="0" item="1"/>
          <tpl fld="1" item="3"/>
          <tpl fld="2" item="40"/>
          <tpl hier="4" item="0"/>
        </tpls>
      </n>
      <n v="888">
        <tpls c="4">
          <tpl fld="0" item="0"/>
          <tpl fld="1" item="2"/>
          <tpl fld="2" item="29"/>
          <tpl hier="4" item="0"/>
        </tpls>
      </n>
      <n v="677">
        <tpls c="4">
          <tpl fld="0" item="1"/>
          <tpl fld="1" item="2"/>
          <tpl fld="2" item="29"/>
          <tpl hier="4" item="0"/>
        </tpls>
      </n>
      <n v="323">
        <tpls c="4">
          <tpl fld="0" item="0"/>
          <tpl fld="1" item="1"/>
          <tpl fld="2" item="22"/>
          <tpl hier="4" item="0"/>
        </tpls>
      </n>
      <n v="383">
        <tpls c="4">
          <tpl fld="0" item="1"/>
          <tpl fld="1" item="1"/>
          <tpl fld="2" item="22"/>
          <tpl hier="4" item="0"/>
        </tpls>
      </n>
      <n v="259">
        <tpls c="4">
          <tpl fld="0" item="0"/>
          <tpl fld="1" item="0"/>
          <tpl fld="2" item="7"/>
          <tpl hier="4" item="0"/>
        </tpls>
      </n>
      <n v="362">
        <tpls c="4">
          <tpl fld="0" item="1"/>
          <tpl fld="1" item="0"/>
          <tpl fld="2" item="7"/>
          <tpl hier="4" item="0"/>
        </tpls>
      </n>
      <n v="7547">
        <tpls c="3">
          <tpl fld="0" item="1"/>
          <tpl fld="1" item="0"/>
          <tpl hier="4" item="0"/>
        </tpls>
      </n>
      <n v="7414">
        <tpls c="3">
          <tpl fld="0" item="0"/>
          <tpl fld="1" item="0"/>
          <tpl hier="4" item="0"/>
        </tpls>
      </n>
    </entries>
    <sets count="7">
      <set count="1" maxRank="1" setDefinition="{[공사].[자재등급].[All]}">
        <tpls c="1">
          <tpl hier="4" item="4294967295"/>
        </tpls>
      </set>
      <set count="53" maxRank="5" setDefinition="[공사].[상품명].[All].Children">
        <tpls c="1">
          <tpl fld="2" item="0"/>
        </tpls>
        <tpls c="1">
          <tpl fld="2" item="1"/>
        </tpls>
        <tpls c="1">
          <tpl fld="2" item="47"/>
        </tpls>
        <tpls c="1">
          <tpl fld="2" item="24"/>
        </tpls>
        <tpls c="1">
          <tpl fld="2" item="25"/>
        </tpls>
      </set>
      <set count="53" maxRank="5" setDefinition="[공사].[상품명].[All].Children" sortType="descending">
        <tpls c="1">
          <tpl fld="2" item="48"/>
        </tpls>
        <tpls c="1">
          <tpl fld="2" item="33"/>
        </tpls>
        <tpls c="1">
          <tpl fld="2" item="45"/>
        </tpls>
        <tpls c="1">
          <tpl fld="2" item="41"/>
        </tpls>
        <tpls c="1">
          <tpl fld="2" item="11"/>
        </tpls>
        <sortByTuple c="1">
          <tpl fld="0" item="1"/>
        </sortByTuple>
      </set>
      <set maxRank="1" setDefinition="{[공사].[공사명].[도배공사],[공사].[상품명].[all]}" queryFailed="1"/>
      <set maxRank="1" setDefinition="{[공사].[공사명].[도배공사],[공사].[상품명].[all].children}" queryFailed="1"/>
      <set maxRank="1" setDefinition="" queryFailed="1"/>
      <set maxRank="1" setDefinition="[공사].[상품명].[All].Childern" queryFailed="1"/>
    </sets>
    <queryCache count="63">
      <query mdx="[Measures].[합계: 입고량]">
        <tpls c="1">
          <tpl fld="0" item="0"/>
        </tpls>
      </query>
      <query mdx="[Measures].[합계: 출고량]">
        <tpls c="1">
          <tpl fld="0" item="1"/>
        </tpls>
      </query>
      <query mdx="[공사].[공사명].&amp;[도배공사]">
        <tpls c="1">
          <tpl fld="1" item="0"/>
        </tpls>
      </query>
      <query mdx="[공사].[상품명].&amp;[ABINKS - 알러지 방지 천연소재]">
        <tpls c="1">
          <tpl fld="2" item="0"/>
        </tpls>
      </query>
      <query mdx="[공사].[상품명].&amp;[PVC쥬리드-골드베이지]">
        <tpls c="1">
          <tpl fld="2" item="1"/>
        </tpls>
      </query>
      <query mdx="[공사].[상품명].&amp;[광폭합지 아토피 방지]">
        <tpls c="1">
          <tpl fld="2" item="2"/>
        </tpls>
      </query>
      <query mdx="[공사].[상품명].&amp;[로조알리칸테]">
        <tpls c="1">
          <tpl fld="2" item="3"/>
        </tpls>
      </query>
      <query mdx="[공사].[상품명].&amp;[브라운티니]">
        <tpls c="1">
          <tpl fld="2" item="4"/>
        </tpls>
      </query>
      <query mdx="[공사].[상품명].&amp;[비앙코카라라]">
        <tpls c="1">
          <tpl fld="2" item="5"/>
        </tpls>
      </query>
      <query mdx="[공사].[상품명].&amp;[알러지 방지 전용 WAD]">
        <tpls c="1">
          <tpl fld="2" item="6"/>
        </tpls>
      </query>
      <query mdx="[공사].[상품명].&amp;[에코카라트-루드라]">
        <tpls c="1">
          <tpl fld="2" item="7"/>
        </tpls>
      </query>
      <query mdx="[공사].[상품명].&amp;[엘라도-라이트골드]">
        <tpls c="1">
          <tpl fld="2" item="8"/>
        </tpls>
      </query>
      <query mdx="[공사].[상품명].&amp;[은나노 서클]">
        <tpls c="1">
          <tpl fld="2" item="9"/>
        </tpls>
      </query>
      <query mdx="[공사].[상품명].&amp;[이화 브론즈 문리버 A78]">
        <tpls c="1">
          <tpl fld="2" item="10"/>
        </tpls>
      </query>
      <query mdx="[공사].[상품명].&amp;[코스모스합지 블링퍼플 무광]">
        <tpls c="1">
          <tpl fld="2" item="11"/>
        </tpls>
      </query>
      <query mdx="[공사].[상품명].&amp;[코스모스합지 블링퍼플 유광]">
        <tpls c="1">
          <tpl fld="2" item="12"/>
        </tpls>
      </query>
      <query mdx="[공사].[상품명].&amp;[크레마마필]">
        <tpls c="1">
          <tpl fld="2" item="13"/>
        </tpls>
      </query>
      <query mdx="[공사].[상품명].&amp;[타일벽지 체크사하라]">
        <tpls c="1">
          <tpl fld="2" item="14"/>
        </tpls>
      </query>
      <query mdx="[공사].[공사명].&amp;[목공사]">
        <tpls c="1">
          <tpl fld="1" item="1"/>
        </tpls>
      </query>
      <query mdx="[공사].[상품명].&amp;[변기-일반 소변기]">
        <tpls c="1">
          <tpl fld="2" item="15"/>
        </tpls>
      </query>
      <query mdx="[공사].[상품명].&amp;[세면대-사각형  플레져]">
        <tpls c="1">
          <tpl fld="2" item="16"/>
        </tpls>
      </query>
      <query mdx="[공사].[상품명].&amp;[세면대-아쿠아볼 원형]">
        <tpls c="1">
          <tpl fld="2" item="17"/>
        </tpls>
      </query>
      <query mdx="[공사].[상품명].&amp;[세면대-유아용 낮은 마감]">
        <tpls c="1">
          <tpl fld="2" item="18"/>
        </tpls>
      </query>
      <query mdx="[공사].[상품명].&amp;[수도꼭지-샤워욕조용]">
        <tpls c="1">
          <tpl fld="2" item="19"/>
        </tpls>
      </query>
      <query mdx="[공사].[상품명].&amp;[수도꼭지-세면용 OFL-298]">
        <tpls c="1">
          <tpl fld="2" item="20"/>
        </tpls>
      </query>
      <query mdx="[공사].[상품명].&amp;[수도꼭지-욕조 단일용]">
        <tpls c="1">
          <tpl fld="2" item="21"/>
        </tpls>
      </query>
      <query mdx="[공사].[상품명].&amp;[욕조-월풀욕조]">
        <tpls c="1">
          <tpl fld="2" item="22"/>
        </tpls>
      </query>
      <query mdx="[공사].[상품명].&amp;[욕조-이동식반신욕조]">
        <tpls c="1">
          <tpl fld="2" item="23"/>
        </tpls>
      </query>
      <query mdx="[공사].[공사명].&amp;[바닥공사]">
        <tpls c="1">
          <tpl fld="1" item="2"/>
        </tpls>
      </query>
      <query mdx="[공사].[상품명].&amp;[고대로마 레드]">
        <tpls c="1">
          <tpl fld="2" item="24"/>
        </tpls>
      </query>
      <query mdx="[공사].[상품명].&amp;[곰돌이 모양 정사각 타일]">
        <tpls c="1">
          <tpl fld="2" item="25"/>
        </tpls>
      </query>
      <query mdx="[공사].[상품명].&amp;[뉴청맥 스노우]">
        <tpls c="1">
          <tpl fld="2" item="26"/>
        </tpls>
      </query>
      <query mdx="[공사].[상품명].&amp;[대리석 합판 바닥재]">
        <tpls c="1">
          <tpl fld="2" item="27"/>
        </tpls>
      </query>
      <query mdx="[공사].[상품명].&amp;[디즈니 푸 타일]">
        <tpls c="1">
          <tpl fld="2" item="28"/>
        </tpls>
      </query>
      <query mdx="[공사].[상품명].&amp;[미끄럼 방지 정사각 타일]">
        <tpls c="1">
          <tpl fld="2" item="29"/>
        </tpls>
      </query>
      <query mdx="[공사].[상품명].&amp;[베란다 확장 트임 마감재 다크]">
        <tpls c="1">
          <tpl fld="2" item="30"/>
        </tpls>
      </query>
      <query mdx="[공사].[상품명].&amp;[베란다 확장 트임 마감재 브라운]">
        <tpls c="1">
          <tpl fld="2" item="31"/>
        </tpls>
      </query>
      <query mdx="[공사].[상품명].&amp;[보타닉우드 타일]">
        <tpls c="1">
          <tpl fld="2" item="32"/>
        </tpls>
      </query>
      <query mdx="[공사].[상품명].&amp;[에너지 서클]">
        <tpls c="1">
          <tpl fld="2" item="33"/>
        </tpls>
      </query>
      <query mdx="[공사].[상품명].&amp;[오크무늬 합판 바닥재]">
        <tpls c="1">
          <tpl fld="2" item="34"/>
        </tpls>
      </query>
      <query mdx="[공사].[상품명].&amp;[허리케인]">
        <tpls c="1">
          <tpl fld="2" item="35"/>
        </tpls>
      </query>
      <query mdx="[공사].[상품명].&amp;[황토펫트]">
        <tpls c="1">
          <tpl fld="2" item="36"/>
        </tpls>
      </query>
      <query mdx="[공사].[공사명].&amp;[벽면공사]">
        <tpls c="1">
          <tpl fld="1" item="3"/>
        </tpls>
      </query>
      <query mdx="[공사].[상품명].&amp;[대형 쇼윈도]">
        <tpls c="1">
          <tpl fld="2" item="37"/>
        </tpls>
      </query>
      <query mdx="[공사].[상품명].&amp;[방음 기능 부스]">
        <tpls c="1">
          <tpl fld="2" item="38"/>
        </tpls>
      </query>
      <query mdx="[공사].[상품명].&amp;[외부음 차단 기능]">
        <tpls c="1">
          <tpl fld="2" item="39"/>
        </tpls>
      </query>
      <query mdx="[공사].[상품명].&amp;[외부음 차단 방음 기능]">
        <tpls c="1">
          <tpl fld="2" item="40"/>
        </tpls>
      </query>
      <query mdx="[공사].[상품명].&amp;[일반 쇼윈도]">
        <tpls c="1">
          <tpl fld="2" item="41"/>
        </tpls>
      </query>
      <query mdx="[공사].[상품명].&amp;[흡음방음벽]">
        <tpls c="1">
          <tpl fld="2" item="42"/>
        </tpls>
      </query>
      <query mdx="[공사].[공사명].&amp;[벽체공사]">
        <tpls c="1">
          <tpl fld="1" item="4"/>
        </tpls>
      </query>
      <query mdx="[공사].[상품명].&amp;[빔프로젝터 화면 붙박이장]">
        <tpls c="1">
          <tpl fld="2" item="43"/>
        </tpls>
      </query>
      <query mdx="[공사].[상품명].&amp;[창호 부분 샷시 무광]">
        <tpls c="1">
          <tpl fld="2" item="44"/>
        </tpls>
      </query>
      <query mdx="[공사].[상품명].&amp;[창호 전면 샷시 버블 무늬]">
        <tpls c="1">
          <tpl fld="2" item="45"/>
        </tpls>
      </query>
      <query mdx="[공사].[상품명].&amp;[창호 전면 샷시 유광]">
        <tpls c="1">
          <tpl fld="2" item="46"/>
        </tpls>
      </query>
      <query mdx="[공사].[공사명].&amp;[조명공사]">
        <tpls c="1">
          <tpl fld="1" item="5"/>
        </tpls>
      </query>
      <query mdx="[공사].[상품명].&amp;[간접조명]">
        <tpls c="1">
          <tpl fld="2" item="47"/>
        </tpls>
      </query>
      <query mdx="[공사].[상품명].&amp;[무대용 3색 조명 (R.G.W)]">
        <tpls c="1">
          <tpl fld="2" item="48"/>
        </tpls>
      </query>
      <query mdx="[공사].[상품명].&amp;[무대용 5색 조명 (R.G.W.B.Y)]">
        <tpls c="1">
          <tpl fld="2" item="49"/>
        </tpls>
      </query>
      <query mdx="[공사].[상품명].&amp;[전체조명 밝은 조도 A 300]">
        <tpls c="1">
          <tpl fld="2" item="50"/>
        </tpls>
      </query>
      <query mdx="[공사].[상품명].&amp;[전체조명 어두운 조도 B 100]">
        <tpls c="1">
          <tpl fld="2" item="51"/>
        </tpls>
      </query>
      <query mdx="[공사].[상품명].&amp;[천장 특수 전체 조명]">
        <tpls c="1">
          <tpl fld="2" item="52"/>
        </tpls>
      </query>
      <query mdx="[공사].[공사명].[All]">
        <tpls c="1">
          <tpl hier="2" item="4294967295"/>
        </tpls>
      </query>
      <query mdx="[Measures].[합계: 출고량 ]"/>
    </queryCache>
  </tupleCache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이승희" refreshedDate="42964.690850115738" backgroundQuery="1" createdVersion="6" refreshedVersion="6" minRefreshableVersion="3" recordCount="0" supportSubquery="1" supportAdvancedDrill="1">
  <cacheSource type="external" connectionId="1"/>
  <cacheFields count="1">
    <cacheField name="[공사].[자재등급].[자재등급]" caption="자재등급" numFmtId="0" hierarchy="3" level="1">
      <sharedItems containsSemiMixedTypes="0" containsNonDate="0" containsString="0"/>
    </cacheField>
  </cacheFields>
  <cacheHierarchies count="15">
    <cacheHierarchy uniqueName="[공사].[번호]" caption="번호" attribute="1" defaultMemberUniqueName="[공사].[번호].[All]" allUniqueName="[공사].[번호].[All]" dimensionUniqueName="[공사]" displayFolder="" count="0" memberValueDatatype="20" unbalanced="0"/>
    <cacheHierarchy uniqueName="[공사].[공사명]" caption="공사명" attribute="1" defaultMemberUniqueName="[공사].[공사명].[All]" allUniqueName="[공사].[공사명].[All]" dimensionUniqueName="[공사]" displayFolder="" count="2" memberValueDatatype="130" unbalanced="0"/>
    <cacheHierarchy uniqueName="[공사].[상품명]" caption="상품명" attribute="1" defaultMemberUniqueName="[공사].[상품명].[All]" allUniqueName="[공사].[상품명].[All]" dimensionUniqueName="[공사]" displayFolder="" count="2" memberValueDatatype="130" unbalanced="0"/>
    <cacheHierarchy uniqueName="[공사].[자재등급]" caption="자재등급" attribute="1" defaultMemberUniqueName="[공사].[자재등급].[All]" allUniqueName="[공사].[자재등급].[All]" dimensionUniqueName="[공사]" displayFolder="" count="2" memberValueDatatype="130" unbalanced="0">
      <fieldsUsage count="2">
        <fieldUsage x="-1"/>
        <fieldUsage x="0"/>
      </fieldsUsage>
    </cacheHierarchy>
    <cacheHierarchy uniqueName="[공사].[규격]" caption="규격" attribute="1" defaultMemberUniqueName="[공사].[규격].[All]" allUniqueName="[공사].[규격].[All]" dimensionUniqueName="[공사]" displayFolder="" count="0" memberValueDatatype="130" unbalanced="0"/>
    <cacheHierarchy uniqueName="[공사].[단위]" caption="단위" attribute="1" defaultMemberUniqueName="[공사].[단위].[All]" allUniqueName="[공사].[단위].[All]" dimensionUniqueName="[공사]" displayFolder="" count="0" memberValueDatatype="130" unbalanced="0"/>
    <cacheHierarchy uniqueName="[공사].[입고단가]" caption="입고단가" attribute="1" defaultMemberUniqueName="[공사].[입고단가].[All]" allUniqueName="[공사].[입고단가].[All]" dimensionUniqueName="[공사]" displayFolder="" count="0" memberValueDatatype="20" unbalanced="0"/>
    <cacheHierarchy uniqueName="[공사].[출고단가]" caption="출고단가" attribute="1" defaultMemberUniqueName="[공사].[출고단가].[All]" allUniqueName="[공사].[출고단가].[All]" dimensionUniqueName="[공사]" displayFolder="" count="0" memberValueDatatype="20" unbalanced="0"/>
    <cacheHierarchy uniqueName="[공사].[이월재고]" caption="이월재고" attribute="1" defaultMemberUniqueName="[공사].[이월재고].[All]" allUniqueName="[공사].[이월재고].[All]" dimensionUniqueName="[공사]" displayFolder="" count="0" memberValueDatatype="20" unbalanced="0"/>
    <cacheHierarchy uniqueName="[공사].[입고량]" caption="입고량" attribute="1" defaultMemberUniqueName="[공사].[입고량].[All]" allUniqueName="[공사].[입고량].[All]" dimensionUniqueName="[공사]" displayFolder="" count="0" memberValueDatatype="20" unbalanced="0"/>
    <cacheHierarchy uniqueName="[공사].[출고량]" caption="출고량" attribute="1" defaultMemberUniqueName="[공사].[출고량].[All]" allUniqueName="[공사].[출고량].[All]" dimensionUniqueName="[공사]" displayFolder="" count="0" memberValueDatatype="20" unbalanced="0"/>
    <cacheHierarchy uniqueName="[Measures].[__XL_Count 공사]" caption="__XL_Count 공사" measure="1" displayFolder="" measureGroup="공사" count="0" hidden="1"/>
    <cacheHierarchy uniqueName="[Measures].[__No measures defined]" caption="__No measures defined" measure="1" displayFolder="" count="0" hidden="1"/>
    <cacheHierarchy uniqueName="[Measures].[합계: 출고량]" caption="합계: 출고량" measure="1" displayFolder="" measureGroup="공사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합계: 입고량]" caption="합계: 입고량" measure="1" displayFolder="" measureGroup="공사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2">
    <dimension measure="1" name="Measures" uniqueName="[Measures]" caption="Measures"/>
    <dimension name="공사" uniqueName="[공사]" caption="공사"/>
  </dimensions>
  <measureGroups count="1">
    <measureGroup name="공사" caption="공사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피벗 테이블1" cacheId="3" applyNumberFormats="0" applyBorderFormats="0" applyFontFormats="0" applyPatternFormats="0" applyAlignmentFormats="0" applyWidthHeightFormats="1" dataCaption="값" tag="9b4fa829-ce3e-4850-b821-2fd6d6eefbdc" updatedVersion="6" minRefreshableVersion="3" itemPrintTitles="1" createdVersion="6" indent="0" outline="1" outlineData="1" multipleFieldFilters="0">
  <location ref="B3" firstHeaderRow="0" firstDataRow="0" firstDataCol="0" rowPageCount="1" colPageCount="1"/>
  <pivotFields count="1">
    <pivotField axis="axisPage" allDrilled="1" showAll="0" dataSourceSort="1" defaultAttributeDrillState="1">
      <items count="1">
        <item t="default"/>
      </items>
    </pivotField>
  </pivotFields>
  <pageFields count="1">
    <pageField fld="0" hier="3" name="[공사].[자재등급].[All]" cap="All"/>
  </pageField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기본3-06.xlsx!공사">
        <x15:activeTabTopLevelEntity name="[공사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공사" displayName="공사" ref="A1:K160" totalsRowShown="0" headerRowDxfId="15" dataDxfId="13" headerRowBorderDxfId="14" tableBorderDxfId="12" totalsRowBorderDxfId="11">
  <autoFilter ref="A1:K1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번호" dataDxfId="10"/>
    <tableColumn id="2" name="공사명" dataDxfId="9"/>
    <tableColumn id="3" name="상품명" dataDxfId="8"/>
    <tableColumn id="4" name="자재등급" dataDxfId="7"/>
    <tableColumn id="5" name="규격" dataDxfId="6"/>
    <tableColumn id="6" name="단위" dataDxfId="5"/>
    <tableColumn id="7" name="입고단가" dataDxfId="4"/>
    <tableColumn id="8" name="출고단가" dataDxfId="3"/>
    <tableColumn id="9" name="이월재고" dataDxfId="2"/>
    <tableColumn id="10" name="입고량" dataDxfId="1"/>
    <tableColumn id="11" name="출고량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3"/>
  <sheetViews>
    <sheetView tabSelected="1" topLeftCell="B1" workbookViewId="0">
      <selection activeCell="G22" sqref="G22"/>
    </sheetView>
  </sheetViews>
  <sheetFormatPr defaultRowHeight="16.5" x14ac:dyDescent="0.3"/>
  <cols>
    <col min="1" max="1" width="2.625" customWidth="1"/>
    <col min="2" max="2" width="35" bestFit="1" customWidth="1"/>
    <col min="3" max="4" width="12.5" bestFit="1" customWidth="1"/>
    <col min="5" max="5" width="6.25" customWidth="1"/>
    <col min="6" max="6" width="14.625" bestFit="1" customWidth="1"/>
    <col min="7" max="7" width="29.5" customWidth="1"/>
  </cols>
  <sheetData>
    <row r="1" spans="2:8" x14ac:dyDescent="0.3">
      <c r="B1" t="s">
        <v>85</v>
      </c>
      <c r="C1" t="s" vm="1">
        <v>86</v>
      </c>
      <c r="F1" s="17" t="s">
        <v>89</v>
      </c>
      <c r="G1" s="17"/>
    </row>
    <row r="3" spans="2:8" x14ac:dyDescent="0.3">
      <c r="B3" t="s">
        <v>84</v>
      </c>
      <c r="C3" t="str" vm="38">
        <f>CUBEMEMBER("ThisWorkbookDataModel","[Measures].[합계: 입고량]")</f>
        <v>합계: 입고량</v>
      </c>
      <c r="D3" t="str" vm="17">
        <f>CUBEMEMBER("ThisWorkbookDataModel","[Measures].[합계: 출고량]")</f>
        <v>합계: 출고량</v>
      </c>
      <c r="F3" s="1" t="s">
        <v>87</v>
      </c>
      <c r="G3" s="15"/>
    </row>
    <row r="4" spans="2:8" x14ac:dyDescent="0.3">
      <c r="B4" s="13" t="str" vm="63">
        <f>CUBEMEMBER("ThisWorkbookDataModel","[공사].[공사명].&amp;[도배공사]")</f>
        <v>도배공사</v>
      </c>
      <c r="C4" vm="183">
        <f t="shared" ref="C4:D23" si="0">CUBEVALUE("ThisWorkbookDataModel",$C$1,$B4,C$3)</f>
        <v>7414</v>
      </c>
      <c r="D4" vm="182">
        <f t="shared" si="0"/>
        <v>7547</v>
      </c>
    </row>
    <row r="5" spans="2:8" x14ac:dyDescent="0.3">
      <c r="B5" s="14" t="str" vm="57">
        <f>CUBEMEMBER("ThisWorkbookDataModel",{"[공사].[공사명].&amp;[도배공사]","[공사].[상품명].&amp;[ABINKS - 알러지 방지 천연소재]"})</f>
        <v>ABINKS - 알러지 방지 천연소재</v>
      </c>
      <c r="C5" vm="170">
        <f t="shared" si="0"/>
        <v>639</v>
      </c>
      <c r="D5" vm="171">
        <f t="shared" si="0"/>
        <v>424</v>
      </c>
    </row>
    <row r="6" spans="2:8" x14ac:dyDescent="0.3">
      <c r="B6" s="14" t="str" vm="27">
        <f>CUBEMEMBER("ThisWorkbookDataModel",{"[공사].[공사명].&amp;[도배공사]","[공사].[상품명].&amp;[PVC쥬리드-골드베이지]"})</f>
        <v>PVC쥬리드-골드베이지</v>
      </c>
      <c r="C6" vm="138">
        <f t="shared" si="0"/>
        <v>243</v>
      </c>
      <c r="D6" vm="89">
        <f t="shared" si="0"/>
        <v>402</v>
      </c>
    </row>
    <row r="7" spans="2:8" x14ac:dyDescent="0.3">
      <c r="B7" s="14" t="str" vm="16">
        <f>CUBEMEMBER("ThisWorkbookDataModel",{"[공사].[공사명].&amp;[도배공사]","[공사].[상품명].&amp;[광폭합지 아토피 방지]"})</f>
        <v>광폭합지 아토피 방지</v>
      </c>
      <c r="C7" vm="140">
        <f t="shared" si="0"/>
        <v>645</v>
      </c>
      <c r="D7" vm="107">
        <f t="shared" si="0"/>
        <v>499</v>
      </c>
      <c r="G7" t="str" vm="184">
        <f>CUBESET("ThisWorkbookDataModel","[공사].[상품명].[All].Children",,2,"[Measures].[합계: 출고량]")</f>
        <v/>
      </c>
    </row>
    <row r="8" spans="2:8" x14ac:dyDescent="0.3">
      <c r="B8" s="14" t="str" vm="32">
        <f>CUBEMEMBER("ThisWorkbookDataModel",{"[공사].[공사명].&amp;[도배공사]","[공사].[상품명].&amp;[로조알리칸테]"})</f>
        <v>로조알리칸테</v>
      </c>
      <c r="C8" vm="106">
        <f t="shared" si="0"/>
        <v>576</v>
      </c>
      <c r="D8" vm="88">
        <f t="shared" si="0"/>
        <v>719</v>
      </c>
    </row>
    <row r="9" spans="2:8" x14ac:dyDescent="0.3">
      <c r="B9" s="14" t="str" vm="56">
        <f>CUBEMEMBER("ThisWorkbookDataModel",{"[공사].[공사명].&amp;[도배공사]","[공사].[상품명].&amp;[브라운티니]"})</f>
        <v>브라운티니</v>
      </c>
      <c r="C9" vm="168">
        <f t="shared" si="0"/>
        <v>451</v>
      </c>
      <c r="D9" vm="169">
        <f t="shared" si="0"/>
        <v>476</v>
      </c>
    </row>
    <row r="10" spans="2:8" x14ac:dyDescent="0.3">
      <c r="B10" s="14" t="str" vm="37">
        <f>CUBEMEMBER("ThisWorkbookDataModel",{"[공사].[공사명].&amp;[도배공사]","[공사].[상품명].&amp;[비앙코카라라]"})</f>
        <v>비앙코카라라</v>
      </c>
      <c r="C10" vm="122">
        <f t="shared" si="0"/>
        <v>344</v>
      </c>
      <c r="D10" vm="87">
        <f t="shared" si="0"/>
        <v>428</v>
      </c>
    </row>
    <row r="11" spans="2:8" x14ac:dyDescent="0.3">
      <c r="B11" s="14" t="str" vm="15">
        <f>CUBEMEMBER("ThisWorkbookDataModel",{"[공사].[공사명].&amp;[도배공사]","[공사].[상품명].&amp;[알러지 방지 전용 WAD]"})</f>
        <v>알러지 방지 전용 WAD</v>
      </c>
      <c r="C11" vm="124">
        <f t="shared" si="0"/>
        <v>218</v>
      </c>
      <c r="D11" vm="108">
        <f t="shared" si="0"/>
        <v>237</v>
      </c>
    </row>
    <row r="12" spans="2:8" x14ac:dyDescent="0.3">
      <c r="B12" s="14" t="str" vm="62">
        <f>CUBEMEMBER("ThisWorkbookDataModel",{"[공사].[공사명].&amp;[도배공사]","[공사].[상품명].&amp;[에코카라트-루드라]"})</f>
        <v>에코카라트-루드라</v>
      </c>
      <c r="C12" vm="180">
        <f t="shared" si="0"/>
        <v>259</v>
      </c>
      <c r="D12" vm="181">
        <f t="shared" si="0"/>
        <v>362</v>
      </c>
    </row>
    <row r="13" spans="2:8" x14ac:dyDescent="0.3">
      <c r="B13" s="14" t="str" vm="55">
        <f>CUBEMEMBER("ThisWorkbookDataModel",{"[공사].[공사명].&amp;[도배공사]","[공사].[상품명].&amp;[엘라도-라이트골드]"})</f>
        <v>엘라도-라이트골드</v>
      </c>
      <c r="C13" vm="166">
        <f t="shared" si="0"/>
        <v>601</v>
      </c>
      <c r="D13" vm="167">
        <f t="shared" si="0"/>
        <v>338</v>
      </c>
      <c r="F13" s="16" t="s">
        <v>88</v>
      </c>
      <c r="G13" s="16"/>
      <c r="H13" s="16"/>
    </row>
    <row r="14" spans="2:8" x14ac:dyDescent="0.3">
      <c r="B14" s="14" t="str" vm="26">
        <f>CUBEMEMBER("ThisWorkbookDataModel",{"[공사].[공사명].&amp;[도배공사]","[공사].[상품명].&amp;[은나노 서클]"})</f>
        <v>은나노 서클</v>
      </c>
      <c r="C14" vm="65">
        <f t="shared" si="0"/>
        <v>1045</v>
      </c>
      <c r="D14" vm="86">
        <f t="shared" si="0"/>
        <v>771</v>
      </c>
    </row>
    <row r="15" spans="2:8" x14ac:dyDescent="0.3">
      <c r="B15" s="14" t="str" vm="14">
        <f>CUBEMEMBER("ThisWorkbookDataModel",{"[공사].[공사명].&amp;[도배공사]","[공사].[상품명].&amp;[이화 브론즈 문리버 A78]"})</f>
        <v>이화 브론즈 문리버 A78</v>
      </c>
      <c r="C15" vm="141">
        <f t="shared" si="0"/>
        <v>513</v>
      </c>
      <c r="D15" vm="109">
        <f t="shared" si="0"/>
        <v>421</v>
      </c>
    </row>
    <row r="16" spans="2:8" x14ac:dyDescent="0.3">
      <c r="B16" s="14" t="str" vm="42">
        <f>CUBEMEMBER("ThisWorkbookDataModel",{"[공사].[공사명].&amp;[도배공사]","[공사].[상품명].&amp;[코스모스합지 블링퍼플 무광]"})</f>
        <v>코스모스합지 블링퍼플 무광</v>
      </c>
      <c r="C16" vm="105">
        <f t="shared" si="0"/>
        <v>603</v>
      </c>
      <c r="D16" vm="85">
        <f t="shared" si="0"/>
        <v>858</v>
      </c>
    </row>
    <row r="17" spans="2:4" x14ac:dyDescent="0.3">
      <c r="B17" s="14" t="str" vm="54">
        <f>CUBEMEMBER("ThisWorkbookDataModel",{"[공사].[공사명].&amp;[도배공사]","[공사].[상품명].&amp;[코스모스합지 블링퍼플 유광]"})</f>
        <v>코스모스합지 블링퍼플 유광</v>
      </c>
      <c r="C17" vm="164">
        <f t="shared" si="0"/>
        <v>415</v>
      </c>
      <c r="D17" vm="165">
        <f t="shared" si="0"/>
        <v>395</v>
      </c>
    </row>
    <row r="18" spans="2:4" x14ac:dyDescent="0.3">
      <c r="B18" s="14" t="str" vm="36">
        <f>CUBEMEMBER("ThisWorkbookDataModel",{"[공사].[공사명].&amp;[도배공사]","[공사].[상품명].&amp;[크레마마필]"})</f>
        <v>크레마마필</v>
      </c>
      <c r="C18" vm="123">
        <f t="shared" si="0"/>
        <v>501</v>
      </c>
      <c r="D18" vm="84">
        <f t="shared" si="0"/>
        <v>396</v>
      </c>
    </row>
    <row r="19" spans="2:4" x14ac:dyDescent="0.3">
      <c r="B19" s="14" t="str" vm="13">
        <f>CUBEMEMBER("ThisWorkbookDataModel",{"[공사].[공사명].&amp;[도배공사]","[공사].[상품명].&amp;[타일벽지 체크사하라]"})</f>
        <v>타일벽지 체크사하라</v>
      </c>
      <c r="C19" vm="125">
        <f t="shared" si="0"/>
        <v>361</v>
      </c>
      <c r="D19" vm="110">
        <f t="shared" si="0"/>
        <v>821</v>
      </c>
    </row>
    <row r="20" spans="2:4" x14ac:dyDescent="0.3">
      <c r="B20" s="13" t="str" vm="31">
        <f>CUBEMEMBER("ThisWorkbookDataModel","[공사].[공사명].&amp;[목공사]")</f>
        <v>목공사</v>
      </c>
      <c r="C20" vm="104">
        <f t="shared" si="0"/>
        <v>4738</v>
      </c>
      <c r="D20" vm="83">
        <f t="shared" si="0"/>
        <v>4869</v>
      </c>
    </row>
    <row r="21" spans="2:4" x14ac:dyDescent="0.3">
      <c r="B21" s="14" t="str" vm="53">
        <f>CUBEMEMBER("ThisWorkbookDataModel",{"[공사].[공사명].&amp;[목공사]","[공사].[상품명].&amp;[변기-일반 소변기]"})</f>
        <v>변기-일반 소변기</v>
      </c>
      <c r="C21" vm="162">
        <f t="shared" si="0"/>
        <v>228</v>
      </c>
      <c r="D21" vm="163">
        <f t="shared" si="0"/>
        <v>474</v>
      </c>
    </row>
    <row r="22" spans="2:4" x14ac:dyDescent="0.3">
      <c r="B22" s="14" t="str" vm="25">
        <f>CUBEMEMBER("ThisWorkbookDataModel",{"[공사].[공사명].&amp;[목공사]","[공사].[상품명].&amp;[세면대-사각형  플레져]"})</f>
        <v>세면대-사각형  플레져</v>
      </c>
      <c r="C22" vm="139">
        <f t="shared" si="0"/>
        <v>629</v>
      </c>
      <c r="D22" vm="82">
        <f t="shared" si="0"/>
        <v>633</v>
      </c>
    </row>
    <row r="23" spans="2:4" x14ac:dyDescent="0.3">
      <c r="B23" s="14" t="str" vm="12">
        <f>CUBEMEMBER("ThisWorkbookDataModel",{"[공사].[공사명].&amp;[목공사]","[공사].[상품명].&amp;[세면대-아쿠아볼 원형]"})</f>
        <v>세면대-아쿠아볼 원형</v>
      </c>
      <c r="C23" vm="126">
        <f t="shared" si="0"/>
        <v>368</v>
      </c>
      <c r="D23" vm="111">
        <f t="shared" si="0"/>
        <v>256</v>
      </c>
    </row>
    <row r="24" spans="2:4" x14ac:dyDescent="0.3">
      <c r="B24" s="14" t="str" vm="41">
        <f>CUBEMEMBER("ThisWorkbookDataModel",{"[공사].[공사명].&amp;[목공사]","[공사].[상품명].&amp;[세면대-유아용 낮은 마감]"})</f>
        <v>세면대-유아용 낮은 마감</v>
      </c>
      <c r="C24" vm="103">
        <f t="shared" ref="C24:D43" si="1">CUBEVALUE("ThisWorkbookDataModel",$C$1,$B24,C$3)</f>
        <v>414</v>
      </c>
      <c r="D24" vm="81">
        <f t="shared" si="1"/>
        <v>666</v>
      </c>
    </row>
    <row r="25" spans="2:4" x14ac:dyDescent="0.3">
      <c r="B25" s="14" t="str" vm="52">
        <f>CUBEMEMBER("ThisWorkbookDataModel",{"[공사].[공사명].&amp;[목공사]","[공사].[상품명].&amp;[수도꼭지-샤워욕조용]"})</f>
        <v>수도꼭지-샤워욕조용</v>
      </c>
      <c r="C25" vm="160">
        <f t="shared" si="1"/>
        <v>684</v>
      </c>
      <c r="D25" vm="161">
        <f t="shared" si="1"/>
        <v>403</v>
      </c>
    </row>
    <row r="26" spans="2:4" x14ac:dyDescent="0.3">
      <c r="B26" s="14" t="str" vm="24">
        <f>CUBEMEMBER("ThisWorkbookDataModel",{"[공사].[공사명].&amp;[목공사]","[공사].[상품명].&amp;[수도꼭지-세면용 OFL-298]"})</f>
        <v>수도꼭지-세면용 OFL-298</v>
      </c>
      <c r="C26" vm="64">
        <f t="shared" si="1"/>
        <v>581</v>
      </c>
      <c r="D26" vm="80">
        <f t="shared" si="1"/>
        <v>824</v>
      </c>
    </row>
    <row r="27" spans="2:4" x14ac:dyDescent="0.3">
      <c r="B27" s="14" t="str" vm="11">
        <f>CUBEMEMBER("ThisWorkbookDataModel",{"[공사].[공사명].&amp;[목공사]","[공사].[상품명].&amp;[수도꼭지-욕조 단일용]"})</f>
        <v>수도꼭지-욕조 단일용</v>
      </c>
      <c r="C27" vm="127">
        <f t="shared" si="1"/>
        <v>814</v>
      </c>
      <c r="D27" vm="112">
        <f t="shared" si="1"/>
        <v>445</v>
      </c>
    </row>
    <row r="28" spans="2:4" x14ac:dyDescent="0.3">
      <c r="B28" s="14" t="str" vm="61">
        <f>CUBEMEMBER("ThisWorkbookDataModel",{"[공사].[공사명].&amp;[목공사]","[공사].[상품명].&amp;[욕조-월풀욕조]"})</f>
        <v>욕조-월풀욕조</v>
      </c>
      <c r="C28" vm="178">
        <f t="shared" si="1"/>
        <v>323</v>
      </c>
      <c r="D28" vm="179">
        <f t="shared" si="1"/>
        <v>383</v>
      </c>
    </row>
    <row r="29" spans="2:4" x14ac:dyDescent="0.3">
      <c r="B29" s="14" t="str" vm="51">
        <f>CUBEMEMBER("ThisWorkbookDataModel",{"[공사].[공사명].&amp;[목공사]","[공사].[상품명].&amp;[욕조-이동식반신욕조]"})</f>
        <v>욕조-이동식반신욕조</v>
      </c>
      <c r="C29" vm="158">
        <f t="shared" si="1"/>
        <v>697</v>
      </c>
      <c r="D29" vm="159">
        <f t="shared" si="1"/>
        <v>785</v>
      </c>
    </row>
    <row r="30" spans="2:4" x14ac:dyDescent="0.3">
      <c r="B30" s="13" t="str" vm="35">
        <f>CUBEMEMBER("ThisWorkbookDataModel","[공사].[공사명].&amp;[바닥공사]")</f>
        <v>바닥공사</v>
      </c>
      <c r="C30" vm="102">
        <f t="shared" si="1"/>
        <v>6091</v>
      </c>
      <c r="D30" vm="79">
        <f t="shared" si="1"/>
        <v>6866</v>
      </c>
    </row>
    <row r="31" spans="2:4" x14ac:dyDescent="0.3">
      <c r="B31" s="14" t="str" vm="10">
        <f>CUBEMEMBER("ThisWorkbookDataModel",{"[공사].[공사명].&amp;[바닥공사]","[공사].[상품명].&amp;[고대로마 레드]"})</f>
        <v>고대로마 레드</v>
      </c>
      <c r="C31" vm="128">
        <f t="shared" si="1"/>
        <v>486</v>
      </c>
      <c r="D31" vm="113">
        <f t="shared" si="1"/>
        <v>827</v>
      </c>
    </row>
    <row r="32" spans="2:4" x14ac:dyDescent="0.3">
      <c r="B32" s="14" t="str" vm="30">
        <f>CUBEMEMBER("ThisWorkbookDataModel",{"[공사].[공사명].&amp;[바닥공사]","[공사].[상품명].&amp;[곰돌이 모양 정사각 타일]"})</f>
        <v>곰돌이 모양 정사각 타일</v>
      </c>
      <c r="C32" vm="137">
        <f t="shared" si="1"/>
        <v>334</v>
      </c>
      <c r="D32" vm="78">
        <f t="shared" si="1"/>
        <v>405</v>
      </c>
    </row>
    <row r="33" spans="2:4" x14ac:dyDescent="0.3">
      <c r="B33" s="14" t="str" vm="50">
        <f>CUBEMEMBER("ThisWorkbookDataModel",{"[공사].[공사명].&amp;[바닥공사]","[공사].[상품명].&amp;[뉴청맥 스노우]"})</f>
        <v>뉴청맥 스노우</v>
      </c>
      <c r="C33" vm="156">
        <f t="shared" si="1"/>
        <v>380</v>
      </c>
      <c r="D33" vm="157">
        <f t="shared" si="1"/>
        <v>417</v>
      </c>
    </row>
    <row r="34" spans="2:4" x14ac:dyDescent="0.3">
      <c r="B34" s="14" t="str" vm="23">
        <f>CUBEMEMBER("ThisWorkbookDataModel",{"[공사].[공사명].&amp;[바닥공사]","[공사].[상품명].&amp;[대리석 합판 바닥재]"})</f>
        <v>대리석 합판 바닥재</v>
      </c>
      <c r="C34" vm="101">
        <f t="shared" si="1"/>
        <v>274</v>
      </c>
      <c r="D34" vm="77">
        <f t="shared" si="1"/>
        <v>538</v>
      </c>
    </row>
    <row r="35" spans="2:4" x14ac:dyDescent="0.3">
      <c r="B35" s="14" t="str" vm="9">
        <f>CUBEMEMBER("ThisWorkbookDataModel",{"[공사].[공사명].&amp;[바닥공사]","[공사].[상품명].&amp;[디즈니 푸 타일]"})</f>
        <v>디즈니 푸 타일</v>
      </c>
      <c r="C35" vm="129">
        <f t="shared" si="1"/>
        <v>336</v>
      </c>
      <c r="D35" vm="114">
        <f t="shared" si="1"/>
        <v>428</v>
      </c>
    </row>
    <row r="36" spans="2:4" x14ac:dyDescent="0.3">
      <c r="B36" s="14" t="str" vm="60">
        <f>CUBEMEMBER("ThisWorkbookDataModel",{"[공사].[공사명].&amp;[바닥공사]","[공사].[상품명].&amp;[미끄럼 방지 정사각 타일]"})</f>
        <v>미끄럼 방지 정사각 타일</v>
      </c>
      <c r="C36" vm="176">
        <f t="shared" si="1"/>
        <v>888</v>
      </c>
      <c r="D36" vm="177">
        <f t="shared" si="1"/>
        <v>677</v>
      </c>
    </row>
    <row r="37" spans="2:4" x14ac:dyDescent="0.3">
      <c r="B37" s="14" t="str" vm="49">
        <f>CUBEMEMBER("ThisWorkbookDataModel",{"[공사].[공사명].&amp;[바닥공사]","[공사].[상품명].&amp;[베란다 확장 트임 마감재 다크]"})</f>
        <v>베란다 확장 트임 마감재 다크</v>
      </c>
      <c r="C37" vm="154">
        <f t="shared" si="1"/>
        <v>282</v>
      </c>
      <c r="D37" vm="155">
        <f t="shared" si="1"/>
        <v>285</v>
      </c>
    </row>
    <row r="38" spans="2:4" x14ac:dyDescent="0.3">
      <c r="B38" s="14" t="str" vm="34">
        <f>CUBEMEMBER("ThisWorkbookDataModel",{"[공사].[공사명].&amp;[바닥공사]","[공사].[상품명].&amp;[베란다 확장 트임 마감재 브라운]"})</f>
        <v>베란다 확장 트임 마감재 브라운</v>
      </c>
      <c r="C38" vm="100">
        <f t="shared" si="1"/>
        <v>495</v>
      </c>
      <c r="D38" vm="76">
        <f t="shared" si="1"/>
        <v>342</v>
      </c>
    </row>
    <row r="39" spans="2:4" x14ac:dyDescent="0.3">
      <c r="B39" s="14" t="str" vm="8">
        <f>CUBEMEMBER("ThisWorkbookDataModel",{"[공사].[공사명].&amp;[바닥공사]","[공사].[상품명].&amp;[보타닉우드 타일]"})</f>
        <v>보타닉우드 타일</v>
      </c>
      <c r="C39" vm="130">
        <f t="shared" si="1"/>
        <v>447</v>
      </c>
      <c r="D39" vm="115">
        <f t="shared" si="1"/>
        <v>426</v>
      </c>
    </row>
    <row r="40" spans="2:4" x14ac:dyDescent="0.3">
      <c r="B40" s="14" t="str" vm="40">
        <f>CUBEMEMBER("ThisWorkbookDataModel",{"[공사].[공사명].&amp;[바닥공사]","[공사].[상품명].&amp;[에너지 서클]"})</f>
        <v>에너지 서클</v>
      </c>
      <c r="C40" vm="99">
        <f t="shared" si="1"/>
        <v>1078</v>
      </c>
      <c r="D40" vm="75">
        <f t="shared" si="1"/>
        <v>951</v>
      </c>
    </row>
    <row r="41" spans="2:4" x14ac:dyDescent="0.3">
      <c r="B41" s="14" t="str" vm="48">
        <f>CUBEMEMBER("ThisWorkbookDataModel",{"[공사].[공사명].&amp;[바닥공사]","[공사].[상품명].&amp;[오크무늬 합판 바닥재]"})</f>
        <v>오크무늬 합판 바닥재</v>
      </c>
      <c r="C41" vm="152">
        <f t="shared" si="1"/>
        <v>307</v>
      </c>
      <c r="D41" vm="153">
        <f t="shared" si="1"/>
        <v>505</v>
      </c>
    </row>
    <row r="42" spans="2:4" x14ac:dyDescent="0.3">
      <c r="B42" s="14" t="str" vm="22">
        <f>CUBEMEMBER("ThisWorkbookDataModel",{"[공사].[공사명].&amp;[바닥공사]","[공사].[상품명].&amp;[허리케인]"})</f>
        <v>허리케인</v>
      </c>
      <c r="C42" vm="98">
        <f t="shared" si="1"/>
        <v>476</v>
      </c>
      <c r="D42" vm="74">
        <f t="shared" si="1"/>
        <v>656</v>
      </c>
    </row>
    <row r="43" spans="2:4" x14ac:dyDescent="0.3">
      <c r="B43" s="14" t="str" vm="7">
        <f>CUBEMEMBER("ThisWorkbookDataModel",{"[공사].[공사명].&amp;[바닥공사]","[공사].[상품명].&amp;[황토펫트]"})</f>
        <v>황토펫트</v>
      </c>
      <c r="C43" vm="131">
        <f t="shared" si="1"/>
        <v>308</v>
      </c>
      <c r="D43" vm="116">
        <f t="shared" si="1"/>
        <v>409</v>
      </c>
    </row>
    <row r="44" spans="2:4" x14ac:dyDescent="0.3">
      <c r="B44" s="13" t="str" vm="29">
        <f>CUBEMEMBER("ThisWorkbookDataModel","[공사].[공사명].&amp;[벽면공사]")</f>
        <v>벽면공사</v>
      </c>
      <c r="C44" vm="97">
        <f t="shared" ref="C44:D63" si="2">CUBEVALUE("ThisWorkbookDataModel",$C$1,$B44,C$3)</f>
        <v>3349</v>
      </c>
      <c r="D44" vm="73">
        <f t="shared" si="2"/>
        <v>3654</v>
      </c>
    </row>
    <row r="45" spans="2:4" x14ac:dyDescent="0.3">
      <c r="B45" s="14" t="str" vm="47">
        <f>CUBEMEMBER("ThisWorkbookDataModel",{"[공사].[공사명].&amp;[벽면공사]","[공사].[상품명].&amp;[대형 쇼윈도]"})</f>
        <v>대형 쇼윈도</v>
      </c>
      <c r="C45" vm="150">
        <f t="shared" si="2"/>
        <v>724</v>
      </c>
      <c r="D45" vm="151">
        <f t="shared" si="2"/>
        <v>686</v>
      </c>
    </row>
    <row r="46" spans="2:4" x14ac:dyDescent="0.3">
      <c r="B46" s="14" t="str" vm="21">
        <f>CUBEMEMBER("ThisWorkbookDataModel",{"[공사].[공사명].&amp;[벽면공사]","[공사].[상품명].&amp;[방음 기능 부스]"})</f>
        <v>방음 기능 부스</v>
      </c>
      <c r="C46" vm="96">
        <f t="shared" si="2"/>
        <v>213</v>
      </c>
      <c r="D46" vm="72">
        <f t="shared" si="2"/>
        <v>557</v>
      </c>
    </row>
    <row r="47" spans="2:4" x14ac:dyDescent="0.3">
      <c r="B47" s="14" t="str" vm="6">
        <f>CUBEMEMBER("ThisWorkbookDataModel",{"[공사].[공사명].&amp;[벽면공사]","[공사].[상품명].&amp;[외부음 차단 기능]"})</f>
        <v>외부음 차단 기능</v>
      </c>
      <c r="C47" vm="132">
        <f t="shared" si="2"/>
        <v>959</v>
      </c>
      <c r="D47" vm="117">
        <f t="shared" si="2"/>
        <v>671</v>
      </c>
    </row>
    <row r="48" spans="2:4" x14ac:dyDescent="0.3">
      <c r="B48" s="14" t="str" vm="59">
        <f>CUBEMEMBER("ThisWorkbookDataModel",{"[공사].[공사명].&amp;[벽면공사]","[공사].[상품명].&amp;[외부음 차단 방음 기능]"})</f>
        <v>외부음 차단 방음 기능</v>
      </c>
      <c r="C48" vm="174">
        <f t="shared" si="2"/>
        <v>320</v>
      </c>
      <c r="D48" vm="175">
        <f t="shared" si="2"/>
        <v>377</v>
      </c>
    </row>
    <row r="49" spans="2:4" x14ac:dyDescent="0.3">
      <c r="B49" s="14" t="str" vm="46">
        <f>CUBEMEMBER("ThisWorkbookDataModel",{"[공사].[공사명].&amp;[벽면공사]","[공사].[상품명].&amp;[일반 쇼윈도]"})</f>
        <v>일반 쇼윈도</v>
      </c>
      <c r="C49" vm="148">
        <f t="shared" si="2"/>
        <v>679</v>
      </c>
      <c r="D49" vm="149">
        <f t="shared" si="2"/>
        <v>892</v>
      </c>
    </row>
    <row r="50" spans="2:4" x14ac:dyDescent="0.3">
      <c r="B50" s="14" t="str" vm="20">
        <f>CUBEMEMBER("ThisWorkbookDataModel",{"[공사].[공사명].&amp;[벽면공사]","[공사].[상품명].&amp;[흡음방음벽]"})</f>
        <v>흡음방음벽</v>
      </c>
      <c r="C50" vm="95">
        <f t="shared" si="2"/>
        <v>454</v>
      </c>
      <c r="D50" vm="71">
        <f t="shared" si="2"/>
        <v>471</v>
      </c>
    </row>
    <row r="51" spans="2:4" x14ac:dyDescent="0.3">
      <c r="B51" s="13" t="str" vm="5">
        <f>CUBEMEMBER("ThisWorkbookDataModel","[공사].[공사명].&amp;[벽체공사]")</f>
        <v>벽체공사</v>
      </c>
      <c r="C51" vm="133">
        <f t="shared" si="2"/>
        <v>1856</v>
      </c>
      <c r="D51" vm="118">
        <f t="shared" si="2"/>
        <v>2384</v>
      </c>
    </row>
    <row r="52" spans="2:4" x14ac:dyDescent="0.3">
      <c r="B52" s="14" t="str" vm="39">
        <f>CUBEMEMBER("ThisWorkbookDataModel",{"[공사].[공사명].&amp;[벽체공사]","[공사].[상품명].&amp;[빔프로젝터 화면 붙박이장]"})</f>
        <v>빔프로젝터 화면 붙박이장</v>
      </c>
      <c r="C52" vm="94">
        <f t="shared" si="2"/>
        <v>469</v>
      </c>
      <c r="D52" vm="70">
        <f t="shared" si="2"/>
        <v>288</v>
      </c>
    </row>
    <row r="53" spans="2:4" x14ac:dyDescent="0.3">
      <c r="B53" s="14" t="str" vm="45">
        <f>CUBEMEMBER("ThisWorkbookDataModel",{"[공사].[공사명].&amp;[벽체공사]","[공사].[상품명].&amp;[창호 부분 샷시 무광]"})</f>
        <v>창호 부분 샷시 무광</v>
      </c>
      <c r="C53" vm="146">
        <f t="shared" si="2"/>
        <v>500</v>
      </c>
      <c r="D53" vm="147">
        <f t="shared" si="2"/>
        <v>703</v>
      </c>
    </row>
    <row r="54" spans="2:4" x14ac:dyDescent="0.3">
      <c r="B54" s="14" t="str" vm="19">
        <f>CUBEMEMBER("ThisWorkbookDataModel",{"[공사].[공사명].&amp;[벽체공사]","[공사].[상품명].&amp;[창호 전면 샷시 버블 무늬]"})</f>
        <v>창호 전면 샷시 버블 무늬</v>
      </c>
      <c r="C54" vm="93">
        <f t="shared" si="2"/>
        <v>576</v>
      </c>
      <c r="D54" vm="69">
        <f t="shared" si="2"/>
        <v>946</v>
      </c>
    </row>
    <row r="55" spans="2:4" x14ac:dyDescent="0.3">
      <c r="B55" s="14" t="str" vm="4">
        <f>CUBEMEMBER("ThisWorkbookDataModel",{"[공사].[공사명].&amp;[벽체공사]","[공사].[상품명].&amp;[창호 전면 샷시 유광]"})</f>
        <v>창호 전면 샷시 유광</v>
      </c>
      <c r="C55" vm="134">
        <f t="shared" si="2"/>
        <v>311</v>
      </c>
      <c r="D55" vm="119">
        <f t="shared" si="2"/>
        <v>447</v>
      </c>
    </row>
    <row r="56" spans="2:4" x14ac:dyDescent="0.3">
      <c r="B56" s="13" t="str" vm="28">
        <f>CUBEMEMBER("ThisWorkbookDataModel","[공사].[공사명].&amp;[조명공사]")</f>
        <v>조명공사</v>
      </c>
      <c r="C56" vm="92">
        <f t="shared" si="2"/>
        <v>3243</v>
      </c>
      <c r="D56" vm="68">
        <f t="shared" si="2"/>
        <v>3718</v>
      </c>
    </row>
    <row r="57" spans="2:4" x14ac:dyDescent="0.3">
      <c r="B57" s="14" t="str" vm="44">
        <f>CUBEMEMBER("ThisWorkbookDataModel",{"[공사].[공사명].&amp;[조명공사]","[공사].[상품명].&amp;[간접조명]"})</f>
        <v>간접조명</v>
      </c>
      <c r="C57" vm="144">
        <f t="shared" si="2"/>
        <v>404</v>
      </c>
      <c r="D57" vm="145">
        <f t="shared" si="2"/>
        <v>659</v>
      </c>
    </row>
    <row r="58" spans="2:4" x14ac:dyDescent="0.3">
      <c r="B58" s="14" t="str" vm="33">
        <f>CUBEMEMBER("ThisWorkbookDataModel",{"[공사].[공사명].&amp;[조명공사]","[공사].[상품명].&amp;[무대용 3색 조명 (R.G.W)]"})</f>
        <v>무대용 3색 조명 (R.G.W)</v>
      </c>
      <c r="C58" vm="91">
        <f t="shared" si="2"/>
        <v>806</v>
      </c>
      <c r="D58" vm="67">
        <f t="shared" si="2"/>
        <v>1011</v>
      </c>
    </row>
    <row r="59" spans="2:4" x14ac:dyDescent="0.3">
      <c r="B59" s="14" t="str" vm="3">
        <f>CUBEMEMBER("ThisWorkbookDataModel",{"[공사].[공사명].&amp;[조명공사]","[공사].[상품명].&amp;[무대용 5색 조명 (R.G.W.B.Y)]"})</f>
        <v>무대용 5색 조명 (R.G.W.B.Y)</v>
      </c>
      <c r="C59" vm="135">
        <f t="shared" si="2"/>
        <v>741</v>
      </c>
      <c r="D59" vm="120">
        <f t="shared" si="2"/>
        <v>652</v>
      </c>
    </row>
    <row r="60" spans="2:4" x14ac:dyDescent="0.3">
      <c r="B60" s="14" t="str" vm="58">
        <f>CUBEMEMBER("ThisWorkbookDataModel",{"[공사].[공사명].&amp;[조명공사]","[공사].[상품명].&amp;[전체조명 밝은 조도 A 300]"})</f>
        <v>전체조명 밝은 조도 A 300</v>
      </c>
      <c r="C60" vm="172">
        <f t="shared" si="2"/>
        <v>409</v>
      </c>
      <c r="D60" vm="173">
        <f t="shared" si="2"/>
        <v>559</v>
      </c>
    </row>
    <row r="61" spans="2:4" x14ac:dyDescent="0.3">
      <c r="B61" s="14" t="str" vm="43">
        <f>CUBEMEMBER("ThisWorkbookDataModel",{"[공사].[공사명].&amp;[조명공사]","[공사].[상품명].&amp;[전체조명 어두운 조도 B 100]"})</f>
        <v>전체조명 어두운 조도 B 100</v>
      </c>
      <c r="C61" vm="142">
        <f t="shared" si="2"/>
        <v>490</v>
      </c>
      <c r="D61" vm="143">
        <f t="shared" si="2"/>
        <v>525</v>
      </c>
    </row>
    <row r="62" spans="2:4" x14ac:dyDescent="0.3">
      <c r="B62" s="14" t="str" vm="18">
        <f>CUBEMEMBER("ThisWorkbookDataModel",{"[공사].[공사명].&amp;[조명공사]","[공사].[상품명].&amp;[천장 특수 전체 조명]"})</f>
        <v>천장 특수 전체 조명</v>
      </c>
      <c r="C62" vm="90">
        <f t="shared" si="2"/>
        <v>393</v>
      </c>
      <c r="D62" vm="66">
        <f t="shared" si="2"/>
        <v>312</v>
      </c>
    </row>
    <row r="63" spans="2:4" x14ac:dyDescent="0.3">
      <c r="B63" s="13" t="str" vm="2">
        <f>CUBEMEMBER("ThisWorkbookDataModel","[공사].[공사명].[All]","총합계")</f>
        <v>총합계</v>
      </c>
      <c r="C63" vm="136">
        <f t="shared" si="2"/>
        <v>26691</v>
      </c>
      <c r="D63" vm="121">
        <f t="shared" si="2"/>
        <v>29038</v>
      </c>
    </row>
  </sheetData>
  <phoneticPr fontId="1" type="noConversion"/>
  <pageMargins left="0.7" right="0.7" top="0.75" bottom="0.75" header="0.3" footer="0.3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workbookViewId="0">
      <selection activeCell="E10" sqref="E10"/>
    </sheetView>
  </sheetViews>
  <sheetFormatPr defaultRowHeight="16.5" x14ac:dyDescent="0.3"/>
  <cols>
    <col min="1" max="1" width="6" customWidth="1"/>
    <col min="2" max="2" width="8" bestFit="1" customWidth="1"/>
    <col min="3" max="3" width="26.75" bestFit="1" customWidth="1"/>
    <col min="4" max="4" width="9.25" customWidth="1"/>
    <col min="5" max="5" width="18.75" bestFit="1" customWidth="1"/>
    <col min="6" max="6" width="10.625" bestFit="1" customWidth="1"/>
    <col min="7" max="9" width="9.25" customWidth="1"/>
    <col min="10" max="11" width="7.625" customWidth="1"/>
    <col min="14" max="14" width="35" bestFit="1" customWidth="1"/>
    <col min="15" max="15" width="12.5" bestFit="1" customWidth="1"/>
  </cols>
  <sheetData>
    <row r="1" spans="1:1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2" t="s">
        <v>10</v>
      </c>
    </row>
    <row r="2" spans="1:11" x14ac:dyDescent="0.3">
      <c r="A2" s="2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>
        <v>12000</v>
      </c>
      <c r="H2" s="4">
        <v>15000</v>
      </c>
      <c r="I2" s="4">
        <v>188</v>
      </c>
      <c r="J2" s="4">
        <v>142</v>
      </c>
      <c r="K2" s="5">
        <v>132</v>
      </c>
    </row>
    <row r="3" spans="1:11" x14ac:dyDescent="0.3">
      <c r="A3" s="2">
        <v>2</v>
      </c>
      <c r="B3" s="3" t="s">
        <v>11</v>
      </c>
      <c r="C3" s="3" t="s">
        <v>12</v>
      </c>
      <c r="D3" s="3" t="s">
        <v>16</v>
      </c>
      <c r="E3" s="3" t="s">
        <v>14</v>
      </c>
      <c r="F3" s="3" t="s">
        <v>15</v>
      </c>
      <c r="G3" s="4">
        <v>10000</v>
      </c>
      <c r="H3" s="4">
        <v>12500</v>
      </c>
      <c r="I3" s="4">
        <v>75</v>
      </c>
      <c r="J3" s="4">
        <v>134</v>
      </c>
      <c r="K3" s="5">
        <v>83</v>
      </c>
    </row>
    <row r="4" spans="1:11" x14ac:dyDescent="0.3">
      <c r="A4" s="2">
        <v>3</v>
      </c>
      <c r="B4" s="3" t="s">
        <v>11</v>
      </c>
      <c r="C4" s="3" t="s">
        <v>12</v>
      </c>
      <c r="D4" s="3" t="s">
        <v>17</v>
      </c>
      <c r="E4" s="3" t="s">
        <v>14</v>
      </c>
      <c r="F4" s="3" t="s">
        <v>15</v>
      </c>
      <c r="G4" s="4">
        <v>8000</v>
      </c>
      <c r="H4" s="4">
        <v>10000</v>
      </c>
      <c r="I4" s="4">
        <v>92</v>
      </c>
      <c r="J4" s="4">
        <v>237</v>
      </c>
      <c r="K4" s="5">
        <v>206</v>
      </c>
    </row>
    <row r="5" spans="1:11" x14ac:dyDescent="0.3">
      <c r="A5" s="2">
        <v>4</v>
      </c>
      <c r="B5" s="3" t="s">
        <v>11</v>
      </c>
      <c r="C5" s="3" t="s">
        <v>18</v>
      </c>
      <c r="D5" s="3" t="s">
        <v>13</v>
      </c>
      <c r="E5" s="3" t="s">
        <v>14</v>
      </c>
      <c r="F5" s="3" t="s">
        <v>15</v>
      </c>
      <c r="G5" s="4">
        <v>12000</v>
      </c>
      <c r="H5" s="4">
        <v>15000</v>
      </c>
      <c r="I5" s="4">
        <v>231</v>
      </c>
      <c r="J5" s="4">
        <v>133</v>
      </c>
      <c r="K5" s="5">
        <v>224</v>
      </c>
    </row>
    <row r="6" spans="1:11" x14ac:dyDescent="0.3">
      <c r="A6" s="2">
        <v>5</v>
      </c>
      <c r="B6" s="3" t="s">
        <v>11</v>
      </c>
      <c r="C6" s="3" t="s">
        <v>18</v>
      </c>
      <c r="D6" s="3" t="s">
        <v>16</v>
      </c>
      <c r="E6" s="3" t="s">
        <v>14</v>
      </c>
      <c r="F6" s="3" t="s">
        <v>15</v>
      </c>
      <c r="G6" s="4">
        <v>10000</v>
      </c>
      <c r="H6" s="4">
        <v>12500</v>
      </c>
      <c r="I6" s="4">
        <v>103</v>
      </c>
      <c r="J6" s="4">
        <v>415</v>
      </c>
      <c r="K6" s="5">
        <v>117</v>
      </c>
    </row>
    <row r="7" spans="1:11" x14ac:dyDescent="0.3">
      <c r="A7" s="2">
        <v>6</v>
      </c>
      <c r="B7" s="3" t="s">
        <v>11</v>
      </c>
      <c r="C7" s="3" t="s">
        <v>18</v>
      </c>
      <c r="D7" s="3" t="s">
        <v>17</v>
      </c>
      <c r="E7" s="3" t="s">
        <v>14</v>
      </c>
      <c r="F7" s="3" t="s">
        <v>15</v>
      </c>
      <c r="G7" s="4">
        <v>8000</v>
      </c>
      <c r="H7" s="4">
        <v>10000</v>
      </c>
      <c r="I7" s="4">
        <v>192</v>
      </c>
      <c r="J7" s="4">
        <v>97</v>
      </c>
      <c r="K7" s="5">
        <v>158</v>
      </c>
    </row>
    <row r="8" spans="1:11" x14ac:dyDescent="0.3">
      <c r="A8" s="2">
        <v>7</v>
      </c>
      <c r="B8" s="3" t="s">
        <v>11</v>
      </c>
      <c r="C8" s="3" t="s">
        <v>19</v>
      </c>
      <c r="D8" s="3" t="s">
        <v>13</v>
      </c>
      <c r="E8" s="3" t="s">
        <v>14</v>
      </c>
      <c r="F8" s="3" t="s">
        <v>15</v>
      </c>
      <c r="G8" s="4">
        <v>22000</v>
      </c>
      <c r="H8" s="4">
        <v>27500</v>
      </c>
      <c r="I8" s="4">
        <v>138</v>
      </c>
      <c r="J8" s="4">
        <v>19</v>
      </c>
      <c r="K8" s="5">
        <v>97</v>
      </c>
    </row>
    <row r="9" spans="1:11" x14ac:dyDescent="0.3">
      <c r="A9" s="2">
        <v>8</v>
      </c>
      <c r="B9" s="3" t="s">
        <v>11</v>
      </c>
      <c r="C9" s="3" t="s">
        <v>19</v>
      </c>
      <c r="D9" s="3" t="s">
        <v>16</v>
      </c>
      <c r="E9" s="3" t="s">
        <v>14</v>
      </c>
      <c r="F9" s="3" t="s">
        <v>15</v>
      </c>
      <c r="G9" s="4">
        <v>20000</v>
      </c>
      <c r="H9" s="4">
        <v>25000</v>
      </c>
      <c r="I9" s="4">
        <v>178</v>
      </c>
      <c r="J9" s="4">
        <v>181</v>
      </c>
      <c r="K9" s="5">
        <v>59</v>
      </c>
    </row>
    <row r="10" spans="1:11" x14ac:dyDescent="0.3">
      <c r="A10" s="2">
        <v>9</v>
      </c>
      <c r="B10" s="3" t="s">
        <v>11</v>
      </c>
      <c r="C10" s="3" t="s">
        <v>19</v>
      </c>
      <c r="D10" s="3" t="s">
        <v>17</v>
      </c>
      <c r="E10" s="3" t="s">
        <v>14</v>
      </c>
      <c r="F10" s="3" t="s">
        <v>15</v>
      </c>
      <c r="G10" s="4">
        <v>17000</v>
      </c>
      <c r="H10" s="4">
        <v>21250</v>
      </c>
      <c r="I10" s="4">
        <v>202</v>
      </c>
      <c r="J10" s="4">
        <v>18</v>
      </c>
      <c r="K10" s="5">
        <v>81</v>
      </c>
    </row>
    <row r="11" spans="1:11" x14ac:dyDescent="0.3">
      <c r="A11" s="2">
        <v>10</v>
      </c>
      <c r="B11" s="3" t="s">
        <v>11</v>
      </c>
      <c r="C11" s="3" t="s">
        <v>20</v>
      </c>
      <c r="D11" s="3" t="s">
        <v>13</v>
      </c>
      <c r="E11" s="3" t="s">
        <v>14</v>
      </c>
      <c r="F11" s="3" t="s">
        <v>15</v>
      </c>
      <c r="G11" s="4">
        <v>12000</v>
      </c>
      <c r="H11" s="4">
        <v>15000</v>
      </c>
      <c r="I11" s="4">
        <v>148</v>
      </c>
      <c r="J11" s="4">
        <v>100</v>
      </c>
      <c r="K11" s="5">
        <v>227</v>
      </c>
    </row>
    <row r="12" spans="1:11" x14ac:dyDescent="0.3">
      <c r="A12" s="2">
        <v>11</v>
      </c>
      <c r="B12" s="3" t="s">
        <v>11</v>
      </c>
      <c r="C12" s="3" t="s">
        <v>20</v>
      </c>
      <c r="D12" s="3" t="s">
        <v>16</v>
      </c>
      <c r="E12" s="3" t="s">
        <v>14</v>
      </c>
      <c r="F12" s="3" t="s">
        <v>15</v>
      </c>
      <c r="G12" s="4">
        <v>10000</v>
      </c>
      <c r="H12" s="4">
        <v>12500</v>
      </c>
      <c r="I12" s="4">
        <v>283</v>
      </c>
      <c r="J12" s="4">
        <v>232</v>
      </c>
      <c r="K12" s="5">
        <v>491</v>
      </c>
    </row>
    <row r="13" spans="1:11" x14ac:dyDescent="0.3">
      <c r="A13" s="2">
        <v>12</v>
      </c>
      <c r="B13" s="3" t="s">
        <v>11</v>
      </c>
      <c r="C13" s="3" t="s">
        <v>20</v>
      </c>
      <c r="D13" s="3" t="s">
        <v>17</v>
      </c>
      <c r="E13" s="3" t="s">
        <v>14</v>
      </c>
      <c r="F13" s="3" t="s">
        <v>15</v>
      </c>
      <c r="G13" s="4">
        <v>8000</v>
      </c>
      <c r="H13" s="4">
        <v>10000</v>
      </c>
      <c r="I13" s="4">
        <v>115</v>
      </c>
      <c r="J13" s="4">
        <v>29</v>
      </c>
      <c r="K13" s="5">
        <v>103</v>
      </c>
    </row>
    <row r="14" spans="1:11" x14ac:dyDescent="0.3">
      <c r="A14" s="2">
        <v>13</v>
      </c>
      <c r="B14" s="3" t="s">
        <v>11</v>
      </c>
      <c r="C14" s="3" t="s">
        <v>21</v>
      </c>
      <c r="D14" s="3" t="s">
        <v>13</v>
      </c>
      <c r="E14" s="3" t="s">
        <v>14</v>
      </c>
      <c r="F14" s="3" t="s">
        <v>15</v>
      </c>
      <c r="G14" s="4">
        <v>10000</v>
      </c>
      <c r="H14" s="4">
        <v>12500</v>
      </c>
      <c r="I14" s="4">
        <v>185</v>
      </c>
      <c r="J14" s="4">
        <v>189</v>
      </c>
      <c r="K14" s="5">
        <v>228</v>
      </c>
    </row>
    <row r="15" spans="1:11" x14ac:dyDescent="0.3">
      <c r="A15" s="2">
        <v>14</v>
      </c>
      <c r="B15" s="3" t="s">
        <v>11</v>
      </c>
      <c r="C15" s="3" t="s">
        <v>21</v>
      </c>
      <c r="D15" s="3" t="s">
        <v>16</v>
      </c>
      <c r="E15" s="3" t="s">
        <v>14</v>
      </c>
      <c r="F15" s="3" t="s">
        <v>15</v>
      </c>
      <c r="G15" s="4">
        <v>9000</v>
      </c>
      <c r="H15" s="4">
        <v>11250</v>
      </c>
      <c r="I15" s="4">
        <v>122</v>
      </c>
      <c r="J15" s="4">
        <v>650</v>
      </c>
      <c r="K15" s="5">
        <v>355</v>
      </c>
    </row>
    <row r="16" spans="1:11" x14ac:dyDescent="0.3">
      <c r="A16" s="2">
        <v>15</v>
      </c>
      <c r="B16" s="3" t="s">
        <v>11</v>
      </c>
      <c r="C16" s="3" t="s">
        <v>21</v>
      </c>
      <c r="D16" s="3" t="s">
        <v>17</v>
      </c>
      <c r="E16" s="3" t="s">
        <v>14</v>
      </c>
      <c r="F16" s="3" t="s">
        <v>15</v>
      </c>
      <c r="G16" s="4">
        <v>7000</v>
      </c>
      <c r="H16" s="4">
        <v>8750</v>
      </c>
      <c r="I16" s="4">
        <v>59</v>
      </c>
      <c r="J16" s="4">
        <v>206</v>
      </c>
      <c r="K16" s="5">
        <v>188</v>
      </c>
    </row>
    <row r="17" spans="1:11" x14ac:dyDescent="0.3">
      <c r="A17" s="2">
        <v>16</v>
      </c>
      <c r="B17" s="3" t="s">
        <v>11</v>
      </c>
      <c r="C17" s="3" t="s">
        <v>22</v>
      </c>
      <c r="D17" s="3" t="s">
        <v>13</v>
      </c>
      <c r="E17" s="3" t="s">
        <v>14</v>
      </c>
      <c r="F17" s="3" t="s">
        <v>15</v>
      </c>
      <c r="G17" s="4">
        <v>14000</v>
      </c>
      <c r="H17" s="4">
        <v>17500</v>
      </c>
      <c r="I17" s="4">
        <v>182</v>
      </c>
      <c r="J17" s="4">
        <v>99</v>
      </c>
      <c r="K17" s="5">
        <v>204</v>
      </c>
    </row>
    <row r="18" spans="1:11" x14ac:dyDescent="0.3">
      <c r="A18" s="2">
        <v>17</v>
      </c>
      <c r="B18" s="3" t="s">
        <v>11</v>
      </c>
      <c r="C18" s="3" t="s">
        <v>22</v>
      </c>
      <c r="D18" s="3" t="s">
        <v>16</v>
      </c>
      <c r="E18" s="3" t="s">
        <v>14</v>
      </c>
      <c r="F18" s="3" t="s">
        <v>15</v>
      </c>
      <c r="G18" s="4">
        <v>10000</v>
      </c>
      <c r="H18" s="4">
        <v>12500</v>
      </c>
      <c r="I18" s="4">
        <v>133</v>
      </c>
      <c r="J18" s="4">
        <v>83</v>
      </c>
      <c r="K18" s="5">
        <v>148</v>
      </c>
    </row>
    <row r="19" spans="1:11" x14ac:dyDescent="0.3">
      <c r="A19" s="2">
        <v>18</v>
      </c>
      <c r="B19" s="3" t="s">
        <v>11</v>
      </c>
      <c r="C19" s="3" t="s">
        <v>22</v>
      </c>
      <c r="D19" s="3" t="s">
        <v>17</v>
      </c>
      <c r="E19" s="3" t="s">
        <v>14</v>
      </c>
      <c r="F19" s="3" t="s">
        <v>15</v>
      </c>
      <c r="G19" s="4">
        <v>7000</v>
      </c>
      <c r="H19" s="4">
        <v>8750</v>
      </c>
      <c r="I19" s="4">
        <v>142</v>
      </c>
      <c r="J19" s="4">
        <v>61</v>
      </c>
      <c r="K19" s="5">
        <v>50</v>
      </c>
    </row>
    <row r="20" spans="1:11" x14ac:dyDescent="0.3">
      <c r="A20" s="2">
        <v>19</v>
      </c>
      <c r="B20" s="3" t="s">
        <v>11</v>
      </c>
      <c r="C20" s="3" t="s">
        <v>23</v>
      </c>
      <c r="D20" s="3" t="s">
        <v>13</v>
      </c>
      <c r="E20" s="3" t="s">
        <v>14</v>
      </c>
      <c r="F20" s="3" t="s">
        <v>15</v>
      </c>
      <c r="G20" s="4">
        <v>22000</v>
      </c>
      <c r="H20" s="4">
        <v>27500</v>
      </c>
      <c r="I20" s="4">
        <v>78</v>
      </c>
      <c r="J20" s="4">
        <v>177</v>
      </c>
      <c r="K20" s="5">
        <v>108</v>
      </c>
    </row>
    <row r="21" spans="1:11" x14ac:dyDescent="0.3">
      <c r="A21" s="2">
        <v>20</v>
      </c>
      <c r="B21" s="3" t="s">
        <v>11</v>
      </c>
      <c r="C21" s="3" t="s">
        <v>23</v>
      </c>
      <c r="D21" s="3" t="s">
        <v>16</v>
      </c>
      <c r="E21" s="3" t="s">
        <v>14</v>
      </c>
      <c r="F21" s="3" t="s">
        <v>15</v>
      </c>
      <c r="G21" s="4">
        <v>20000</v>
      </c>
      <c r="H21" s="4">
        <v>25000</v>
      </c>
      <c r="I21" s="4">
        <v>184</v>
      </c>
      <c r="J21" s="4">
        <v>225</v>
      </c>
      <c r="K21" s="5">
        <v>134</v>
      </c>
    </row>
    <row r="22" spans="1:11" x14ac:dyDescent="0.3">
      <c r="A22" s="2">
        <v>21</v>
      </c>
      <c r="B22" s="3" t="s">
        <v>11</v>
      </c>
      <c r="C22" s="3" t="s">
        <v>23</v>
      </c>
      <c r="D22" s="3" t="s">
        <v>17</v>
      </c>
      <c r="E22" s="3" t="s">
        <v>14</v>
      </c>
      <c r="F22" s="3" t="s">
        <v>15</v>
      </c>
      <c r="G22" s="4">
        <v>17000</v>
      </c>
      <c r="H22" s="4">
        <v>21250</v>
      </c>
      <c r="I22" s="4">
        <v>164</v>
      </c>
      <c r="J22" s="4">
        <v>199</v>
      </c>
      <c r="K22" s="5">
        <v>96</v>
      </c>
    </row>
    <row r="23" spans="1:11" x14ac:dyDescent="0.3">
      <c r="A23" s="2">
        <v>22</v>
      </c>
      <c r="B23" s="3" t="s">
        <v>11</v>
      </c>
      <c r="C23" s="3" t="s">
        <v>24</v>
      </c>
      <c r="D23" s="3" t="s">
        <v>13</v>
      </c>
      <c r="E23" s="3" t="s">
        <v>14</v>
      </c>
      <c r="F23" s="3" t="s">
        <v>15</v>
      </c>
      <c r="G23" s="4">
        <v>21000</v>
      </c>
      <c r="H23" s="4">
        <v>26250</v>
      </c>
      <c r="I23" s="4">
        <v>187</v>
      </c>
      <c r="J23" s="4">
        <v>375</v>
      </c>
      <c r="K23" s="5">
        <v>202</v>
      </c>
    </row>
    <row r="24" spans="1:11" x14ac:dyDescent="0.3">
      <c r="A24" s="2">
        <v>23</v>
      </c>
      <c r="B24" s="3" t="s">
        <v>11</v>
      </c>
      <c r="C24" s="3" t="s">
        <v>24</v>
      </c>
      <c r="D24" s="3" t="s">
        <v>16</v>
      </c>
      <c r="E24" s="3" t="s">
        <v>14</v>
      </c>
      <c r="F24" s="3" t="s">
        <v>15</v>
      </c>
      <c r="G24" s="4">
        <v>15000</v>
      </c>
      <c r="H24" s="4">
        <v>18750</v>
      </c>
      <c r="I24" s="4">
        <v>171</v>
      </c>
      <c r="J24" s="4">
        <v>137</v>
      </c>
      <c r="K24" s="5">
        <v>125</v>
      </c>
    </row>
    <row r="25" spans="1:11" x14ac:dyDescent="0.3">
      <c r="A25" s="2">
        <v>24</v>
      </c>
      <c r="B25" s="3" t="s">
        <v>11</v>
      </c>
      <c r="C25" s="3" t="s">
        <v>24</v>
      </c>
      <c r="D25" s="3" t="s">
        <v>17</v>
      </c>
      <c r="E25" s="3" t="s">
        <v>14</v>
      </c>
      <c r="F25" s="3" t="s">
        <v>15</v>
      </c>
      <c r="G25" s="4">
        <v>10000</v>
      </c>
      <c r="H25" s="4">
        <v>12500</v>
      </c>
      <c r="I25" s="4">
        <v>119</v>
      </c>
      <c r="J25" s="4">
        <v>127</v>
      </c>
      <c r="K25" s="5">
        <v>97</v>
      </c>
    </row>
    <row r="26" spans="1:11" x14ac:dyDescent="0.3">
      <c r="A26" s="2">
        <v>25</v>
      </c>
      <c r="B26" s="3" t="s">
        <v>11</v>
      </c>
      <c r="C26" s="3" t="s">
        <v>25</v>
      </c>
      <c r="D26" s="3" t="s">
        <v>13</v>
      </c>
      <c r="E26" s="3" t="s">
        <v>14</v>
      </c>
      <c r="F26" s="3" t="s">
        <v>15</v>
      </c>
      <c r="G26" s="4">
        <v>41000</v>
      </c>
      <c r="H26" s="4">
        <v>51250</v>
      </c>
      <c r="I26" s="4">
        <v>74</v>
      </c>
      <c r="J26" s="4">
        <v>179</v>
      </c>
      <c r="K26" s="5">
        <v>55</v>
      </c>
    </row>
    <row r="27" spans="1:11" x14ac:dyDescent="0.3">
      <c r="A27" s="2">
        <v>26</v>
      </c>
      <c r="B27" s="3" t="s">
        <v>11</v>
      </c>
      <c r="C27" s="3" t="s">
        <v>25</v>
      </c>
      <c r="D27" s="3" t="s">
        <v>16</v>
      </c>
      <c r="E27" s="3" t="s">
        <v>14</v>
      </c>
      <c r="F27" s="3" t="s">
        <v>15</v>
      </c>
      <c r="G27" s="4">
        <v>37000</v>
      </c>
      <c r="H27" s="4">
        <v>46250</v>
      </c>
      <c r="I27" s="4">
        <v>86</v>
      </c>
      <c r="J27" s="4">
        <v>189</v>
      </c>
      <c r="K27" s="5">
        <v>215</v>
      </c>
    </row>
    <row r="28" spans="1:11" x14ac:dyDescent="0.3">
      <c r="A28" s="2">
        <v>27</v>
      </c>
      <c r="B28" s="3" t="s">
        <v>11</v>
      </c>
      <c r="C28" s="3" t="s">
        <v>25</v>
      </c>
      <c r="D28" s="3" t="s">
        <v>17</v>
      </c>
      <c r="E28" s="3" t="s">
        <v>14</v>
      </c>
      <c r="F28" s="3" t="s">
        <v>15</v>
      </c>
      <c r="G28" s="4">
        <v>32000</v>
      </c>
      <c r="H28" s="4">
        <v>40000</v>
      </c>
      <c r="I28" s="4">
        <v>86</v>
      </c>
      <c r="J28" s="4">
        <v>47</v>
      </c>
      <c r="K28" s="5">
        <v>125</v>
      </c>
    </row>
    <row r="29" spans="1:11" x14ac:dyDescent="0.3">
      <c r="A29" s="2">
        <v>28</v>
      </c>
      <c r="B29" s="3" t="s">
        <v>11</v>
      </c>
      <c r="C29" s="3" t="s">
        <v>26</v>
      </c>
      <c r="D29" s="3" t="s">
        <v>13</v>
      </c>
      <c r="E29" s="3" t="s">
        <v>14</v>
      </c>
      <c r="F29" s="3" t="s">
        <v>15</v>
      </c>
      <c r="G29" s="4">
        <v>41000</v>
      </c>
      <c r="H29" s="4">
        <v>51250</v>
      </c>
      <c r="I29" s="4">
        <v>66</v>
      </c>
      <c r="J29" s="4">
        <v>67</v>
      </c>
      <c r="K29" s="5">
        <v>125</v>
      </c>
    </row>
    <row r="30" spans="1:11" x14ac:dyDescent="0.3">
      <c r="A30" s="2">
        <v>29</v>
      </c>
      <c r="B30" s="3" t="s">
        <v>11</v>
      </c>
      <c r="C30" s="3" t="s">
        <v>26</v>
      </c>
      <c r="D30" s="3" t="s">
        <v>16</v>
      </c>
      <c r="E30" s="3" t="s">
        <v>14</v>
      </c>
      <c r="F30" s="3" t="s">
        <v>15</v>
      </c>
      <c r="G30" s="4">
        <v>37000</v>
      </c>
      <c r="H30" s="4">
        <v>46250</v>
      </c>
      <c r="I30" s="4">
        <v>231</v>
      </c>
      <c r="J30" s="4">
        <v>356</v>
      </c>
      <c r="K30" s="5">
        <v>560</v>
      </c>
    </row>
    <row r="31" spans="1:11" x14ac:dyDescent="0.3">
      <c r="A31" s="2">
        <v>30</v>
      </c>
      <c r="B31" s="3" t="s">
        <v>11</v>
      </c>
      <c r="C31" s="3" t="s">
        <v>26</v>
      </c>
      <c r="D31" s="3" t="s">
        <v>17</v>
      </c>
      <c r="E31" s="3" t="s">
        <v>14</v>
      </c>
      <c r="F31" s="3" t="s">
        <v>15</v>
      </c>
      <c r="G31" s="4">
        <v>32000</v>
      </c>
      <c r="H31" s="4">
        <v>40000</v>
      </c>
      <c r="I31" s="4">
        <v>65</v>
      </c>
      <c r="J31" s="4">
        <v>180</v>
      </c>
      <c r="K31" s="5">
        <v>173</v>
      </c>
    </row>
    <row r="32" spans="1:11" x14ac:dyDescent="0.3">
      <c r="A32" s="2">
        <v>31</v>
      </c>
      <c r="B32" s="3" t="s">
        <v>11</v>
      </c>
      <c r="C32" s="3" t="s">
        <v>27</v>
      </c>
      <c r="D32" s="3" t="s">
        <v>13</v>
      </c>
      <c r="E32" s="3" t="s">
        <v>14</v>
      </c>
      <c r="F32" s="3" t="s">
        <v>15</v>
      </c>
      <c r="G32" s="4">
        <v>60000</v>
      </c>
      <c r="H32" s="4">
        <v>75000</v>
      </c>
      <c r="I32" s="4">
        <v>87</v>
      </c>
      <c r="J32" s="4">
        <v>249</v>
      </c>
      <c r="K32" s="5">
        <v>272</v>
      </c>
    </row>
    <row r="33" spans="1:11" x14ac:dyDescent="0.3">
      <c r="A33" s="2">
        <v>32</v>
      </c>
      <c r="B33" s="3" t="s">
        <v>11</v>
      </c>
      <c r="C33" s="3" t="s">
        <v>27</v>
      </c>
      <c r="D33" s="3" t="s">
        <v>16</v>
      </c>
      <c r="E33" s="3" t="s">
        <v>14</v>
      </c>
      <c r="F33" s="3" t="s">
        <v>15</v>
      </c>
      <c r="G33" s="4">
        <v>50000</v>
      </c>
      <c r="H33" s="4">
        <v>62500</v>
      </c>
      <c r="I33" s="4">
        <v>137</v>
      </c>
      <c r="J33" s="4">
        <v>226</v>
      </c>
      <c r="K33" s="5">
        <v>161</v>
      </c>
    </row>
    <row r="34" spans="1:11" x14ac:dyDescent="0.3">
      <c r="A34" s="2">
        <v>33</v>
      </c>
      <c r="B34" s="3" t="s">
        <v>11</v>
      </c>
      <c r="C34" s="3" t="s">
        <v>27</v>
      </c>
      <c r="D34" s="3" t="s">
        <v>17</v>
      </c>
      <c r="E34" s="3" t="s">
        <v>14</v>
      </c>
      <c r="F34" s="3" t="s">
        <v>15</v>
      </c>
      <c r="G34" s="4">
        <v>40000</v>
      </c>
      <c r="H34" s="4">
        <v>50000</v>
      </c>
      <c r="I34" s="4">
        <v>204</v>
      </c>
      <c r="J34" s="4">
        <v>101</v>
      </c>
      <c r="K34" s="5">
        <v>286</v>
      </c>
    </row>
    <row r="35" spans="1:11" x14ac:dyDescent="0.3">
      <c r="A35" s="2">
        <v>34</v>
      </c>
      <c r="B35" s="3" t="s">
        <v>11</v>
      </c>
      <c r="C35" s="3" t="s">
        <v>28</v>
      </c>
      <c r="D35" s="3" t="s">
        <v>13</v>
      </c>
      <c r="E35" s="3" t="s">
        <v>14</v>
      </c>
      <c r="F35" s="3" t="s">
        <v>15</v>
      </c>
      <c r="G35" s="4">
        <v>70000</v>
      </c>
      <c r="H35" s="4">
        <v>87500</v>
      </c>
      <c r="I35" s="4">
        <v>59</v>
      </c>
      <c r="J35" s="4">
        <v>115</v>
      </c>
      <c r="K35" s="5">
        <v>140</v>
      </c>
    </row>
    <row r="36" spans="1:11" x14ac:dyDescent="0.3">
      <c r="A36" s="2">
        <v>35</v>
      </c>
      <c r="B36" s="3" t="s">
        <v>11</v>
      </c>
      <c r="C36" s="3" t="s">
        <v>28</v>
      </c>
      <c r="D36" s="3" t="s">
        <v>16</v>
      </c>
      <c r="E36" s="3" t="s">
        <v>14</v>
      </c>
      <c r="F36" s="3" t="s">
        <v>15</v>
      </c>
      <c r="G36" s="4">
        <v>60000</v>
      </c>
      <c r="H36" s="4">
        <v>75000</v>
      </c>
      <c r="I36" s="4">
        <v>126</v>
      </c>
      <c r="J36" s="4">
        <v>331</v>
      </c>
      <c r="K36" s="5">
        <v>87</v>
      </c>
    </row>
    <row r="37" spans="1:11" x14ac:dyDescent="0.3">
      <c r="A37" s="2">
        <v>36</v>
      </c>
      <c r="B37" s="3" t="s">
        <v>11</v>
      </c>
      <c r="C37" s="3" t="s">
        <v>28</v>
      </c>
      <c r="D37" s="3" t="s">
        <v>17</v>
      </c>
      <c r="E37" s="3" t="s">
        <v>14</v>
      </c>
      <c r="F37" s="3" t="s">
        <v>15</v>
      </c>
      <c r="G37" s="4">
        <v>50000</v>
      </c>
      <c r="H37" s="4">
        <v>62500</v>
      </c>
      <c r="I37" s="4">
        <v>237</v>
      </c>
      <c r="J37" s="4">
        <v>55</v>
      </c>
      <c r="K37" s="5">
        <v>169</v>
      </c>
    </row>
    <row r="38" spans="1:11" x14ac:dyDescent="0.3">
      <c r="A38" s="2">
        <v>37</v>
      </c>
      <c r="B38" s="3" t="s">
        <v>11</v>
      </c>
      <c r="C38" s="3" t="s">
        <v>29</v>
      </c>
      <c r="D38" s="3" t="s">
        <v>13</v>
      </c>
      <c r="E38" s="3" t="s">
        <v>14</v>
      </c>
      <c r="F38" s="3" t="s">
        <v>15</v>
      </c>
      <c r="G38" s="4">
        <v>89000</v>
      </c>
      <c r="H38" s="4">
        <v>111250</v>
      </c>
      <c r="I38" s="4">
        <v>15</v>
      </c>
      <c r="J38" s="4">
        <v>189</v>
      </c>
      <c r="K38" s="5">
        <v>93</v>
      </c>
    </row>
    <row r="39" spans="1:11" x14ac:dyDescent="0.3">
      <c r="A39" s="2">
        <v>38</v>
      </c>
      <c r="B39" s="3" t="s">
        <v>11</v>
      </c>
      <c r="C39" s="3" t="s">
        <v>29</v>
      </c>
      <c r="D39" s="3" t="s">
        <v>16</v>
      </c>
      <c r="E39" s="3" t="s">
        <v>14</v>
      </c>
      <c r="F39" s="3" t="s">
        <v>15</v>
      </c>
      <c r="G39" s="4">
        <v>70000</v>
      </c>
      <c r="H39" s="4">
        <v>87500</v>
      </c>
      <c r="I39" s="4">
        <v>234</v>
      </c>
      <c r="J39" s="4">
        <v>61</v>
      </c>
      <c r="K39" s="5">
        <v>192</v>
      </c>
    </row>
    <row r="40" spans="1:11" x14ac:dyDescent="0.3">
      <c r="A40" s="2">
        <v>39</v>
      </c>
      <c r="B40" s="3" t="s">
        <v>11</v>
      </c>
      <c r="C40" s="3" t="s">
        <v>29</v>
      </c>
      <c r="D40" s="3" t="s">
        <v>17</v>
      </c>
      <c r="E40" s="3" t="s">
        <v>14</v>
      </c>
      <c r="F40" s="3" t="s">
        <v>15</v>
      </c>
      <c r="G40" s="4">
        <v>60000</v>
      </c>
      <c r="H40" s="4">
        <v>75000</v>
      </c>
      <c r="I40" s="4">
        <v>126</v>
      </c>
      <c r="J40" s="4">
        <v>94</v>
      </c>
      <c r="K40" s="5">
        <v>143</v>
      </c>
    </row>
    <row r="41" spans="1:11" x14ac:dyDescent="0.3">
      <c r="A41" s="2">
        <v>40</v>
      </c>
      <c r="B41" s="3" t="s">
        <v>11</v>
      </c>
      <c r="C41" s="3" t="s">
        <v>30</v>
      </c>
      <c r="D41" s="3" t="s">
        <v>13</v>
      </c>
      <c r="E41" s="3" t="s">
        <v>14</v>
      </c>
      <c r="F41" s="3" t="s">
        <v>15</v>
      </c>
      <c r="G41" s="4">
        <v>60000</v>
      </c>
      <c r="H41" s="4">
        <v>75000</v>
      </c>
      <c r="I41" s="4">
        <v>146</v>
      </c>
      <c r="J41" s="4">
        <v>199</v>
      </c>
      <c r="K41" s="5">
        <v>225</v>
      </c>
    </row>
    <row r="42" spans="1:11" x14ac:dyDescent="0.3">
      <c r="A42" s="2">
        <v>41</v>
      </c>
      <c r="B42" s="3" t="s">
        <v>11</v>
      </c>
      <c r="C42" s="3" t="s">
        <v>30</v>
      </c>
      <c r="D42" s="3" t="s">
        <v>16</v>
      </c>
      <c r="E42" s="3" t="s">
        <v>14</v>
      </c>
      <c r="F42" s="3" t="s">
        <v>15</v>
      </c>
      <c r="G42" s="4">
        <v>50000</v>
      </c>
      <c r="H42" s="4">
        <v>62500</v>
      </c>
      <c r="I42" s="4">
        <v>82</v>
      </c>
      <c r="J42" s="4">
        <v>200</v>
      </c>
      <c r="K42" s="5">
        <v>143</v>
      </c>
    </row>
    <row r="43" spans="1:11" x14ac:dyDescent="0.3">
      <c r="A43" s="2">
        <v>42</v>
      </c>
      <c r="B43" s="3" t="s">
        <v>11</v>
      </c>
      <c r="C43" s="3" t="s">
        <v>30</v>
      </c>
      <c r="D43" s="3" t="s">
        <v>17</v>
      </c>
      <c r="E43" s="3" t="s">
        <v>14</v>
      </c>
      <c r="F43" s="3" t="s">
        <v>15</v>
      </c>
      <c r="G43" s="4">
        <v>40000</v>
      </c>
      <c r="H43" s="4">
        <v>50000</v>
      </c>
      <c r="I43" s="4">
        <v>92</v>
      </c>
      <c r="J43" s="4">
        <v>52</v>
      </c>
      <c r="K43" s="5">
        <v>108</v>
      </c>
    </row>
    <row r="44" spans="1:11" x14ac:dyDescent="0.3">
      <c r="A44" s="2">
        <v>43</v>
      </c>
      <c r="B44" s="3" t="s">
        <v>11</v>
      </c>
      <c r="C44" s="3" t="s">
        <v>31</v>
      </c>
      <c r="D44" s="3" t="s">
        <v>13</v>
      </c>
      <c r="E44" s="3" t="s">
        <v>14</v>
      </c>
      <c r="F44" s="3" t="s">
        <v>15</v>
      </c>
      <c r="G44" s="4">
        <v>70000</v>
      </c>
      <c r="H44" s="4">
        <v>87500</v>
      </c>
      <c r="I44" s="4">
        <v>89</v>
      </c>
      <c r="J44" s="4">
        <v>85</v>
      </c>
      <c r="K44" s="5">
        <v>132</v>
      </c>
    </row>
    <row r="45" spans="1:11" x14ac:dyDescent="0.3">
      <c r="A45" s="2">
        <v>44</v>
      </c>
      <c r="B45" s="3" t="s">
        <v>11</v>
      </c>
      <c r="C45" s="3" t="s">
        <v>31</v>
      </c>
      <c r="D45" s="3" t="s">
        <v>16</v>
      </c>
      <c r="E45" s="3" t="s">
        <v>14</v>
      </c>
      <c r="F45" s="3" t="s">
        <v>15</v>
      </c>
      <c r="G45" s="4">
        <v>60000</v>
      </c>
      <c r="H45" s="4">
        <v>75000</v>
      </c>
      <c r="I45" s="4">
        <v>70</v>
      </c>
      <c r="J45" s="4">
        <v>50</v>
      </c>
      <c r="K45" s="5">
        <v>93</v>
      </c>
    </row>
    <row r="46" spans="1:11" x14ac:dyDescent="0.3">
      <c r="A46" s="2">
        <v>45</v>
      </c>
      <c r="B46" s="3" t="s">
        <v>11</v>
      </c>
      <c r="C46" s="3" t="s">
        <v>31</v>
      </c>
      <c r="D46" s="3" t="s">
        <v>17</v>
      </c>
      <c r="E46" s="3" t="s">
        <v>14</v>
      </c>
      <c r="F46" s="3" t="s">
        <v>15</v>
      </c>
      <c r="G46" s="4">
        <v>50000</v>
      </c>
      <c r="H46" s="4">
        <v>62500</v>
      </c>
      <c r="I46" s="4">
        <v>81</v>
      </c>
      <c r="J46" s="4">
        <v>124</v>
      </c>
      <c r="K46" s="5">
        <v>137</v>
      </c>
    </row>
    <row r="47" spans="1:11" x14ac:dyDescent="0.3">
      <c r="A47" s="2">
        <v>46</v>
      </c>
      <c r="B47" s="3" t="s">
        <v>32</v>
      </c>
      <c r="C47" s="3" t="s">
        <v>33</v>
      </c>
      <c r="D47" s="3" t="s">
        <v>13</v>
      </c>
      <c r="E47" s="3" t="s">
        <v>34</v>
      </c>
      <c r="F47" s="3" t="s">
        <v>35</v>
      </c>
      <c r="G47" s="4">
        <v>41000</v>
      </c>
      <c r="H47" s="4">
        <v>51250</v>
      </c>
      <c r="I47" s="4">
        <v>101</v>
      </c>
      <c r="J47" s="4">
        <v>170</v>
      </c>
      <c r="K47" s="5">
        <v>197</v>
      </c>
    </row>
    <row r="48" spans="1:11" x14ac:dyDescent="0.3">
      <c r="A48" s="2">
        <v>47</v>
      </c>
      <c r="B48" s="3" t="s">
        <v>32</v>
      </c>
      <c r="C48" s="3" t="s">
        <v>33</v>
      </c>
      <c r="D48" s="3" t="s">
        <v>16</v>
      </c>
      <c r="E48" s="3" t="s">
        <v>34</v>
      </c>
      <c r="F48" s="3" t="s">
        <v>35</v>
      </c>
      <c r="G48" s="4">
        <v>37000</v>
      </c>
      <c r="H48" s="4">
        <v>46250</v>
      </c>
      <c r="I48" s="4">
        <v>211</v>
      </c>
      <c r="J48" s="4">
        <v>63</v>
      </c>
      <c r="K48" s="5">
        <v>237</v>
      </c>
    </row>
    <row r="49" spans="1:11" x14ac:dyDescent="0.3">
      <c r="A49" s="2">
        <v>48</v>
      </c>
      <c r="B49" s="3" t="s">
        <v>32</v>
      </c>
      <c r="C49" s="3" t="s">
        <v>33</v>
      </c>
      <c r="D49" s="3" t="s">
        <v>17</v>
      </c>
      <c r="E49" s="3" t="s">
        <v>34</v>
      </c>
      <c r="F49" s="3" t="s">
        <v>35</v>
      </c>
      <c r="G49" s="4">
        <v>32000</v>
      </c>
      <c r="H49" s="4">
        <v>40000</v>
      </c>
      <c r="I49" s="4">
        <v>92</v>
      </c>
      <c r="J49" s="4">
        <v>41</v>
      </c>
      <c r="K49" s="5">
        <v>104</v>
      </c>
    </row>
    <row r="50" spans="1:11" x14ac:dyDescent="0.3">
      <c r="A50" s="2">
        <v>49</v>
      </c>
      <c r="B50" s="3" t="s">
        <v>32</v>
      </c>
      <c r="C50" s="3" t="s">
        <v>36</v>
      </c>
      <c r="D50" s="3" t="s">
        <v>13</v>
      </c>
      <c r="E50" s="3" t="s">
        <v>34</v>
      </c>
      <c r="F50" s="3" t="s">
        <v>35</v>
      </c>
      <c r="G50" s="4">
        <v>8000</v>
      </c>
      <c r="H50" s="4">
        <v>10000</v>
      </c>
      <c r="I50" s="4">
        <v>90</v>
      </c>
      <c r="J50" s="4">
        <v>150</v>
      </c>
      <c r="K50" s="5">
        <v>226</v>
      </c>
    </row>
    <row r="51" spans="1:11" x14ac:dyDescent="0.3">
      <c r="A51" s="2">
        <v>50</v>
      </c>
      <c r="B51" s="3" t="s">
        <v>32</v>
      </c>
      <c r="C51" s="3" t="s">
        <v>36</v>
      </c>
      <c r="D51" s="3" t="s">
        <v>16</v>
      </c>
      <c r="E51" s="3" t="s">
        <v>34</v>
      </c>
      <c r="F51" s="3" t="s">
        <v>35</v>
      </c>
      <c r="G51" s="4">
        <v>6000</v>
      </c>
      <c r="H51" s="4">
        <v>7500</v>
      </c>
      <c r="I51" s="4">
        <v>81</v>
      </c>
      <c r="J51" s="4">
        <v>105</v>
      </c>
      <c r="K51" s="5">
        <v>181</v>
      </c>
    </row>
    <row r="52" spans="1:11" x14ac:dyDescent="0.3">
      <c r="A52" s="2">
        <v>51</v>
      </c>
      <c r="B52" s="3" t="s">
        <v>32</v>
      </c>
      <c r="C52" s="3" t="s">
        <v>36</v>
      </c>
      <c r="D52" s="3" t="s">
        <v>17</v>
      </c>
      <c r="E52" s="3" t="s">
        <v>34</v>
      </c>
      <c r="F52" s="3" t="s">
        <v>35</v>
      </c>
      <c r="G52" s="4">
        <v>5000</v>
      </c>
      <c r="H52" s="4">
        <v>6250</v>
      </c>
      <c r="I52" s="4">
        <v>92</v>
      </c>
      <c r="J52" s="4">
        <v>52</v>
      </c>
      <c r="K52" s="5">
        <v>98</v>
      </c>
    </row>
    <row r="53" spans="1:11" x14ac:dyDescent="0.3">
      <c r="A53" s="2">
        <v>52</v>
      </c>
      <c r="B53" s="3" t="s">
        <v>32</v>
      </c>
      <c r="C53" s="3" t="s">
        <v>37</v>
      </c>
      <c r="D53" s="3" t="s">
        <v>13</v>
      </c>
      <c r="E53" s="3" t="s">
        <v>34</v>
      </c>
      <c r="F53" s="3" t="s">
        <v>35</v>
      </c>
      <c r="G53" s="4">
        <v>8000</v>
      </c>
      <c r="H53" s="4">
        <v>10000</v>
      </c>
      <c r="I53" s="4">
        <v>96</v>
      </c>
      <c r="J53" s="4">
        <v>153</v>
      </c>
      <c r="K53" s="5">
        <v>191</v>
      </c>
    </row>
    <row r="54" spans="1:11" x14ac:dyDescent="0.3">
      <c r="A54" s="2">
        <v>53</v>
      </c>
      <c r="B54" s="3" t="s">
        <v>32</v>
      </c>
      <c r="C54" s="3" t="s">
        <v>37</v>
      </c>
      <c r="D54" s="3" t="s">
        <v>16</v>
      </c>
      <c r="E54" s="3" t="s">
        <v>34</v>
      </c>
      <c r="F54" s="3" t="s">
        <v>35</v>
      </c>
      <c r="G54" s="4">
        <v>6000</v>
      </c>
      <c r="H54" s="4">
        <v>7500</v>
      </c>
      <c r="I54" s="4">
        <v>128</v>
      </c>
      <c r="J54" s="4">
        <v>215</v>
      </c>
      <c r="K54" s="5">
        <v>280</v>
      </c>
    </row>
    <row r="55" spans="1:11" x14ac:dyDescent="0.3">
      <c r="A55" s="2">
        <v>54</v>
      </c>
      <c r="B55" s="3" t="s">
        <v>32</v>
      </c>
      <c r="C55" s="3" t="s">
        <v>37</v>
      </c>
      <c r="D55" s="3" t="s">
        <v>17</v>
      </c>
      <c r="E55" s="3" t="s">
        <v>34</v>
      </c>
      <c r="F55" s="3" t="s">
        <v>35</v>
      </c>
      <c r="G55" s="4">
        <v>4000</v>
      </c>
      <c r="H55" s="4">
        <v>5000</v>
      </c>
      <c r="I55" s="4">
        <v>114</v>
      </c>
      <c r="J55" s="4">
        <v>108</v>
      </c>
      <c r="K55" s="5">
        <v>185</v>
      </c>
    </row>
    <row r="56" spans="1:11" x14ac:dyDescent="0.3">
      <c r="A56" s="2">
        <v>55</v>
      </c>
      <c r="B56" s="3" t="s">
        <v>32</v>
      </c>
      <c r="C56" s="3" t="s">
        <v>38</v>
      </c>
      <c r="D56" s="3" t="s">
        <v>13</v>
      </c>
      <c r="E56" s="3" t="s">
        <v>34</v>
      </c>
      <c r="F56" s="3" t="s">
        <v>35</v>
      </c>
      <c r="G56" s="4">
        <v>12000</v>
      </c>
      <c r="H56" s="4">
        <v>15000</v>
      </c>
      <c r="I56" s="4">
        <v>214</v>
      </c>
      <c r="J56" s="4">
        <v>111</v>
      </c>
      <c r="K56" s="5">
        <v>184</v>
      </c>
    </row>
    <row r="57" spans="1:11" x14ac:dyDescent="0.3">
      <c r="A57" s="2">
        <v>56</v>
      </c>
      <c r="B57" s="3" t="s">
        <v>32</v>
      </c>
      <c r="C57" s="3" t="s">
        <v>38</v>
      </c>
      <c r="D57" s="3" t="s">
        <v>16</v>
      </c>
      <c r="E57" s="3" t="s">
        <v>34</v>
      </c>
      <c r="F57" s="3" t="s">
        <v>35</v>
      </c>
      <c r="G57" s="4">
        <v>10000</v>
      </c>
      <c r="H57" s="4">
        <v>12500</v>
      </c>
      <c r="I57" s="4">
        <v>287</v>
      </c>
      <c r="J57" s="4">
        <v>328</v>
      </c>
      <c r="K57" s="5">
        <v>561</v>
      </c>
    </row>
    <row r="58" spans="1:11" x14ac:dyDescent="0.3">
      <c r="A58" s="2">
        <v>57</v>
      </c>
      <c r="B58" s="3" t="s">
        <v>32</v>
      </c>
      <c r="C58" s="3" t="s">
        <v>38</v>
      </c>
      <c r="D58" s="3" t="s">
        <v>17</v>
      </c>
      <c r="E58" s="3" t="s">
        <v>34</v>
      </c>
      <c r="F58" s="3" t="s">
        <v>35</v>
      </c>
      <c r="G58" s="4">
        <v>7000</v>
      </c>
      <c r="H58" s="4">
        <v>8750</v>
      </c>
      <c r="I58" s="4">
        <v>90</v>
      </c>
      <c r="J58" s="4">
        <v>47</v>
      </c>
      <c r="K58" s="5">
        <v>82</v>
      </c>
    </row>
    <row r="59" spans="1:11" x14ac:dyDescent="0.3">
      <c r="A59" s="2">
        <v>58</v>
      </c>
      <c r="B59" s="3" t="s">
        <v>32</v>
      </c>
      <c r="C59" s="3" t="s">
        <v>39</v>
      </c>
      <c r="D59" s="3" t="s">
        <v>13</v>
      </c>
      <c r="E59" s="3" t="s">
        <v>34</v>
      </c>
      <c r="F59" s="3" t="s">
        <v>35</v>
      </c>
      <c r="G59" s="4">
        <v>8000</v>
      </c>
      <c r="H59" s="4">
        <v>10000</v>
      </c>
      <c r="I59" s="4">
        <v>82</v>
      </c>
      <c r="J59" s="4">
        <v>698</v>
      </c>
      <c r="K59" s="5">
        <v>392</v>
      </c>
    </row>
    <row r="60" spans="1:11" x14ac:dyDescent="0.3">
      <c r="A60" s="2">
        <v>59</v>
      </c>
      <c r="B60" s="3" t="s">
        <v>32</v>
      </c>
      <c r="C60" s="3" t="s">
        <v>39</v>
      </c>
      <c r="D60" s="3" t="s">
        <v>16</v>
      </c>
      <c r="E60" s="3" t="s">
        <v>34</v>
      </c>
      <c r="F60" s="3" t="s">
        <v>35</v>
      </c>
      <c r="G60" s="4">
        <v>6000</v>
      </c>
      <c r="H60" s="4">
        <v>7500</v>
      </c>
      <c r="I60" s="4">
        <v>190</v>
      </c>
      <c r="J60" s="4">
        <v>268</v>
      </c>
      <c r="K60" s="5">
        <v>399</v>
      </c>
    </row>
    <row r="61" spans="1:11" x14ac:dyDescent="0.3">
      <c r="A61" s="2">
        <v>60</v>
      </c>
      <c r="B61" s="3" t="s">
        <v>32</v>
      </c>
      <c r="C61" s="3" t="s">
        <v>39</v>
      </c>
      <c r="D61" s="3" t="s">
        <v>17</v>
      </c>
      <c r="E61" s="3" t="s">
        <v>34</v>
      </c>
      <c r="F61" s="3" t="s">
        <v>35</v>
      </c>
      <c r="G61" s="4">
        <v>5000</v>
      </c>
      <c r="H61" s="4">
        <v>6250</v>
      </c>
      <c r="I61" s="4">
        <v>85</v>
      </c>
      <c r="J61" s="4">
        <v>112</v>
      </c>
      <c r="K61" s="5">
        <v>160</v>
      </c>
    </row>
    <row r="62" spans="1:11" x14ac:dyDescent="0.3">
      <c r="A62" s="2">
        <v>61</v>
      </c>
      <c r="B62" s="3" t="s">
        <v>32</v>
      </c>
      <c r="C62" s="3" t="s">
        <v>40</v>
      </c>
      <c r="D62" s="3" t="s">
        <v>13</v>
      </c>
      <c r="E62" s="3" t="s">
        <v>34</v>
      </c>
      <c r="F62" s="3" t="s">
        <v>35</v>
      </c>
      <c r="G62" s="4">
        <v>13000</v>
      </c>
      <c r="H62" s="4">
        <v>16250</v>
      </c>
      <c r="I62" s="4">
        <v>124</v>
      </c>
      <c r="J62" s="4">
        <v>98</v>
      </c>
      <c r="K62" s="5">
        <v>117</v>
      </c>
    </row>
    <row r="63" spans="1:11" x14ac:dyDescent="0.3">
      <c r="A63" s="2">
        <v>62</v>
      </c>
      <c r="B63" s="3" t="s">
        <v>32</v>
      </c>
      <c r="C63" s="3" t="s">
        <v>40</v>
      </c>
      <c r="D63" s="3" t="s">
        <v>16</v>
      </c>
      <c r="E63" s="3" t="s">
        <v>34</v>
      </c>
      <c r="F63" s="3" t="s">
        <v>35</v>
      </c>
      <c r="G63" s="4">
        <v>12000</v>
      </c>
      <c r="H63" s="4">
        <v>15000</v>
      </c>
      <c r="I63" s="4">
        <v>71</v>
      </c>
      <c r="J63" s="4">
        <v>105</v>
      </c>
      <c r="K63" s="5">
        <v>103</v>
      </c>
    </row>
    <row r="64" spans="1:11" x14ac:dyDescent="0.3">
      <c r="A64" s="2">
        <v>63</v>
      </c>
      <c r="B64" s="3" t="s">
        <v>32</v>
      </c>
      <c r="C64" s="3" t="s">
        <v>40</v>
      </c>
      <c r="D64" s="3" t="s">
        <v>17</v>
      </c>
      <c r="E64" s="3" t="s">
        <v>34</v>
      </c>
      <c r="F64" s="3" t="s">
        <v>35</v>
      </c>
      <c r="G64" s="4">
        <v>8000</v>
      </c>
      <c r="H64" s="4">
        <v>10000</v>
      </c>
      <c r="I64" s="4">
        <v>61</v>
      </c>
      <c r="J64" s="4">
        <v>177</v>
      </c>
      <c r="K64" s="5">
        <v>197</v>
      </c>
    </row>
    <row r="65" spans="1:11" x14ac:dyDescent="0.3">
      <c r="A65" s="2">
        <v>64</v>
      </c>
      <c r="B65" s="3" t="s">
        <v>32</v>
      </c>
      <c r="C65" s="3" t="s">
        <v>41</v>
      </c>
      <c r="D65" s="3" t="s">
        <v>13</v>
      </c>
      <c r="E65" s="3" t="s">
        <v>34</v>
      </c>
      <c r="F65" s="3" t="s">
        <v>35</v>
      </c>
      <c r="G65" s="4">
        <v>8000</v>
      </c>
      <c r="H65" s="4">
        <v>10000</v>
      </c>
      <c r="I65" s="4">
        <v>132</v>
      </c>
      <c r="J65" s="4">
        <v>116</v>
      </c>
      <c r="K65" s="5">
        <v>189</v>
      </c>
    </row>
    <row r="66" spans="1:11" x14ac:dyDescent="0.3">
      <c r="A66" s="2">
        <v>65</v>
      </c>
      <c r="B66" s="3" t="s">
        <v>32</v>
      </c>
      <c r="C66" s="3" t="s">
        <v>41</v>
      </c>
      <c r="D66" s="3" t="s">
        <v>16</v>
      </c>
      <c r="E66" s="3" t="s">
        <v>34</v>
      </c>
      <c r="F66" s="3" t="s">
        <v>35</v>
      </c>
      <c r="G66" s="4">
        <v>6000</v>
      </c>
      <c r="H66" s="4">
        <v>7500</v>
      </c>
      <c r="I66" s="4">
        <v>175</v>
      </c>
      <c r="J66" s="4">
        <v>147</v>
      </c>
      <c r="K66" s="5">
        <v>168</v>
      </c>
    </row>
    <row r="67" spans="1:11" x14ac:dyDescent="0.3">
      <c r="A67" s="2">
        <v>66</v>
      </c>
      <c r="B67" s="3" t="s">
        <v>32</v>
      </c>
      <c r="C67" s="3" t="s">
        <v>41</v>
      </c>
      <c r="D67" s="3" t="s">
        <v>17</v>
      </c>
      <c r="E67" s="3" t="s">
        <v>34</v>
      </c>
      <c r="F67" s="3" t="s">
        <v>35</v>
      </c>
      <c r="G67" s="4">
        <v>5000</v>
      </c>
      <c r="H67" s="4">
        <v>6250</v>
      </c>
      <c r="I67" s="4">
        <v>103</v>
      </c>
      <c r="J67" s="4">
        <v>45</v>
      </c>
      <c r="K67" s="5">
        <v>52</v>
      </c>
    </row>
    <row r="68" spans="1:11" x14ac:dyDescent="0.3">
      <c r="A68" s="2">
        <v>67</v>
      </c>
      <c r="B68" s="3" t="s">
        <v>32</v>
      </c>
      <c r="C68" s="3" t="s">
        <v>42</v>
      </c>
      <c r="D68" s="3" t="s">
        <v>13</v>
      </c>
      <c r="E68" s="3" t="s">
        <v>34</v>
      </c>
      <c r="F68" s="3" t="s">
        <v>35</v>
      </c>
      <c r="G68" s="4">
        <v>41000</v>
      </c>
      <c r="H68" s="4">
        <v>51250</v>
      </c>
      <c r="I68" s="4">
        <v>80</v>
      </c>
      <c r="J68" s="4">
        <v>90</v>
      </c>
      <c r="K68" s="5">
        <v>110</v>
      </c>
    </row>
    <row r="69" spans="1:11" x14ac:dyDescent="0.3">
      <c r="A69" s="2">
        <v>68</v>
      </c>
      <c r="B69" s="3" t="s">
        <v>32</v>
      </c>
      <c r="C69" s="3" t="s">
        <v>42</v>
      </c>
      <c r="D69" s="3" t="s">
        <v>16</v>
      </c>
      <c r="E69" s="3" t="s">
        <v>34</v>
      </c>
      <c r="F69" s="3" t="s">
        <v>35</v>
      </c>
      <c r="G69" s="4">
        <v>36000</v>
      </c>
      <c r="H69" s="4">
        <v>45000</v>
      </c>
      <c r="I69" s="4">
        <v>72</v>
      </c>
      <c r="J69" s="4">
        <v>208</v>
      </c>
      <c r="K69" s="5">
        <v>193</v>
      </c>
    </row>
    <row r="70" spans="1:11" x14ac:dyDescent="0.3">
      <c r="A70" s="2">
        <v>69</v>
      </c>
      <c r="B70" s="3" t="s">
        <v>32</v>
      </c>
      <c r="C70" s="3" t="s">
        <v>42</v>
      </c>
      <c r="D70" s="3" t="s">
        <v>17</v>
      </c>
      <c r="E70" s="3" t="s">
        <v>34</v>
      </c>
      <c r="F70" s="3" t="s">
        <v>35</v>
      </c>
      <c r="G70" s="4">
        <v>32000</v>
      </c>
      <c r="H70" s="4">
        <v>40000</v>
      </c>
      <c r="I70" s="4">
        <v>101</v>
      </c>
      <c r="J70" s="4">
        <v>149</v>
      </c>
      <c r="K70" s="5">
        <v>123</v>
      </c>
    </row>
    <row r="71" spans="1:11" x14ac:dyDescent="0.3">
      <c r="A71" s="2">
        <v>70</v>
      </c>
      <c r="B71" s="3" t="s">
        <v>32</v>
      </c>
      <c r="C71" s="3" t="s">
        <v>43</v>
      </c>
      <c r="D71" s="3" t="s">
        <v>13</v>
      </c>
      <c r="E71" s="3" t="s">
        <v>34</v>
      </c>
      <c r="F71" s="3" t="s">
        <v>35</v>
      </c>
      <c r="G71" s="4">
        <v>12000</v>
      </c>
      <c r="H71" s="4">
        <v>15000</v>
      </c>
      <c r="I71" s="4">
        <v>88</v>
      </c>
      <c r="J71" s="4">
        <v>100</v>
      </c>
      <c r="K71" s="5">
        <v>132</v>
      </c>
    </row>
    <row r="72" spans="1:11" x14ac:dyDescent="0.3">
      <c r="A72" s="2">
        <v>71</v>
      </c>
      <c r="B72" s="3" t="s">
        <v>32</v>
      </c>
      <c r="C72" s="3" t="s">
        <v>43</v>
      </c>
      <c r="D72" s="3" t="s">
        <v>16</v>
      </c>
      <c r="E72" s="3" t="s">
        <v>34</v>
      </c>
      <c r="F72" s="3" t="s">
        <v>35</v>
      </c>
      <c r="G72" s="4">
        <v>11000</v>
      </c>
      <c r="H72" s="4">
        <v>13750</v>
      </c>
      <c r="I72" s="4">
        <v>86</v>
      </c>
      <c r="J72" s="4">
        <v>140</v>
      </c>
      <c r="K72" s="5">
        <v>203</v>
      </c>
    </row>
    <row r="73" spans="1:11" x14ac:dyDescent="0.3">
      <c r="A73" s="2">
        <v>72</v>
      </c>
      <c r="B73" s="3" t="s">
        <v>32</v>
      </c>
      <c r="C73" s="3" t="s">
        <v>43</v>
      </c>
      <c r="D73" s="3" t="s">
        <v>17</v>
      </c>
      <c r="E73" s="3" t="s">
        <v>34</v>
      </c>
      <c r="F73" s="3" t="s">
        <v>35</v>
      </c>
      <c r="G73" s="4">
        <v>7000</v>
      </c>
      <c r="H73" s="4">
        <v>8750</v>
      </c>
      <c r="I73" s="4">
        <v>95</v>
      </c>
      <c r="J73" s="4">
        <v>96</v>
      </c>
      <c r="K73" s="5">
        <v>93</v>
      </c>
    </row>
    <row r="74" spans="1:11" x14ac:dyDescent="0.3">
      <c r="A74" s="2">
        <v>73</v>
      </c>
      <c r="B74" s="3" t="s">
        <v>32</v>
      </c>
      <c r="C74" s="3" t="s">
        <v>44</v>
      </c>
      <c r="D74" s="3" t="s">
        <v>13</v>
      </c>
      <c r="E74" s="3" t="s">
        <v>34</v>
      </c>
      <c r="F74" s="3" t="s">
        <v>35</v>
      </c>
      <c r="G74" s="4">
        <v>12000</v>
      </c>
      <c r="H74" s="4">
        <v>15000</v>
      </c>
      <c r="I74" s="4">
        <v>115</v>
      </c>
      <c r="J74" s="4">
        <v>99</v>
      </c>
      <c r="K74" s="5">
        <v>102</v>
      </c>
    </row>
    <row r="75" spans="1:11" x14ac:dyDescent="0.3">
      <c r="A75" s="2">
        <v>74</v>
      </c>
      <c r="B75" s="3" t="s">
        <v>32</v>
      </c>
      <c r="C75" s="3" t="s">
        <v>44</v>
      </c>
      <c r="D75" s="3" t="s">
        <v>16</v>
      </c>
      <c r="E75" s="3" t="s">
        <v>34</v>
      </c>
      <c r="F75" s="3" t="s">
        <v>35</v>
      </c>
      <c r="G75" s="4">
        <v>11000</v>
      </c>
      <c r="H75" s="4">
        <v>13750</v>
      </c>
      <c r="I75" s="4">
        <v>215</v>
      </c>
      <c r="J75" s="4">
        <v>129</v>
      </c>
      <c r="K75" s="5">
        <v>77</v>
      </c>
    </row>
    <row r="76" spans="1:11" x14ac:dyDescent="0.3">
      <c r="A76" s="2">
        <v>75</v>
      </c>
      <c r="B76" s="3" t="s">
        <v>32</v>
      </c>
      <c r="C76" s="3" t="s">
        <v>44</v>
      </c>
      <c r="D76" s="3" t="s">
        <v>17</v>
      </c>
      <c r="E76" s="3" t="s">
        <v>34</v>
      </c>
      <c r="F76" s="3" t="s">
        <v>35</v>
      </c>
      <c r="G76" s="4">
        <v>7000</v>
      </c>
      <c r="H76" s="4">
        <v>8750</v>
      </c>
      <c r="I76" s="4">
        <v>239</v>
      </c>
      <c r="J76" s="4">
        <v>106</v>
      </c>
      <c r="K76" s="5">
        <v>226</v>
      </c>
    </row>
    <row r="77" spans="1:11" x14ac:dyDescent="0.3">
      <c r="A77" s="2">
        <v>76</v>
      </c>
      <c r="B77" s="3" t="s">
        <v>32</v>
      </c>
      <c r="C77" s="3" t="s">
        <v>45</v>
      </c>
      <c r="D77" s="3" t="s">
        <v>13</v>
      </c>
      <c r="E77" s="3" t="s">
        <v>34</v>
      </c>
      <c r="F77" s="3" t="s">
        <v>35</v>
      </c>
      <c r="G77" s="4">
        <v>41000</v>
      </c>
      <c r="H77" s="4">
        <v>51250</v>
      </c>
      <c r="I77" s="4">
        <v>99</v>
      </c>
      <c r="J77" s="4">
        <v>336</v>
      </c>
      <c r="K77" s="5">
        <v>306</v>
      </c>
    </row>
    <row r="78" spans="1:11" x14ac:dyDescent="0.3">
      <c r="A78" s="2">
        <v>77</v>
      </c>
      <c r="B78" s="3" t="s">
        <v>32</v>
      </c>
      <c r="C78" s="3" t="s">
        <v>45</v>
      </c>
      <c r="D78" s="3" t="s">
        <v>16</v>
      </c>
      <c r="E78" s="3" t="s">
        <v>34</v>
      </c>
      <c r="F78" s="3" t="s">
        <v>35</v>
      </c>
      <c r="G78" s="4">
        <v>37000</v>
      </c>
      <c r="H78" s="4">
        <v>46250</v>
      </c>
      <c r="I78" s="4">
        <v>96</v>
      </c>
      <c r="J78" s="4">
        <v>261</v>
      </c>
      <c r="K78" s="5">
        <v>61</v>
      </c>
    </row>
    <row r="79" spans="1:11" x14ac:dyDescent="0.3">
      <c r="A79" s="2">
        <v>78</v>
      </c>
      <c r="B79" s="3" t="s">
        <v>32</v>
      </c>
      <c r="C79" s="3" t="s">
        <v>45</v>
      </c>
      <c r="D79" s="3" t="s">
        <v>17</v>
      </c>
      <c r="E79" s="3" t="s">
        <v>34</v>
      </c>
      <c r="F79" s="3" t="s">
        <v>35</v>
      </c>
      <c r="G79" s="4">
        <v>32000</v>
      </c>
      <c r="H79" s="4">
        <v>40000</v>
      </c>
      <c r="I79" s="4">
        <v>101</v>
      </c>
      <c r="J79" s="4">
        <v>291</v>
      </c>
      <c r="K79" s="5">
        <v>310</v>
      </c>
    </row>
    <row r="80" spans="1:11" x14ac:dyDescent="0.3">
      <c r="A80" s="2">
        <v>79</v>
      </c>
      <c r="B80" s="3" t="s">
        <v>32</v>
      </c>
      <c r="C80" s="3" t="s">
        <v>46</v>
      </c>
      <c r="D80" s="3" t="s">
        <v>13</v>
      </c>
      <c r="E80" s="3" t="s">
        <v>34</v>
      </c>
      <c r="F80" s="3" t="s">
        <v>35</v>
      </c>
      <c r="G80" s="4">
        <v>41000</v>
      </c>
      <c r="H80" s="4">
        <v>51250</v>
      </c>
      <c r="I80" s="4">
        <v>94</v>
      </c>
      <c r="J80" s="4">
        <v>138</v>
      </c>
      <c r="K80" s="5">
        <v>158</v>
      </c>
    </row>
    <row r="81" spans="1:11" x14ac:dyDescent="0.3">
      <c r="A81" s="2">
        <v>80</v>
      </c>
      <c r="B81" s="3" t="s">
        <v>32</v>
      </c>
      <c r="C81" s="3" t="s">
        <v>46</v>
      </c>
      <c r="D81" s="3" t="s">
        <v>16</v>
      </c>
      <c r="E81" s="3" t="s">
        <v>34</v>
      </c>
      <c r="F81" s="3" t="s">
        <v>35</v>
      </c>
      <c r="G81" s="4">
        <v>36000</v>
      </c>
      <c r="H81" s="4">
        <v>45000</v>
      </c>
      <c r="I81" s="4">
        <v>81</v>
      </c>
      <c r="J81" s="4">
        <v>55</v>
      </c>
      <c r="K81" s="5">
        <v>78</v>
      </c>
    </row>
    <row r="82" spans="1:11" x14ac:dyDescent="0.3">
      <c r="A82" s="2">
        <v>81</v>
      </c>
      <c r="B82" s="3" t="s">
        <v>32</v>
      </c>
      <c r="C82" s="3" t="s">
        <v>46</v>
      </c>
      <c r="D82" s="3" t="s">
        <v>17</v>
      </c>
      <c r="E82" s="3" t="s">
        <v>34</v>
      </c>
      <c r="F82" s="3" t="s">
        <v>35</v>
      </c>
      <c r="G82" s="4">
        <v>32000</v>
      </c>
      <c r="H82" s="4">
        <v>40000</v>
      </c>
      <c r="I82" s="4">
        <v>89</v>
      </c>
      <c r="J82" s="4">
        <v>89</v>
      </c>
      <c r="K82" s="5">
        <v>49</v>
      </c>
    </row>
    <row r="83" spans="1:11" x14ac:dyDescent="0.3">
      <c r="A83" s="2">
        <v>82</v>
      </c>
      <c r="B83" s="3" t="s">
        <v>32</v>
      </c>
      <c r="C83" s="3" t="s">
        <v>47</v>
      </c>
      <c r="D83" s="3" t="s">
        <v>13</v>
      </c>
      <c r="E83" s="3" t="s">
        <v>34</v>
      </c>
      <c r="F83" s="3" t="s">
        <v>35</v>
      </c>
      <c r="G83" s="4">
        <v>41000</v>
      </c>
      <c r="H83" s="4">
        <v>51250</v>
      </c>
      <c r="I83" s="4">
        <v>96</v>
      </c>
      <c r="J83" s="4">
        <v>238</v>
      </c>
      <c r="K83" s="5">
        <v>177</v>
      </c>
    </row>
    <row r="84" spans="1:11" x14ac:dyDescent="0.3">
      <c r="A84" s="2">
        <v>83</v>
      </c>
      <c r="B84" s="3" t="s">
        <v>32</v>
      </c>
      <c r="C84" s="3" t="s">
        <v>47</v>
      </c>
      <c r="D84" s="3" t="s">
        <v>16</v>
      </c>
      <c r="E84" s="3" t="s">
        <v>34</v>
      </c>
      <c r="F84" s="3" t="s">
        <v>35</v>
      </c>
      <c r="G84" s="4">
        <v>36000</v>
      </c>
      <c r="H84" s="4">
        <v>45000</v>
      </c>
      <c r="I84" s="4">
        <v>74</v>
      </c>
      <c r="J84" s="4">
        <v>147</v>
      </c>
      <c r="K84" s="5">
        <v>98</v>
      </c>
    </row>
    <row r="85" spans="1:11" x14ac:dyDescent="0.3">
      <c r="A85" s="2">
        <v>84</v>
      </c>
      <c r="B85" s="3" t="s">
        <v>32</v>
      </c>
      <c r="C85" s="3" t="s">
        <v>47</v>
      </c>
      <c r="D85" s="3" t="s">
        <v>17</v>
      </c>
      <c r="E85" s="3" t="s">
        <v>34</v>
      </c>
      <c r="F85" s="3" t="s">
        <v>35</v>
      </c>
      <c r="G85" s="4">
        <v>32000</v>
      </c>
      <c r="H85" s="4">
        <v>40000</v>
      </c>
      <c r="I85" s="4">
        <v>94</v>
      </c>
      <c r="J85" s="4">
        <v>110</v>
      </c>
      <c r="K85" s="5">
        <v>67</v>
      </c>
    </row>
    <row r="86" spans="1:11" x14ac:dyDescent="0.3">
      <c r="A86" s="2">
        <v>85</v>
      </c>
      <c r="B86" s="3" t="s">
        <v>48</v>
      </c>
      <c r="C86" s="3" t="s">
        <v>49</v>
      </c>
      <c r="D86" s="3" t="s">
        <v>13</v>
      </c>
      <c r="E86" s="3" t="s">
        <v>50</v>
      </c>
      <c r="F86" s="3" t="s">
        <v>51</v>
      </c>
      <c r="G86" s="4">
        <v>50000</v>
      </c>
      <c r="H86" s="4">
        <v>62500</v>
      </c>
      <c r="I86" s="4">
        <v>178</v>
      </c>
      <c r="J86" s="4">
        <v>175</v>
      </c>
      <c r="K86" s="5">
        <v>288</v>
      </c>
    </row>
    <row r="87" spans="1:11" x14ac:dyDescent="0.3">
      <c r="A87" s="2">
        <v>86</v>
      </c>
      <c r="B87" s="3" t="s">
        <v>48</v>
      </c>
      <c r="C87" s="3" t="s">
        <v>49</v>
      </c>
      <c r="D87" s="3" t="s">
        <v>16</v>
      </c>
      <c r="E87" s="3" t="s">
        <v>52</v>
      </c>
      <c r="F87" s="3" t="s">
        <v>51</v>
      </c>
      <c r="G87" s="4">
        <v>45000</v>
      </c>
      <c r="H87" s="4">
        <v>56250</v>
      </c>
      <c r="I87" s="4">
        <v>90</v>
      </c>
      <c r="J87" s="4">
        <v>155</v>
      </c>
      <c r="K87" s="5">
        <v>184</v>
      </c>
    </row>
    <row r="88" spans="1:11" x14ac:dyDescent="0.3">
      <c r="A88" s="2">
        <v>87</v>
      </c>
      <c r="B88" s="3" t="s">
        <v>48</v>
      </c>
      <c r="C88" s="3" t="s">
        <v>49</v>
      </c>
      <c r="D88" s="3" t="s">
        <v>17</v>
      </c>
      <c r="E88" s="3" t="s">
        <v>52</v>
      </c>
      <c r="F88" s="3" t="s">
        <v>51</v>
      </c>
      <c r="G88" s="4">
        <v>40000</v>
      </c>
      <c r="H88" s="4">
        <v>50000</v>
      </c>
      <c r="I88" s="4">
        <v>185</v>
      </c>
      <c r="J88" s="4">
        <v>84</v>
      </c>
      <c r="K88" s="5">
        <v>194</v>
      </c>
    </row>
    <row r="89" spans="1:11" x14ac:dyDescent="0.3">
      <c r="A89" s="2">
        <v>88</v>
      </c>
      <c r="B89" s="3" t="s">
        <v>48</v>
      </c>
      <c r="C89" s="3" t="s">
        <v>53</v>
      </c>
      <c r="D89" s="3" t="s">
        <v>13</v>
      </c>
      <c r="E89" s="3" t="s">
        <v>52</v>
      </c>
      <c r="F89" s="3" t="s">
        <v>51</v>
      </c>
      <c r="G89" s="4">
        <v>82000</v>
      </c>
      <c r="H89" s="4">
        <v>102500</v>
      </c>
      <c r="I89" s="4">
        <v>101</v>
      </c>
      <c r="J89" s="4">
        <v>98</v>
      </c>
      <c r="K89" s="5">
        <v>78</v>
      </c>
    </row>
    <row r="90" spans="1:11" x14ac:dyDescent="0.3">
      <c r="A90" s="2">
        <v>89</v>
      </c>
      <c r="B90" s="3" t="s">
        <v>48</v>
      </c>
      <c r="C90" s="3" t="s">
        <v>53</v>
      </c>
      <c r="D90" s="3" t="s">
        <v>16</v>
      </c>
      <c r="E90" s="3" t="s">
        <v>52</v>
      </c>
      <c r="F90" s="3" t="s">
        <v>51</v>
      </c>
      <c r="G90" s="4">
        <v>72000</v>
      </c>
      <c r="H90" s="4">
        <v>90000</v>
      </c>
      <c r="I90" s="4">
        <v>96</v>
      </c>
      <c r="J90" s="4">
        <v>200</v>
      </c>
      <c r="K90" s="5">
        <v>43</v>
      </c>
    </row>
    <row r="91" spans="1:11" x14ac:dyDescent="0.3">
      <c r="A91" s="2">
        <v>90</v>
      </c>
      <c r="B91" s="3" t="s">
        <v>48</v>
      </c>
      <c r="C91" s="3" t="s">
        <v>53</v>
      </c>
      <c r="D91" s="3" t="s">
        <v>17</v>
      </c>
      <c r="E91" s="3" t="s">
        <v>52</v>
      </c>
      <c r="F91" s="3" t="s">
        <v>51</v>
      </c>
      <c r="G91" s="4">
        <v>65000</v>
      </c>
      <c r="H91" s="4">
        <v>81250</v>
      </c>
      <c r="I91" s="4">
        <v>86</v>
      </c>
      <c r="J91" s="4">
        <v>70</v>
      </c>
      <c r="K91" s="5">
        <v>135</v>
      </c>
    </row>
    <row r="92" spans="1:11" x14ac:dyDescent="0.3">
      <c r="A92" s="2">
        <v>91</v>
      </c>
      <c r="B92" s="3" t="s">
        <v>48</v>
      </c>
      <c r="C92" s="3" t="s">
        <v>54</v>
      </c>
      <c r="D92" s="3" t="s">
        <v>13</v>
      </c>
      <c r="E92" s="3" t="s">
        <v>52</v>
      </c>
      <c r="F92" s="3" t="s">
        <v>51</v>
      </c>
      <c r="G92" s="4">
        <v>80000</v>
      </c>
      <c r="H92" s="4">
        <v>100000</v>
      </c>
      <c r="I92" s="4">
        <v>103</v>
      </c>
      <c r="J92" s="4">
        <v>216</v>
      </c>
      <c r="K92" s="5">
        <v>201</v>
      </c>
    </row>
    <row r="93" spans="1:11" x14ac:dyDescent="0.3">
      <c r="A93" s="2">
        <v>92</v>
      </c>
      <c r="B93" s="3" t="s">
        <v>48</v>
      </c>
      <c r="C93" s="3" t="s">
        <v>54</v>
      </c>
      <c r="D93" s="3" t="s">
        <v>16</v>
      </c>
      <c r="E93" s="3" t="s">
        <v>52</v>
      </c>
      <c r="F93" s="3" t="s">
        <v>51</v>
      </c>
      <c r="G93" s="4">
        <v>72000</v>
      </c>
      <c r="H93" s="4">
        <v>90000</v>
      </c>
      <c r="I93" s="4">
        <v>105</v>
      </c>
      <c r="J93" s="4">
        <v>287</v>
      </c>
      <c r="K93" s="5">
        <v>334</v>
      </c>
    </row>
    <row r="94" spans="1:11" x14ac:dyDescent="0.3">
      <c r="A94" s="2">
        <v>93</v>
      </c>
      <c r="B94" s="3" t="s">
        <v>48</v>
      </c>
      <c r="C94" s="3" t="s">
        <v>54</v>
      </c>
      <c r="D94" s="3" t="s">
        <v>17</v>
      </c>
      <c r="E94" s="3" t="s">
        <v>52</v>
      </c>
      <c r="F94" s="3" t="s">
        <v>51</v>
      </c>
      <c r="G94" s="4">
        <v>67000</v>
      </c>
      <c r="H94" s="4">
        <v>83750</v>
      </c>
      <c r="I94" s="4">
        <v>108</v>
      </c>
      <c r="J94" s="4">
        <v>126</v>
      </c>
      <c r="K94" s="5">
        <v>98</v>
      </c>
    </row>
    <row r="95" spans="1:11" x14ac:dyDescent="0.3">
      <c r="A95" s="2">
        <v>94</v>
      </c>
      <c r="B95" s="3" t="s">
        <v>48</v>
      </c>
      <c r="C95" s="3" t="s">
        <v>55</v>
      </c>
      <c r="D95" s="3" t="s">
        <v>13</v>
      </c>
      <c r="E95" s="3" t="s">
        <v>52</v>
      </c>
      <c r="F95" s="3" t="s">
        <v>51</v>
      </c>
      <c r="G95" s="4">
        <v>27500</v>
      </c>
      <c r="H95" s="4">
        <v>34375</v>
      </c>
      <c r="I95" s="4">
        <v>110</v>
      </c>
      <c r="J95" s="4">
        <v>200</v>
      </c>
      <c r="K95" s="5">
        <v>98</v>
      </c>
    </row>
    <row r="96" spans="1:11" x14ac:dyDescent="0.3">
      <c r="A96" s="2">
        <v>95</v>
      </c>
      <c r="B96" s="3" t="s">
        <v>48</v>
      </c>
      <c r="C96" s="3" t="s">
        <v>55</v>
      </c>
      <c r="D96" s="3" t="s">
        <v>16</v>
      </c>
      <c r="E96" s="3" t="s">
        <v>52</v>
      </c>
      <c r="F96" s="3" t="s">
        <v>51</v>
      </c>
      <c r="G96" s="4">
        <v>22000</v>
      </c>
      <c r="H96" s="4">
        <v>27500</v>
      </c>
      <c r="I96" s="4">
        <v>106</v>
      </c>
      <c r="J96" s="4">
        <v>305</v>
      </c>
      <c r="K96" s="5">
        <v>169</v>
      </c>
    </row>
    <row r="97" spans="1:11" x14ac:dyDescent="0.3">
      <c r="A97" s="2">
        <v>96</v>
      </c>
      <c r="B97" s="3" t="s">
        <v>48</v>
      </c>
      <c r="C97" s="3" t="s">
        <v>55</v>
      </c>
      <c r="D97" s="3" t="s">
        <v>17</v>
      </c>
      <c r="E97" s="3" t="s">
        <v>52</v>
      </c>
      <c r="F97" s="3" t="s">
        <v>51</v>
      </c>
      <c r="G97" s="4">
        <v>17000</v>
      </c>
      <c r="H97" s="4">
        <v>21250</v>
      </c>
      <c r="I97" s="4">
        <v>106</v>
      </c>
      <c r="J97" s="4">
        <v>179</v>
      </c>
      <c r="K97" s="5">
        <v>136</v>
      </c>
    </row>
    <row r="98" spans="1:11" x14ac:dyDescent="0.3">
      <c r="A98" s="2">
        <v>97</v>
      </c>
      <c r="B98" s="3" t="s">
        <v>48</v>
      </c>
      <c r="C98" s="3" t="s">
        <v>56</v>
      </c>
      <c r="D98" s="3" t="s">
        <v>13</v>
      </c>
      <c r="E98" s="3" t="s">
        <v>52</v>
      </c>
      <c r="F98" s="3" t="s">
        <v>51</v>
      </c>
      <c r="G98" s="4">
        <v>17000</v>
      </c>
      <c r="H98" s="4">
        <v>21250</v>
      </c>
      <c r="I98" s="4">
        <v>217</v>
      </c>
      <c r="J98" s="4">
        <v>191</v>
      </c>
      <c r="K98" s="5">
        <v>211</v>
      </c>
    </row>
    <row r="99" spans="1:11" x14ac:dyDescent="0.3">
      <c r="A99" s="2">
        <v>98</v>
      </c>
      <c r="B99" s="3" t="s">
        <v>48</v>
      </c>
      <c r="C99" s="3" t="s">
        <v>56</v>
      </c>
      <c r="D99" s="3" t="s">
        <v>16</v>
      </c>
      <c r="E99" s="3" t="s">
        <v>52</v>
      </c>
      <c r="F99" s="3" t="s">
        <v>51</v>
      </c>
      <c r="G99" s="4">
        <v>12000</v>
      </c>
      <c r="H99" s="4">
        <v>15000</v>
      </c>
      <c r="I99" s="4">
        <v>219</v>
      </c>
      <c r="J99" s="4">
        <v>474</v>
      </c>
      <c r="K99" s="5">
        <v>107</v>
      </c>
    </row>
    <row r="100" spans="1:11" x14ac:dyDescent="0.3">
      <c r="A100" s="2">
        <v>99</v>
      </c>
      <c r="B100" s="3" t="s">
        <v>48</v>
      </c>
      <c r="C100" s="3" t="s">
        <v>56</v>
      </c>
      <c r="D100" s="3" t="s">
        <v>17</v>
      </c>
      <c r="E100" s="3" t="s">
        <v>52</v>
      </c>
      <c r="F100" s="3" t="s">
        <v>51</v>
      </c>
      <c r="G100" s="4">
        <v>10000</v>
      </c>
      <c r="H100" s="4">
        <v>12500</v>
      </c>
      <c r="I100" s="4">
        <v>101</v>
      </c>
      <c r="J100" s="4">
        <v>149</v>
      </c>
      <c r="K100" s="5">
        <v>127</v>
      </c>
    </row>
    <row r="101" spans="1:11" x14ac:dyDescent="0.3">
      <c r="A101" s="2">
        <v>100</v>
      </c>
      <c r="B101" s="3" t="s">
        <v>48</v>
      </c>
      <c r="C101" s="3" t="s">
        <v>57</v>
      </c>
      <c r="D101" s="3" t="s">
        <v>13</v>
      </c>
      <c r="E101" s="3" t="s">
        <v>52</v>
      </c>
      <c r="F101" s="3" t="s">
        <v>51</v>
      </c>
      <c r="G101" s="4">
        <v>17000</v>
      </c>
      <c r="H101" s="4">
        <v>21250</v>
      </c>
      <c r="I101" s="4">
        <v>301</v>
      </c>
      <c r="J101" s="4">
        <v>193</v>
      </c>
      <c r="K101" s="5">
        <v>467</v>
      </c>
    </row>
    <row r="102" spans="1:11" x14ac:dyDescent="0.3">
      <c r="A102" s="2">
        <v>101</v>
      </c>
      <c r="B102" s="3" t="s">
        <v>48</v>
      </c>
      <c r="C102" s="3" t="s">
        <v>57</v>
      </c>
      <c r="D102" s="3" t="s">
        <v>16</v>
      </c>
      <c r="E102" s="3" t="s">
        <v>52</v>
      </c>
      <c r="F102" s="3" t="s">
        <v>51</v>
      </c>
      <c r="G102" s="4">
        <v>12000</v>
      </c>
      <c r="H102" s="4">
        <v>15000</v>
      </c>
      <c r="I102" s="4">
        <v>178</v>
      </c>
      <c r="J102" s="4">
        <v>189</v>
      </c>
      <c r="K102" s="5">
        <v>205</v>
      </c>
    </row>
    <row r="103" spans="1:11" x14ac:dyDescent="0.3">
      <c r="A103" s="2">
        <v>102</v>
      </c>
      <c r="B103" s="3" t="s">
        <v>48</v>
      </c>
      <c r="C103" s="3" t="s">
        <v>57</v>
      </c>
      <c r="D103" s="3" t="s">
        <v>17</v>
      </c>
      <c r="E103" s="3" t="s">
        <v>52</v>
      </c>
      <c r="F103" s="3" t="s">
        <v>51</v>
      </c>
      <c r="G103" s="4">
        <v>10000</v>
      </c>
      <c r="H103" s="4">
        <v>12500</v>
      </c>
      <c r="I103" s="4">
        <v>188</v>
      </c>
      <c r="J103" s="4">
        <v>199</v>
      </c>
      <c r="K103" s="5">
        <v>152</v>
      </c>
    </row>
    <row r="104" spans="1:11" x14ac:dyDescent="0.3">
      <c r="A104" s="2">
        <v>103</v>
      </c>
      <c r="B104" s="3" t="s">
        <v>48</v>
      </c>
      <c r="C104" s="3" t="s">
        <v>58</v>
      </c>
      <c r="D104" s="3" t="s">
        <v>13</v>
      </c>
      <c r="E104" s="3" t="s">
        <v>52</v>
      </c>
      <c r="F104" s="3" t="s">
        <v>51</v>
      </c>
      <c r="G104" s="4">
        <v>2000000</v>
      </c>
      <c r="H104" s="4">
        <v>2500000</v>
      </c>
      <c r="I104" s="4">
        <v>106</v>
      </c>
      <c r="J104" s="4">
        <v>108</v>
      </c>
      <c r="K104" s="5">
        <v>54</v>
      </c>
    </row>
    <row r="105" spans="1:11" x14ac:dyDescent="0.3">
      <c r="A105" s="2">
        <v>104</v>
      </c>
      <c r="B105" s="3" t="s">
        <v>48</v>
      </c>
      <c r="C105" s="3" t="s">
        <v>58</v>
      </c>
      <c r="D105" s="3" t="s">
        <v>16</v>
      </c>
      <c r="E105" s="3" t="s">
        <v>52</v>
      </c>
      <c r="F105" s="3" t="s">
        <v>51</v>
      </c>
      <c r="G105" s="4">
        <v>1750000</v>
      </c>
      <c r="H105" s="4">
        <v>2187500</v>
      </c>
      <c r="I105" s="4">
        <v>177</v>
      </c>
      <c r="J105" s="4">
        <v>86</v>
      </c>
      <c r="K105" s="5">
        <v>181</v>
      </c>
    </row>
    <row r="106" spans="1:11" x14ac:dyDescent="0.3">
      <c r="A106" s="2">
        <v>105</v>
      </c>
      <c r="B106" s="3" t="s">
        <v>48</v>
      </c>
      <c r="C106" s="3" t="s">
        <v>58</v>
      </c>
      <c r="D106" s="3" t="s">
        <v>17</v>
      </c>
      <c r="E106" s="3" t="s">
        <v>52</v>
      </c>
      <c r="F106" s="3" t="s">
        <v>51</v>
      </c>
      <c r="G106" s="4">
        <v>1600000</v>
      </c>
      <c r="H106" s="4">
        <v>2000000</v>
      </c>
      <c r="I106" s="4">
        <v>86</v>
      </c>
      <c r="J106" s="4">
        <v>129</v>
      </c>
      <c r="K106" s="5">
        <v>148</v>
      </c>
    </row>
    <row r="107" spans="1:11" x14ac:dyDescent="0.3">
      <c r="A107" s="2">
        <v>106</v>
      </c>
      <c r="B107" s="3" t="s">
        <v>48</v>
      </c>
      <c r="C107" s="3" t="s">
        <v>59</v>
      </c>
      <c r="D107" s="3" t="s">
        <v>13</v>
      </c>
      <c r="E107" s="3" t="s">
        <v>52</v>
      </c>
      <c r="F107" s="3" t="s">
        <v>51</v>
      </c>
      <c r="G107" s="4">
        <v>2000000</v>
      </c>
      <c r="H107" s="4">
        <v>2500000</v>
      </c>
      <c r="I107" s="4">
        <v>72</v>
      </c>
      <c r="J107" s="4">
        <v>304</v>
      </c>
      <c r="K107" s="5">
        <v>280</v>
      </c>
    </row>
    <row r="108" spans="1:11" x14ac:dyDescent="0.3">
      <c r="A108" s="2">
        <v>107</v>
      </c>
      <c r="B108" s="3" t="s">
        <v>48</v>
      </c>
      <c r="C108" s="3" t="s">
        <v>59</v>
      </c>
      <c r="D108" s="3" t="s">
        <v>16</v>
      </c>
      <c r="E108" s="3" t="s">
        <v>52</v>
      </c>
      <c r="F108" s="3" t="s">
        <v>51</v>
      </c>
      <c r="G108" s="4">
        <v>1850000</v>
      </c>
      <c r="H108" s="4">
        <v>2312500</v>
      </c>
      <c r="I108" s="4">
        <v>95</v>
      </c>
      <c r="J108" s="4">
        <v>286</v>
      </c>
      <c r="K108" s="5">
        <v>308</v>
      </c>
    </row>
    <row r="109" spans="1:11" x14ac:dyDescent="0.3">
      <c r="A109" s="2">
        <v>108</v>
      </c>
      <c r="B109" s="3" t="s">
        <v>48</v>
      </c>
      <c r="C109" s="3" t="s">
        <v>59</v>
      </c>
      <c r="D109" s="3" t="s">
        <v>17</v>
      </c>
      <c r="E109" s="3" t="s">
        <v>52</v>
      </c>
      <c r="F109" s="3" t="s">
        <v>51</v>
      </c>
      <c r="G109" s="4">
        <v>1700000</v>
      </c>
      <c r="H109" s="4">
        <v>2125000</v>
      </c>
      <c r="I109" s="4">
        <v>123</v>
      </c>
      <c r="J109" s="4">
        <v>107</v>
      </c>
      <c r="K109" s="5">
        <v>197</v>
      </c>
    </row>
    <row r="110" spans="1:11" x14ac:dyDescent="0.3">
      <c r="A110" s="2">
        <v>109</v>
      </c>
      <c r="B110" s="3" t="s">
        <v>48</v>
      </c>
      <c r="C110" s="3" t="s">
        <v>60</v>
      </c>
      <c r="D110" s="3" t="s">
        <v>13</v>
      </c>
      <c r="E110" s="3" t="s">
        <v>52</v>
      </c>
      <c r="F110" s="3" t="s">
        <v>51</v>
      </c>
      <c r="G110" s="4">
        <v>50000</v>
      </c>
      <c r="H110" s="4">
        <v>62500</v>
      </c>
      <c r="I110" s="4">
        <v>215</v>
      </c>
      <c r="J110" s="4">
        <v>101</v>
      </c>
      <c r="K110" s="5">
        <v>206</v>
      </c>
    </row>
    <row r="111" spans="1:11" x14ac:dyDescent="0.3">
      <c r="A111" s="2">
        <v>110</v>
      </c>
      <c r="B111" s="3" t="s">
        <v>48</v>
      </c>
      <c r="C111" s="3" t="s">
        <v>60</v>
      </c>
      <c r="D111" s="3" t="s">
        <v>16</v>
      </c>
      <c r="E111" s="3" t="s">
        <v>52</v>
      </c>
      <c r="F111" s="3" t="s">
        <v>51</v>
      </c>
      <c r="G111" s="4">
        <v>45000</v>
      </c>
      <c r="H111" s="4">
        <v>56250</v>
      </c>
      <c r="I111" s="4">
        <v>137</v>
      </c>
      <c r="J111" s="4">
        <v>78</v>
      </c>
      <c r="K111" s="5">
        <v>138</v>
      </c>
    </row>
    <row r="112" spans="1:11" x14ac:dyDescent="0.3">
      <c r="A112" s="2">
        <v>111</v>
      </c>
      <c r="B112" s="3" t="s">
        <v>48</v>
      </c>
      <c r="C112" s="3" t="s">
        <v>60</v>
      </c>
      <c r="D112" s="3" t="s">
        <v>17</v>
      </c>
      <c r="E112" s="3" t="s">
        <v>52</v>
      </c>
      <c r="F112" s="3" t="s">
        <v>51</v>
      </c>
      <c r="G112" s="4">
        <v>38000</v>
      </c>
      <c r="H112" s="4">
        <v>47500</v>
      </c>
      <c r="I112" s="4">
        <v>193</v>
      </c>
      <c r="J112" s="4">
        <v>49</v>
      </c>
      <c r="K112" s="5">
        <v>130</v>
      </c>
    </row>
    <row r="113" spans="1:11" x14ac:dyDescent="0.3">
      <c r="A113" s="2">
        <v>112</v>
      </c>
      <c r="B113" s="3" t="s">
        <v>61</v>
      </c>
      <c r="C113" s="3" t="s">
        <v>62</v>
      </c>
      <c r="D113" s="3" t="s">
        <v>13</v>
      </c>
      <c r="E113" s="3" t="s">
        <v>63</v>
      </c>
      <c r="F113" s="3" t="s">
        <v>64</v>
      </c>
      <c r="G113" s="4">
        <v>11000</v>
      </c>
      <c r="H113" s="4">
        <v>13750</v>
      </c>
      <c r="I113" s="4">
        <v>81</v>
      </c>
      <c r="J113" s="4">
        <v>190</v>
      </c>
      <c r="K113" s="5">
        <v>138</v>
      </c>
    </row>
    <row r="114" spans="1:11" x14ac:dyDescent="0.3">
      <c r="A114" s="2">
        <v>113</v>
      </c>
      <c r="B114" s="3" t="s">
        <v>61</v>
      </c>
      <c r="C114" s="3" t="s">
        <v>62</v>
      </c>
      <c r="D114" s="3" t="s">
        <v>16</v>
      </c>
      <c r="E114" s="3" t="s">
        <v>63</v>
      </c>
      <c r="F114" s="3" t="s">
        <v>64</v>
      </c>
      <c r="G114" s="4">
        <v>10000</v>
      </c>
      <c r="H114" s="4">
        <v>12500</v>
      </c>
      <c r="I114" s="4">
        <v>166</v>
      </c>
      <c r="J114" s="4">
        <v>190</v>
      </c>
      <c r="K114" s="5">
        <v>193</v>
      </c>
    </row>
    <row r="115" spans="1:11" x14ac:dyDescent="0.3">
      <c r="A115" s="2">
        <v>114</v>
      </c>
      <c r="B115" s="3" t="s">
        <v>61</v>
      </c>
      <c r="C115" s="3" t="s">
        <v>62</v>
      </c>
      <c r="D115" s="3" t="s">
        <v>17</v>
      </c>
      <c r="E115" s="3" t="s">
        <v>63</v>
      </c>
      <c r="F115" s="3" t="s">
        <v>64</v>
      </c>
      <c r="G115" s="4">
        <v>8000</v>
      </c>
      <c r="H115" s="4">
        <v>10000</v>
      </c>
      <c r="I115" s="4">
        <v>130</v>
      </c>
      <c r="J115" s="4">
        <v>74</v>
      </c>
      <c r="K115" s="5">
        <v>140</v>
      </c>
    </row>
    <row r="116" spans="1:11" x14ac:dyDescent="0.3">
      <c r="A116" s="2">
        <v>115</v>
      </c>
      <c r="B116" s="3" t="s">
        <v>61</v>
      </c>
      <c r="C116" s="3" t="s">
        <v>65</v>
      </c>
      <c r="D116" s="3" t="s">
        <v>13</v>
      </c>
      <c r="E116" s="3" t="s">
        <v>63</v>
      </c>
      <c r="F116" s="3" t="s">
        <v>64</v>
      </c>
      <c r="G116" s="4">
        <v>14000</v>
      </c>
      <c r="H116" s="4">
        <v>17500</v>
      </c>
      <c r="I116" s="4">
        <v>185</v>
      </c>
      <c r="J116" s="4">
        <v>110</v>
      </c>
      <c r="K116" s="5">
        <v>97</v>
      </c>
    </row>
    <row r="117" spans="1:11" x14ac:dyDescent="0.3">
      <c r="A117" s="2">
        <v>116</v>
      </c>
      <c r="B117" s="3" t="s">
        <v>61</v>
      </c>
      <c r="C117" s="3" t="s">
        <v>65</v>
      </c>
      <c r="D117" s="3" t="s">
        <v>16</v>
      </c>
      <c r="E117" s="3" t="s">
        <v>63</v>
      </c>
      <c r="F117" s="3" t="s">
        <v>64</v>
      </c>
      <c r="G117" s="4">
        <v>10000</v>
      </c>
      <c r="H117" s="4">
        <v>12500</v>
      </c>
      <c r="I117" s="4">
        <v>130</v>
      </c>
      <c r="J117" s="4">
        <v>100</v>
      </c>
      <c r="K117" s="5">
        <v>163</v>
      </c>
    </row>
    <row r="118" spans="1:11" x14ac:dyDescent="0.3">
      <c r="A118" s="2">
        <v>117</v>
      </c>
      <c r="B118" s="3" t="s">
        <v>61</v>
      </c>
      <c r="C118" s="3" t="s">
        <v>65</v>
      </c>
      <c r="D118" s="3" t="s">
        <v>17</v>
      </c>
      <c r="E118" s="3" t="s">
        <v>63</v>
      </c>
      <c r="F118" s="3" t="s">
        <v>64</v>
      </c>
      <c r="G118" s="4">
        <v>7000</v>
      </c>
      <c r="H118" s="4">
        <v>8750</v>
      </c>
      <c r="I118" s="4">
        <v>186</v>
      </c>
      <c r="J118" s="4">
        <v>110</v>
      </c>
      <c r="K118" s="5">
        <v>117</v>
      </c>
    </row>
    <row r="119" spans="1:11" x14ac:dyDescent="0.3">
      <c r="A119" s="2">
        <v>118</v>
      </c>
      <c r="B119" s="3" t="s">
        <v>61</v>
      </c>
      <c r="C119" s="3" t="s">
        <v>66</v>
      </c>
      <c r="D119" s="3" t="s">
        <v>13</v>
      </c>
      <c r="E119" s="3" t="s">
        <v>63</v>
      </c>
      <c r="F119" s="3" t="s">
        <v>64</v>
      </c>
      <c r="G119" s="4">
        <v>21000</v>
      </c>
      <c r="H119" s="4">
        <v>26250</v>
      </c>
      <c r="I119" s="4">
        <v>109</v>
      </c>
      <c r="J119" s="4">
        <v>402</v>
      </c>
      <c r="K119" s="5">
        <v>303</v>
      </c>
    </row>
    <row r="120" spans="1:11" x14ac:dyDescent="0.3">
      <c r="A120" s="2">
        <v>119</v>
      </c>
      <c r="B120" s="3" t="s">
        <v>61</v>
      </c>
      <c r="C120" s="3" t="s">
        <v>66</v>
      </c>
      <c r="D120" s="3" t="s">
        <v>16</v>
      </c>
      <c r="E120" s="3" t="s">
        <v>63</v>
      </c>
      <c r="F120" s="3" t="s">
        <v>64</v>
      </c>
      <c r="G120" s="4">
        <v>15000</v>
      </c>
      <c r="H120" s="4">
        <v>18750</v>
      </c>
      <c r="I120" s="4">
        <v>196</v>
      </c>
      <c r="J120" s="4">
        <v>284</v>
      </c>
      <c r="K120" s="5">
        <v>187</v>
      </c>
    </row>
    <row r="121" spans="1:11" x14ac:dyDescent="0.3">
      <c r="A121" s="2">
        <v>120</v>
      </c>
      <c r="B121" s="3" t="s">
        <v>61</v>
      </c>
      <c r="C121" s="3" t="s">
        <v>66</v>
      </c>
      <c r="D121" s="3" t="s">
        <v>17</v>
      </c>
      <c r="E121" s="3" t="s">
        <v>63</v>
      </c>
      <c r="F121" s="3" t="s">
        <v>64</v>
      </c>
      <c r="G121" s="4">
        <v>10000</v>
      </c>
      <c r="H121" s="4">
        <v>12500</v>
      </c>
      <c r="I121" s="4">
        <v>185</v>
      </c>
      <c r="J121" s="4">
        <v>273</v>
      </c>
      <c r="K121" s="5">
        <v>181</v>
      </c>
    </row>
    <row r="122" spans="1:11" x14ac:dyDescent="0.3">
      <c r="A122" s="2">
        <v>121</v>
      </c>
      <c r="B122" s="3" t="s">
        <v>61</v>
      </c>
      <c r="C122" s="3" t="s">
        <v>67</v>
      </c>
      <c r="D122" s="3" t="s">
        <v>13</v>
      </c>
      <c r="E122" s="3" t="s">
        <v>63</v>
      </c>
      <c r="F122" s="3" t="s">
        <v>64</v>
      </c>
      <c r="G122" s="4">
        <v>280000</v>
      </c>
      <c r="H122" s="4">
        <v>350000</v>
      </c>
      <c r="I122" s="4">
        <v>107</v>
      </c>
      <c r="J122" s="4">
        <v>273</v>
      </c>
      <c r="K122" s="5">
        <v>259</v>
      </c>
    </row>
    <row r="123" spans="1:11" x14ac:dyDescent="0.3">
      <c r="A123" s="2">
        <v>122</v>
      </c>
      <c r="B123" s="3" t="s">
        <v>61</v>
      </c>
      <c r="C123" s="3" t="s">
        <v>67</v>
      </c>
      <c r="D123" s="3" t="s">
        <v>16</v>
      </c>
      <c r="E123" s="3" t="s">
        <v>63</v>
      </c>
      <c r="F123" s="3" t="s">
        <v>64</v>
      </c>
      <c r="G123" s="4">
        <v>240000</v>
      </c>
      <c r="H123" s="4">
        <v>300000</v>
      </c>
      <c r="I123" s="4">
        <v>106</v>
      </c>
      <c r="J123" s="4">
        <v>261</v>
      </c>
      <c r="K123" s="5">
        <v>340</v>
      </c>
    </row>
    <row r="124" spans="1:11" x14ac:dyDescent="0.3">
      <c r="A124" s="2">
        <v>123</v>
      </c>
      <c r="B124" s="3" t="s">
        <v>61</v>
      </c>
      <c r="C124" s="3" t="s">
        <v>67</v>
      </c>
      <c r="D124" s="3" t="s">
        <v>17</v>
      </c>
      <c r="E124" s="3" t="s">
        <v>63</v>
      </c>
      <c r="F124" s="3" t="s">
        <v>64</v>
      </c>
      <c r="G124" s="4">
        <v>220000</v>
      </c>
      <c r="H124" s="4">
        <v>275000</v>
      </c>
      <c r="I124" s="4">
        <v>107</v>
      </c>
      <c r="J124" s="4">
        <v>190</v>
      </c>
      <c r="K124" s="5">
        <v>87</v>
      </c>
    </row>
    <row r="125" spans="1:11" x14ac:dyDescent="0.3">
      <c r="A125" s="2">
        <v>124</v>
      </c>
      <c r="B125" s="3" t="s">
        <v>61</v>
      </c>
      <c r="C125" s="3" t="s">
        <v>68</v>
      </c>
      <c r="D125" s="3" t="s">
        <v>13</v>
      </c>
      <c r="E125" s="3" t="s">
        <v>63</v>
      </c>
      <c r="F125" s="3" t="s">
        <v>64</v>
      </c>
      <c r="G125" s="4">
        <v>3205000</v>
      </c>
      <c r="H125" s="4">
        <v>4006250</v>
      </c>
      <c r="I125" s="4">
        <v>105</v>
      </c>
      <c r="J125" s="4">
        <v>225</v>
      </c>
      <c r="K125" s="5">
        <v>187</v>
      </c>
    </row>
    <row r="126" spans="1:11" x14ac:dyDescent="0.3">
      <c r="A126" s="2">
        <v>125</v>
      </c>
      <c r="B126" s="3" t="s">
        <v>61</v>
      </c>
      <c r="C126" s="3" t="s">
        <v>68</v>
      </c>
      <c r="D126" s="3" t="s">
        <v>16</v>
      </c>
      <c r="E126" s="3" t="s">
        <v>63</v>
      </c>
      <c r="F126" s="3" t="s">
        <v>64</v>
      </c>
      <c r="G126" s="4">
        <v>3000000</v>
      </c>
      <c r="H126" s="4">
        <v>3750000</v>
      </c>
      <c r="I126" s="4">
        <v>106</v>
      </c>
      <c r="J126" s="4">
        <v>394</v>
      </c>
      <c r="K126" s="5">
        <v>453</v>
      </c>
    </row>
    <row r="127" spans="1:11" x14ac:dyDescent="0.3">
      <c r="A127" s="2">
        <v>126</v>
      </c>
      <c r="B127" s="3" t="s">
        <v>61</v>
      </c>
      <c r="C127" s="3" t="s">
        <v>68</v>
      </c>
      <c r="D127" s="3" t="s">
        <v>17</v>
      </c>
      <c r="E127" s="3" t="s">
        <v>63</v>
      </c>
      <c r="F127" s="3" t="s">
        <v>64</v>
      </c>
      <c r="G127" s="4">
        <v>2700000</v>
      </c>
      <c r="H127" s="4">
        <v>3375000</v>
      </c>
      <c r="I127" s="4">
        <v>199</v>
      </c>
      <c r="J127" s="4">
        <v>60</v>
      </c>
      <c r="K127" s="5">
        <v>252</v>
      </c>
    </row>
    <row r="128" spans="1:11" x14ac:dyDescent="0.3">
      <c r="A128" s="2">
        <v>127</v>
      </c>
      <c r="B128" s="3" t="s">
        <v>61</v>
      </c>
      <c r="C128" s="3" t="s">
        <v>69</v>
      </c>
      <c r="D128" s="3" t="s">
        <v>13</v>
      </c>
      <c r="E128" s="3" t="s">
        <v>63</v>
      </c>
      <c r="F128" s="3" t="s">
        <v>64</v>
      </c>
      <c r="G128" s="4">
        <v>900000</v>
      </c>
      <c r="H128" s="4">
        <v>1125000</v>
      </c>
      <c r="I128" s="4">
        <v>131</v>
      </c>
      <c r="J128" s="4">
        <v>83</v>
      </c>
      <c r="K128" s="5">
        <v>177</v>
      </c>
    </row>
    <row r="129" spans="1:11" x14ac:dyDescent="0.3">
      <c r="A129" s="2">
        <v>128</v>
      </c>
      <c r="B129" s="3" t="s">
        <v>61</v>
      </c>
      <c r="C129" s="3" t="s">
        <v>69</v>
      </c>
      <c r="D129" s="3" t="s">
        <v>16</v>
      </c>
      <c r="E129" s="3" t="s">
        <v>63</v>
      </c>
      <c r="F129" s="3" t="s">
        <v>64</v>
      </c>
      <c r="G129" s="4">
        <v>82000</v>
      </c>
      <c r="H129" s="4">
        <v>102500</v>
      </c>
      <c r="I129" s="4">
        <v>186</v>
      </c>
      <c r="J129" s="4">
        <v>75</v>
      </c>
      <c r="K129" s="5">
        <v>183</v>
      </c>
    </row>
    <row r="130" spans="1:11" x14ac:dyDescent="0.3">
      <c r="A130" s="2">
        <v>129</v>
      </c>
      <c r="B130" s="3" t="s">
        <v>61</v>
      </c>
      <c r="C130" s="3" t="s">
        <v>69</v>
      </c>
      <c r="D130" s="3" t="s">
        <v>17</v>
      </c>
      <c r="E130" s="3" t="s">
        <v>63</v>
      </c>
      <c r="F130" s="3" t="s">
        <v>64</v>
      </c>
      <c r="G130" s="4">
        <v>73000</v>
      </c>
      <c r="H130" s="4">
        <v>91250</v>
      </c>
      <c r="I130" s="4">
        <v>195</v>
      </c>
      <c r="J130" s="4">
        <v>55</v>
      </c>
      <c r="K130" s="5">
        <v>197</v>
      </c>
    </row>
    <row r="131" spans="1:11" x14ac:dyDescent="0.3">
      <c r="A131" s="2">
        <v>130</v>
      </c>
      <c r="B131" s="3" t="s">
        <v>70</v>
      </c>
      <c r="C131" s="3" t="s">
        <v>71</v>
      </c>
      <c r="D131" s="3" t="s">
        <v>13</v>
      </c>
      <c r="E131" s="3" t="s">
        <v>72</v>
      </c>
      <c r="F131" s="3" t="s">
        <v>51</v>
      </c>
      <c r="G131" s="4">
        <v>95000</v>
      </c>
      <c r="H131" s="4">
        <v>118750</v>
      </c>
      <c r="I131" s="4">
        <v>186</v>
      </c>
      <c r="J131" s="4">
        <v>41</v>
      </c>
      <c r="K131" s="5">
        <v>142</v>
      </c>
    </row>
    <row r="132" spans="1:11" x14ac:dyDescent="0.3">
      <c r="A132" s="2">
        <v>131</v>
      </c>
      <c r="B132" s="3" t="s">
        <v>70</v>
      </c>
      <c r="C132" s="3" t="s">
        <v>71</v>
      </c>
      <c r="D132" s="3" t="s">
        <v>16</v>
      </c>
      <c r="E132" s="3" t="s">
        <v>72</v>
      </c>
      <c r="F132" s="3" t="s">
        <v>51</v>
      </c>
      <c r="G132" s="4">
        <v>90000</v>
      </c>
      <c r="H132" s="4">
        <v>112500</v>
      </c>
      <c r="I132" s="4">
        <v>176</v>
      </c>
      <c r="J132" s="4">
        <v>234</v>
      </c>
      <c r="K132" s="5">
        <v>91</v>
      </c>
    </row>
    <row r="133" spans="1:11" x14ac:dyDescent="0.3">
      <c r="A133" s="2">
        <v>132</v>
      </c>
      <c r="B133" s="3" t="s">
        <v>70</v>
      </c>
      <c r="C133" s="3" t="s">
        <v>71</v>
      </c>
      <c r="D133" s="3" t="s">
        <v>17</v>
      </c>
      <c r="E133" s="3" t="s">
        <v>72</v>
      </c>
      <c r="F133" s="3" t="s">
        <v>51</v>
      </c>
      <c r="G133" s="4">
        <v>85000</v>
      </c>
      <c r="H133" s="4">
        <v>106250</v>
      </c>
      <c r="I133" s="4">
        <v>188</v>
      </c>
      <c r="J133" s="4">
        <v>215</v>
      </c>
      <c r="K133" s="5">
        <v>292</v>
      </c>
    </row>
    <row r="134" spans="1:11" x14ac:dyDescent="0.3">
      <c r="A134" s="2">
        <v>133</v>
      </c>
      <c r="B134" s="3" t="s">
        <v>70</v>
      </c>
      <c r="C134" s="3" t="s">
        <v>73</v>
      </c>
      <c r="D134" s="3" t="s">
        <v>13</v>
      </c>
      <c r="E134" s="3" t="s">
        <v>72</v>
      </c>
      <c r="F134" s="3" t="s">
        <v>51</v>
      </c>
      <c r="G134" s="4">
        <v>95000</v>
      </c>
      <c r="H134" s="4">
        <v>118750</v>
      </c>
      <c r="I134" s="4">
        <v>179</v>
      </c>
      <c r="J134" s="4">
        <v>199</v>
      </c>
      <c r="K134" s="5">
        <v>303</v>
      </c>
    </row>
    <row r="135" spans="1:11" x14ac:dyDescent="0.3">
      <c r="A135" s="2">
        <v>134</v>
      </c>
      <c r="B135" s="3" t="s">
        <v>70</v>
      </c>
      <c r="C135" s="3" t="s">
        <v>73</v>
      </c>
      <c r="D135" s="3" t="s">
        <v>16</v>
      </c>
      <c r="E135" s="3" t="s">
        <v>72</v>
      </c>
      <c r="F135" s="3" t="s">
        <v>51</v>
      </c>
      <c r="G135" s="4">
        <v>90000</v>
      </c>
      <c r="H135" s="4">
        <v>112500</v>
      </c>
      <c r="I135" s="4">
        <v>186</v>
      </c>
      <c r="J135" s="4">
        <v>182</v>
      </c>
      <c r="K135" s="5">
        <v>169</v>
      </c>
    </row>
    <row r="136" spans="1:11" x14ac:dyDescent="0.3">
      <c r="A136" s="2">
        <v>135</v>
      </c>
      <c r="B136" s="3" t="s">
        <v>70</v>
      </c>
      <c r="C136" s="3" t="s">
        <v>73</v>
      </c>
      <c r="D136" s="3" t="s">
        <v>17</v>
      </c>
      <c r="E136" s="3" t="s">
        <v>72</v>
      </c>
      <c r="F136" s="3" t="s">
        <v>51</v>
      </c>
      <c r="G136" s="4">
        <v>85000</v>
      </c>
      <c r="H136" s="4">
        <v>106250</v>
      </c>
      <c r="I136" s="4">
        <v>130</v>
      </c>
      <c r="J136" s="4">
        <v>28</v>
      </c>
      <c r="K136" s="5">
        <v>87</v>
      </c>
    </row>
    <row r="137" spans="1:11" x14ac:dyDescent="0.3">
      <c r="A137" s="2">
        <v>136</v>
      </c>
      <c r="B137" s="3" t="s">
        <v>70</v>
      </c>
      <c r="C137" s="3" t="s">
        <v>74</v>
      </c>
      <c r="D137" s="3" t="s">
        <v>13</v>
      </c>
      <c r="E137" s="3" t="s">
        <v>72</v>
      </c>
      <c r="F137" s="3" t="s">
        <v>51</v>
      </c>
      <c r="G137" s="4">
        <v>85000</v>
      </c>
      <c r="H137" s="4">
        <v>106250</v>
      </c>
      <c r="I137" s="4">
        <v>250</v>
      </c>
      <c r="J137" s="4">
        <v>133</v>
      </c>
      <c r="K137" s="5">
        <v>368</v>
      </c>
    </row>
    <row r="138" spans="1:11" x14ac:dyDescent="0.3">
      <c r="A138" s="2">
        <v>137</v>
      </c>
      <c r="B138" s="3" t="s">
        <v>70</v>
      </c>
      <c r="C138" s="3" t="s">
        <v>74</v>
      </c>
      <c r="D138" s="3" t="s">
        <v>16</v>
      </c>
      <c r="E138" s="3" t="s">
        <v>72</v>
      </c>
      <c r="F138" s="3" t="s">
        <v>51</v>
      </c>
      <c r="G138" s="4">
        <v>75000</v>
      </c>
      <c r="H138" s="4">
        <v>93750</v>
      </c>
      <c r="I138" s="4">
        <v>151</v>
      </c>
      <c r="J138" s="4">
        <v>92</v>
      </c>
      <c r="K138" s="5">
        <v>188</v>
      </c>
    </row>
    <row r="139" spans="1:11" x14ac:dyDescent="0.3">
      <c r="A139" s="2">
        <v>138</v>
      </c>
      <c r="B139" s="3" t="s">
        <v>70</v>
      </c>
      <c r="C139" s="3" t="s">
        <v>74</v>
      </c>
      <c r="D139" s="3" t="s">
        <v>17</v>
      </c>
      <c r="E139" s="3" t="s">
        <v>72</v>
      </c>
      <c r="F139" s="3" t="s">
        <v>51</v>
      </c>
      <c r="G139" s="4">
        <v>70000</v>
      </c>
      <c r="H139" s="4">
        <v>87500</v>
      </c>
      <c r="I139" s="4">
        <v>195</v>
      </c>
      <c r="J139" s="4">
        <v>179</v>
      </c>
      <c r="K139" s="5">
        <v>103</v>
      </c>
    </row>
    <row r="140" spans="1:11" x14ac:dyDescent="0.3">
      <c r="A140" s="2">
        <v>139</v>
      </c>
      <c r="B140" s="3" t="s">
        <v>70</v>
      </c>
      <c r="C140" s="3" t="s">
        <v>75</v>
      </c>
      <c r="D140" s="3" t="s">
        <v>13</v>
      </c>
      <c r="E140" s="3" t="s">
        <v>72</v>
      </c>
      <c r="F140" s="3" t="s">
        <v>51</v>
      </c>
      <c r="G140" s="4">
        <v>75000</v>
      </c>
      <c r="H140" s="4">
        <v>93750</v>
      </c>
      <c r="I140" s="4">
        <v>90</v>
      </c>
      <c r="J140" s="4">
        <v>242</v>
      </c>
      <c r="K140" s="5">
        <v>213</v>
      </c>
    </row>
    <row r="141" spans="1:11" x14ac:dyDescent="0.3">
      <c r="A141" s="2">
        <v>140</v>
      </c>
      <c r="B141" s="3" t="s">
        <v>70</v>
      </c>
      <c r="C141" s="3" t="s">
        <v>75</v>
      </c>
      <c r="D141" s="3" t="s">
        <v>16</v>
      </c>
      <c r="E141" s="3" t="s">
        <v>72</v>
      </c>
      <c r="F141" s="3" t="s">
        <v>51</v>
      </c>
      <c r="G141" s="4">
        <v>60000</v>
      </c>
      <c r="H141" s="4">
        <v>75000</v>
      </c>
      <c r="I141" s="4">
        <v>183</v>
      </c>
      <c r="J141" s="4">
        <v>273</v>
      </c>
      <c r="K141" s="5">
        <v>404</v>
      </c>
    </row>
    <row r="142" spans="1:11" x14ac:dyDescent="0.3">
      <c r="A142" s="2">
        <v>141</v>
      </c>
      <c r="B142" s="3" t="s">
        <v>70</v>
      </c>
      <c r="C142" s="3" t="s">
        <v>75</v>
      </c>
      <c r="D142" s="3" t="s">
        <v>17</v>
      </c>
      <c r="E142" s="3" t="s">
        <v>72</v>
      </c>
      <c r="F142" s="3" t="s">
        <v>51</v>
      </c>
      <c r="G142" s="4">
        <v>50000</v>
      </c>
      <c r="H142" s="4">
        <v>62500</v>
      </c>
      <c r="I142" s="4">
        <v>135</v>
      </c>
      <c r="J142" s="4">
        <v>291</v>
      </c>
      <c r="K142" s="5">
        <v>394</v>
      </c>
    </row>
    <row r="143" spans="1:11" x14ac:dyDescent="0.3">
      <c r="A143" s="2">
        <v>142</v>
      </c>
      <c r="B143" s="3" t="s">
        <v>70</v>
      </c>
      <c r="C143" s="3" t="s">
        <v>76</v>
      </c>
      <c r="D143" s="3" t="s">
        <v>13</v>
      </c>
      <c r="E143" s="3" t="s">
        <v>72</v>
      </c>
      <c r="F143" s="3" t="s">
        <v>51</v>
      </c>
      <c r="G143" s="4">
        <v>110000</v>
      </c>
      <c r="H143" s="4">
        <v>137500</v>
      </c>
      <c r="I143" s="4">
        <v>78</v>
      </c>
      <c r="J143" s="4">
        <v>194</v>
      </c>
      <c r="K143" s="5">
        <v>153</v>
      </c>
    </row>
    <row r="144" spans="1:11" x14ac:dyDescent="0.3">
      <c r="A144" s="2">
        <v>143</v>
      </c>
      <c r="B144" s="3" t="s">
        <v>70</v>
      </c>
      <c r="C144" s="3" t="s">
        <v>76</v>
      </c>
      <c r="D144" s="3" t="s">
        <v>16</v>
      </c>
      <c r="E144" s="3" t="s">
        <v>72</v>
      </c>
      <c r="F144" s="3" t="s">
        <v>51</v>
      </c>
      <c r="G144" s="4">
        <v>100000</v>
      </c>
      <c r="H144" s="4">
        <v>125000</v>
      </c>
      <c r="I144" s="4">
        <v>87</v>
      </c>
      <c r="J144" s="4">
        <v>438</v>
      </c>
      <c r="K144" s="5">
        <v>332</v>
      </c>
    </row>
    <row r="145" spans="1:11" x14ac:dyDescent="0.3">
      <c r="A145" s="2">
        <v>144</v>
      </c>
      <c r="B145" s="3" t="s">
        <v>70</v>
      </c>
      <c r="C145" s="3" t="s">
        <v>76</v>
      </c>
      <c r="D145" s="3" t="s">
        <v>17</v>
      </c>
      <c r="E145" s="3" t="s">
        <v>72</v>
      </c>
      <c r="F145" s="3" t="s">
        <v>51</v>
      </c>
      <c r="G145" s="4">
        <v>95000</v>
      </c>
      <c r="H145" s="4">
        <v>118750</v>
      </c>
      <c r="I145" s="4">
        <v>89</v>
      </c>
      <c r="J145" s="4">
        <v>109</v>
      </c>
      <c r="K145" s="5">
        <v>167</v>
      </c>
    </row>
    <row r="146" spans="1:11" x14ac:dyDescent="0.3">
      <c r="A146" s="2">
        <v>145</v>
      </c>
      <c r="B146" s="3" t="s">
        <v>70</v>
      </c>
      <c r="C146" s="3" t="s">
        <v>77</v>
      </c>
      <c r="D146" s="3" t="s">
        <v>13</v>
      </c>
      <c r="E146" s="3" t="s">
        <v>72</v>
      </c>
      <c r="F146" s="3" t="s">
        <v>51</v>
      </c>
      <c r="G146" s="4">
        <v>2000000</v>
      </c>
      <c r="H146" s="4">
        <v>2500000</v>
      </c>
      <c r="I146" s="4">
        <v>88</v>
      </c>
      <c r="J146" s="4">
        <v>201</v>
      </c>
      <c r="K146" s="5">
        <v>134</v>
      </c>
    </row>
    <row r="147" spans="1:11" x14ac:dyDescent="0.3">
      <c r="A147" s="2">
        <v>146</v>
      </c>
      <c r="B147" s="3" t="s">
        <v>70</v>
      </c>
      <c r="C147" s="3" t="s">
        <v>77</v>
      </c>
      <c r="D147" s="3" t="s">
        <v>16</v>
      </c>
      <c r="E147" s="3" t="s">
        <v>72</v>
      </c>
      <c r="F147" s="3" t="s">
        <v>51</v>
      </c>
      <c r="G147" s="4">
        <v>1850000</v>
      </c>
      <c r="H147" s="4">
        <v>2312500</v>
      </c>
      <c r="I147" s="4">
        <v>40</v>
      </c>
      <c r="J147" s="4">
        <v>127</v>
      </c>
      <c r="K147" s="5">
        <v>70</v>
      </c>
    </row>
    <row r="148" spans="1:11" x14ac:dyDescent="0.3">
      <c r="A148" s="2">
        <v>147</v>
      </c>
      <c r="B148" s="3" t="s">
        <v>70</v>
      </c>
      <c r="C148" s="3" t="s">
        <v>77</v>
      </c>
      <c r="D148" s="3" t="s">
        <v>17</v>
      </c>
      <c r="E148" s="3" t="s">
        <v>72</v>
      </c>
      <c r="F148" s="3" t="s">
        <v>51</v>
      </c>
      <c r="G148" s="4">
        <v>1700000</v>
      </c>
      <c r="H148" s="4">
        <v>2125000</v>
      </c>
      <c r="I148" s="4">
        <v>130</v>
      </c>
      <c r="J148" s="4">
        <v>65</v>
      </c>
      <c r="K148" s="5">
        <v>108</v>
      </c>
    </row>
    <row r="149" spans="1:11" x14ac:dyDescent="0.3">
      <c r="A149" s="2">
        <v>148</v>
      </c>
      <c r="B149" s="3" t="s">
        <v>78</v>
      </c>
      <c r="C149" s="3" t="s">
        <v>79</v>
      </c>
      <c r="D149" s="3" t="s">
        <v>13</v>
      </c>
      <c r="E149" s="3" t="s">
        <v>80</v>
      </c>
      <c r="F149" s="3" t="s">
        <v>51</v>
      </c>
      <c r="G149" s="4">
        <v>250000</v>
      </c>
      <c r="H149" s="4">
        <v>312500</v>
      </c>
      <c r="I149" s="4">
        <v>85</v>
      </c>
      <c r="J149" s="4">
        <v>75</v>
      </c>
      <c r="K149" s="5">
        <v>136</v>
      </c>
    </row>
    <row r="150" spans="1:11" x14ac:dyDescent="0.3">
      <c r="A150" s="2">
        <v>149</v>
      </c>
      <c r="B150" s="3" t="s">
        <v>78</v>
      </c>
      <c r="C150" s="3" t="s">
        <v>79</v>
      </c>
      <c r="D150" s="3" t="s">
        <v>16</v>
      </c>
      <c r="E150" s="3" t="s">
        <v>80</v>
      </c>
      <c r="F150" s="3" t="s">
        <v>51</v>
      </c>
      <c r="G150" s="4">
        <v>230000</v>
      </c>
      <c r="H150" s="4">
        <v>287500</v>
      </c>
      <c r="I150" s="4">
        <v>84</v>
      </c>
      <c r="J150" s="4">
        <v>128</v>
      </c>
      <c r="K150" s="5">
        <v>186</v>
      </c>
    </row>
    <row r="151" spans="1:11" x14ac:dyDescent="0.3">
      <c r="A151" s="2">
        <v>150</v>
      </c>
      <c r="B151" s="3" t="s">
        <v>78</v>
      </c>
      <c r="C151" s="3" t="s">
        <v>79</v>
      </c>
      <c r="D151" s="3" t="s">
        <v>17</v>
      </c>
      <c r="E151" s="3" t="s">
        <v>80</v>
      </c>
      <c r="F151" s="3" t="s">
        <v>51</v>
      </c>
      <c r="G151" s="4">
        <v>200000</v>
      </c>
      <c r="H151" s="4">
        <v>250000</v>
      </c>
      <c r="I151" s="4">
        <v>56</v>
      </c>
      <c r="J151" s="4">
        <v>108</v>
      </c>
      <c r="K151" s="5">
        <v>125</v>
      </c>
    </row>
    <row r="152" spans="1:11" x14ac:dyDescent="0.3">
      <c r="A152" s="2">
        <v>151</v>
      </c>
      <c r="B152" s="3" t="s">
        <v>78</v>
      </c>
      <c r="C152" s="3" t="s">
        <v>81</v>
      </c>
      <c r="D152" s="3" t="s">
        <v>13</v>
      </c>
      <c r="E152" s="3" t="s">
        <v>80</v>
      </c>
      <c r="F152" s="3" t="s">
        <v>51</v>
      </c>
      <c r="G152" s="4">
        <v>110000</v>
      </c>
      <c r="H152" s="4">
        <v>137500</v>
      </c>
      <c r="I152" s="4">
        <v>138</v>
      </c>
      <c r="J152" s="4">
        <v>112</v>
      </c>
      <c r="K152" s="5">
        <v>187</v>
      </c>
    </row>
    <row r="153" spans="1:11" x14ac:dyDescent="0.3">
      <c r="A153" s="2">
        <v>152</v>
      </c>
      <c r="B153" s="3" t="s">
        <v>78</v>
      </c>
      <c r="C153" s="3" t="s">
        <v>81</v>
      </c>
      <c r="D153" s="3" t="s">
        <v>16</v>
      </c>
      <c r="E153" s="3" t="s">
        <v>80</v>
      </c>
      <c r="F153" s="3" t="s">
        <v>51</v>
      </c>
      <c r="G153" s="4">
        <v>90000</v>
      </c>
      <c r="H153" s="4">
        <v>112500</v>
      </c>
      <c r="I153" s="4">
        <v>277</v>
      </c>
      <c r="J153" s="4">
        <v>301</v>
      </c>
      <c r="K153" s="5">
        <v>562</v>
      </c>
    </row>
    <row r="154" spans="1:11" x14ac:dyDescent="0.3">
      <c r="A154" s="2">
        <v>153</v>
      </c>
      <c r="B154" s="3" t="s">
        <v>78</v>
      </c>
      <c r="C154" s="3" t="s">
        <v>81</v>
      </c>
      <c r="D154" s="3" t="s">
        <v>17</v>
      </c>
      <c r="E154" s="3" t="s">
        <v>80</v>
      </c>
      <c r="F154" s="3" t="s">
        <v>51</v>
      </c>
      <c r="G154" s="4">
        <v>80000</v>
      </c>
      <c r="H154" s="4">
        <v>100000</v>
      </c>
      <c r="I154" s="4">
        <v>49</v>
      </c>
      <c r="J154" s="4">
        <v>163</v>
      </c>
      <c r="K154" s="5">
        <v>197</v>
      </c>
    </row>
    <row r="155" spans="1:11" x14ac:dyDescent="0.3">
      <c r="A155" s="2">
        <v>154</v>
      </c>
      <c r="B155" s="3" t="s">
        <v>78</v>
      </c>
      <c r="C155" s="3" t="s">
        <v>82</v>
      </c>
      <c r="D155" s="3" t="s">
        <v>13</v>
      </c>
      <c r="E155" s="3" t="s">
        <v>80</v>
      </c>
      <c r="F155" s="3" t="s">
        <v>51</v>
      </c>
      <c r="G155" s="4">
        <v>110000</v>
      </c>
      <c r="H155" s="4">
        <v>137500</v>
      </c>
      <c r="I155" s="4">
        <v>188</v>
      </c>
      <c r="J155" s="4">
        <v>134</v>
      </c>
      <c r="K155" s="5">
        <v>242</v>
      </c>
    </row>
    <row r="156" spans="1:11" x14ac:dyDescent="0.3">
      <c r="A156" s="2">
        <v>155</v>
      </c>
      <c r="B156" s="3" t="s">
        <v>78</v>
      </c>
      <c r="C156" s="3" t="s">
        <v>82</v>
      </c>
      <c r="D156" s="3" t="s">
        <v>16</v>
      </c>
      <c r="E156" s="3" t="s">
        <v>80</v>
      </c>
      <c r="F156" s="3" t="s">
        <v>51</v>
      </c>
      <c r="G156" s="4">
        <v>90000</v>
      </c>
      <c r="H156" s="4">
        <v>112500</v>
      </c>
      <c r="I156" s="4">
        <v>131</v>
      </c>
      <c r="J156" s="4">
        <v>261</v>
      </c>
      <c r="K156" s="5">
        <v>327</v>
      </c>
    </row>
    <row r="157" spans="1:11" x14ac:dyDescent="0.3">
      <c r="A157" s="2">
        <v>156</v>
      </c>
      <c r="B157" s="3" t="s">
        <v>78</v>
      </c>
      <c r="C157" s="3" t="s">
        <v>82</v>
      </c>
      <c r="D157" s="3" t="s">
        <v>17</v>
      </c>
      <c r="E157" s="3" t="s">
        <v>80</v>
      </c>
      <c r="F157" s="3" t="s">
        <v>51</v>
      </c>
      <c r="G157" s="4">
        <v>80000</v>
      </c>
      <c r="H157" s="4">
        <v>100000</v>
      </c>
      <c r="I157" s="4">
        <v>220</v>
      </c>
      <c r="J157" s="4">
        <v>105</v>
      </c>
      <c r="K157" s="5">
        <v>134</v>
      </c>
    </row>
    <row r="158" spans="1:11" x14ac:dyDescent="0.3">
      <c r="A158" s="2">
        <v>157</v>
      </c>
      <c r="B158" s="3" t="s">
        <v>78</v>
      </c>
      <c r="C158" s="3" t="s">
        <v>83</v>
      </c>
      <c r="D158" s="3" t="s">
        <v>13</v>
      </c>
      <c r="E158" s="3" t="s">
        <v>80</v>
      </c>
      <c r="F158" s="3" t="s">
        <v>51</v>
      </c>
      <c r="G158" s="4">
        <v>360000</v>
      </c>
      <c r="H158" s="4">
        <v>450000</v>
      </c>
      <c r="I158" s="4">
        <v>141</v>
      </c>
      <c r="J158" s="4">
        <v>94</v>
      </c>
      <c r="K158" s="5">
        <v>94</v>
      </c>
    </row>
    <row r="159" spans="1:11" x14ac:dyDescent="0.3">
      <c r="A159" s="2">
        <v>158</v>
      </c>
      <c r="B159" s="3" t="s">
        <v>78</v>
      </c>
      <c r="C159" s="3" t="s">
        <v>83</v>
      </c>
      <c r="D159" s="3" t="s">
        <v>16</v>
      </c>
      <c r="E159" s="3" t="s">
        <v>80</v>
      </c>
      <c r="F159" s="3" t="s">
        <v>51</v>
      </c>
      <c r="G159" s="4">
        <v>320000</v>
      </c>
      <c r="H159" s="4">
        <v>400000</v>
      </c>
      <c r="I159" s="4">
        <v>290</v>
      </c>
      <c r="J159" s="4">
        <v>179</v>
      </c>
      <c r="K159" s="5">
        <v>86</v>
      </c>
    </row>
    <row r="160" spans="1:11" x14ac:dyDescent="0.3">
      <c r="A160" s="6">
        <v>159</v>
      </c>
      <c r="B160" s="7" t="s">
        <v>78</v>
      </c>
      <c r="C160" s="7" t="s">
        <v>83</v>
      </c>
      <c r="D160" s="7" t="s">
        <v>17</v>
      </c>
      <c r="E160" s="7" t="s">
        <v>80</v>
      </c>
      <c r="F160" s="7" t="s">
        <v>51</v>
      </c>
      <c r="G160" s="8">
        <v>280000</v>
      </c>
      <c r="H160" s="8">
        <v>350000</v>
      </c>
      <c r="I160" s="8">
        <v>151</v>
      </c>
      <c r="J160" s="8">
        <v>196</v>
      </c>
      <c r="K160" s="9">
        <v>108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��\�\���8����������ԅ��Ǭ��	�ܭ��������������t��Ƭ�����ɷ���ɷ��8����������ԅ��Ǭ��	�ܭ��������������t��Ƭ�����ɷ���ɷ����������8����������ԅ��Ǭ��	�ܭ��������������t��Ƭ�����ɷ���ɷ��8����������ԅ��Ǭ��	�ܭ��������������t��Ƭ�����ɷ���ɷ
</file>

<file path=customXml/item4.xml>��
</file>

<file path=customXml/item5.xml>��\�\���8����������ԅ��Ǭ��	�ܭ��������������t��Ƭ�����ɷ���ɷ����������8����������ԅ��Ǭ��	�ܭ��������������t��Ƭ�����ɷ���ɷ
</file>

<file path=customXml/item6.xml>����������
</file>

<file path=customXml/item7.xml>��
</file>

<file path=customXml/item8.xml>��������8����������ԅ��Ǭ��	�ܭ��������������t��Ƭ�����ɷ���ɷ��8����������ԅ��Ǭ��	�ܭ��������������t��Ƭ�����ɷ���ɷ
</file>

<file path=customXml/item9.xml>��
</file>

<file path=customXml/item10.xml>������
</file>

<file path=customXml/item11.xml>������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������
</file>

<file path=customXml/item18.xml>��
</file>

<file path=customXml/itemProps1.xml><?xml version="1.0" encoding="utf-8"?>
<ds:datastoreItem xmlns:ds="http://schemas.openxmlformats.org/officeDocument/2006/customXml" ds:itemID="{02D500A6-0FF6-46A8-804E-769D3B8DA0F0}">
  <ds:schemaRefs/>
</ds:datastoreItem>
</file>

<file path=customXml/itemProps2.xml><?xml version="1.0" encoding="utf-8"?>
<ds:datastoreItem xmlns:ds="http://schemas.openxmlformats.org/officeDocument/2006/customXml" ds:itemID="{CDFEB260-3E73-4592-9D78-5513AA359D85}">
  <ds:schemaRefs/>
</ds:datastoreItem>
</file>

<file path=customXml/itemProps3.xml><?xml version="1.0" encoding="utf-8"?>
<ds:datastoreItem xmlns:ds="http://schemas.openxmlformats.org/officeDocument/2006/customXml" ds:itemID="{E392F6EF-E8E8-4620-9FBF-CD5865C976DF}">
  <ds:schemaRefs/>
</ds:datastoreItem>
</file>

<file path=customXml/itemProps4.xml><?xml version="1.0" encoding="utf-8"?>
<ds:datastoreItem xmlns:ds="http://schemas.openxmlformats.org/officeDocument/2006/customXml" ds:itemID="{F5BD6871-AD6B-47EC-8E06-ED3FC8B103B7}">
  <ds:schemaRefs/>
</ds:datastoreItem>
</file>

<file path=customXml/itemProps5.xml><?xml version="1.0" encoding="utf-8"?>
<ds:datastoreItem xmlns:ds="http://schemas.openxmlformats.org/officeDocument/2006/customXml" ds:itemID="{DE56F8AD-06B2-4F1F-BF67-66DA3D08E795}">
  <ds:schemaRefs/>
</ds:datastoreItem>
</file>

<file path=customXml/itemProps6.xml><?xml version="1.0" encoding="utf-8"?>
<ds:datastoreItem xmlns:ds="http://schemas.openxmlformats.org/officeDocument/2006/customXml" ds:itemID="{9B84D4B9-87E0-49F0-88C5-C4DB4EFE99E9}">
  <ds:schemaRefs/>
</ds:datastoreItem>
</file>

<file path=customXml/itemProps7.xml><?xml version="1.0" encoding="utf-8"?>
<ds:datastoreItem xmlns:ds="http://schemas.openxmlformats.org/officeDocument/2006/customXml" ds:itemID="{D467CA14-4C23-45DA-BEB3-4837DCC7E8A3}">
  <ds:schemaRefs/>
</ds:datastoreItem>
</file>

<file path=customXml/itemProps8.xml><?xml version="1.0" encoding="utf-8"?>
<ds:datastoreItem xmlns:ds="http://schemas.openxmlformats.org/officeDocument/2006/customXml" ds:itemID="{188B3A4E-DCC4-4C5C-8248-7E53B5900B33}">
  <ds:schemaRefs/>
</ds:datastoreItem>
</file>

<file path=customXml/itemProps9.xml><?xml version="1.0" encoding="utf-8"?>
<ds:datastoreItem xmlns:ds="http://schemas.openxmlformats.org/officeDocument/2006/customXml" ds:itemID="{884F20D0-265B-4466-BCD6-1185E5B3FECE}">
  <ds:schemaRefs/>
</ds:datastoreItem>
</file>

<file path=customXml/itemProps10.xml><?xml version="1.0" encoding="utf-8"?>
<ds:datastoreItem xmlns:ds="http://schemas.openxmlformats.org/officeDocument/2006/customXml" ds:itemID="{F92C62D4-0DAE-4016-9EA2-97BCB365F33D}">
  <ds:schemaRefs/>
</ds:datastoreItem>
</file>

<file path=customXml/itemProps11.xml><?xml version="1.0" encoding="utf-8"?>
<ds:datastoreItem xmlns:ds="http://schemas.openxmlformats.org/officeDocument/2006/customXml" ds:itemID="{94A8227E-4B7F-4332-9550-7D38A54A7B49}">
  <ds:schemaRefs/>
</ds:datastoreItem>
</file>

<file path=customXml/itemProps12.xml><?xml version="1.0" encoding="utf-8"?>
<ds:datastoreItem xmlns:ds="http://schemas.openxmlformats.org/officeDocument/2006/customXml" ds:itemID="{A0303C40-37EC-4993-ABAB-19977755D243}">
  <ds:schemaRefs/>
</ds:datastoreItem>
</file>

<file path=customXml/itemProps13.xml><?xml version="1.0" encoding="utf-8"?>
<ds:datastoreItem xmlns:ds="http://schemas.openxmlformats.org/officeDocument/2006/customXml" ds:itemID="{C828ADA3-EF49-4EB4-AA6E-5AB8F36E893F}">
  <ds:schemaRefs/>
</ds:datastoreItem>
</file>

<file path=customXml/itemProps14.xml><?xml version="1.0" encoding="utf-8"?>
<ds:datastoreItem xmlns:ds="http://schemas.openxmlformats.org/officeDocument/2006/customXml" ds:itemID="{0DFB1A59-A119-4956-A714-92C4C9CA1626}">
  <ds:schemaRefs/>
</ds:datastoreItem>
</file>

<file path=customXml/itemProps15.xml><?xml version="1.0" encoding="utf-8"?>
<ds:datastoreItem xmlns:ds="http://schemas.openxmlformats.org/officeDocument/2006/customXml" ds:itemID="{788BE74E-C5E6-43D6-97C0-2D62F2E572FD}">
  <ds:schemaRefs/>
</ds:datastoreItem>
</file>

<file path=customXml/itemProps16.xml><?xml version="1.0" encoding="utf-8"?>
<ds:datastoreItem xmlns:ds="http://schemas.openxmlformats.org/officeDocument/2006/customXml" ds:itemID="{D60216FA-7EC1-4B1C-B133-EA34FBDAD216}">
  <ds:schemaRefs/>
</ds:datastoreItem>
</file>

<file path=customXml/itemProps17.xml><?xml version="1.0" encoding="utf-8"?>
<ds:datastoreItem xmlns:ds="http://schemas.openxmlformats.org/officeDocument/2006/customXml" ds:itemID="{9DA7BC18-D99A-46D3-9E1B-8661DA9AB389}">
  <ds:schemaRefs/>
</ds:datastoreItem>
</file>

<file path=customXml/itemProps18.xml><?xml version="1.0" encoding="utf-8"?>
<ds:datastoreItem xmlns:ds="http://schemas.openxmlformats.org/officeDocument/2006/customXml" ds:itemID="{F0AC4752-AD93-4533-841F-1EEA107D0D1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분석</vt:lpstr>
      <vt:lpstr>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Windows 사용자</cp:lastModifiedBy>
  <cp:lastPrinted>2019-08-12T11:52:41Z</cp:lastPrinted>
  <dcterms:created xsi:type="dcterms:W3CDTF">2017-08-15T14:23:39Z</dcterms:created>
  <dcterms:modified xsi:type="dcterms:W3CDTF">2019-08-31T16:15:58Z</dcterms:modified>
</cp:coreProperties>
</file>