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loelee/Desktop/Excel-challenge/"/>
    </mc:Choice>
  </mc:AlternateContent>
  <xr:revisionPtr revIDLastSave="0" documentId="13_ncr:1_{616C9CDA-D43E-EF4F-A7E7-D29904DE010A}" xr6:coauthVersionLast="46" xr6:coauthVersionMax="46" xr10:uidLastSave="{00000000-0000-0000-0000-000000000000}"/>
  <bookViews>
    <workbookView xWindow="0" yWindow="500" windowWidth="28800" windowHeight="16020" xr2:uid="{00000000-000D-0000-FFFF-FFFF00000000}"/>
  </bookViews>
  <sheets>
    <sheet name="Raw Data" sheetId="1" r:id="rId1"/>
    <sheet name="Pivot 1 (Category)" sheetId="2" r:id="rId2"/>
    <sheet name="Pivot 2 (Sub-Category)" sheetId="3" r:id="rId3"/>
    <sheet name="Pivot 3 (Launch Date)" sheetId="5" r:id="rId4"/>
    <sheet name="Bonus" sheetId="6" r:id="rId5"/>
    <sheet name="Bonus Statistical Analysis" sheetId="8" r:id="rId6"/>
  </sheets>
  <definedNames>
    <definedName name="_xlnm._FilterDatabase" localSheetId="5" hidden="1">'Bonus Statistical Analysis'!$F$1:$I$1531</definedName>
    <definedName name="_xlnm._FilterDatabase" localSheetId="0" hidden="1">'Raw Data'!$A$1:$T$4115</definedName>
  </definedNames>
  <calcPr calcId="191029"/>
  <pivotCaches>
    <pivotCache cacheId="9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8" l="1"/>
  <c r="I6" i="8"/>
  <c r="I5" i="8"/>
  <c r="I4" i="8"/>
  <c r="I3" i="8"/>
  <c r="I2" i="8"/>
  <c r="D7" i="8"/>
  <c r="D6" i="8"/>
  <c r="D5" i="8"/>
  <c r="D4" i="8"/>
  <c r="D3" i="8"/>
  <c r="D2" i="8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6" l="1"/>
  <c r="F12" i="6" s="1"/>
  <c r="E11" i="6"/>
  <c r="G11" i="6" s="1"/>
  <c r="E9" i="6"/>
  <c r="G9" i="6" s="1"/>
  <c r="E8" i="6"/>
  <c r="F8" i="6" s="1"/>
  <c r="E7" i="6"/>
  <c r="G7" i="6" s="1"/>
  <c r="E6" i="6"/>
  <c r="G6" i="6" s="1"/>
  <c r="E5" i="6"/>
  <c r="G5" i="6" s="1"/>
  <c r="E4" i="6"/>
  <c r="E3" i="6"/>
  <c r="G3" i="6" s="1"/>
  <c r="E13" i="6"/>
  <c r="H13" i="6" s="1"/>
  <c r="E10" i="6"/>
  <c r="G10" i="6" s="1"/>
  <c r="E2" i="6"/>
  <c r="F2" i="6" s="1"/>
  <c r="H6" i="6" l="1"/>
  <c r="H9" i="6"/>
  <c r="F9" i="6"/>
  <c r="H11" i="6"/>
  <c r="H2" i="6"/>
  <c r="G2" i="6"/>
  <c r="H12" i="6"/>
  <c r="G12" i="6"/>
  <c r="F11" i="6"/>
  <c r="H8" i="6"/>
  <c r="G8" i="6"/>
  <c r="F7" i="6"/>
  <c r="H7" i="6"/>
  <c r="F6" i="6"/>
  <c r="H5" i="6"/>
  <c r="F5" i="6"/>
  <c r="G4" i="6"/>
  <c r="H4" i="6"/>
  <c r="F4" i="6"/>
  <c r="G13" i="6"/>
  <c r="H3" i="6"/>
  <c r="F3" i="6"/>
  <c r="H10" i="6"/>
  <c r="F10" i="6"/>
  <c r="F13" i="6"/>
</calcChain>
</file>

<file path=xl/sharedStrings.xml><?xml version="1.0" encoding="utf-8"?>
<sst xmlns="http://schemas.openxmlformats.org/spreadsheetml/2006/main" count="36983" uniqueCount="8462">
  <si>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</si>
  <si>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</si>
  <si>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</si>
  <si>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</si>
  <si>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</si>
  <si>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</si>
  <si>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</si>
  <si>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</si>
  <si>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</si>
  <si>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</si>
  <si>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</si>
  <si>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</si>
  <si>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</si>
  <si>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</si>
  <si>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</si>
  <si>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</si>
  <si>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</si>
  <si>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</si>
  <si>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</si>
  <si>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</si>
  <si>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</si>
  <si>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</si>
  <si>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</si>
  <si>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</si>
  <si>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</si>
  <si>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</si>
  <si>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</si>
  <si>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</si>
  <si>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</si>
  <si>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</si>
  <si>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</si>
  <si>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</si>
  <si>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</si>
  <si>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</si>
  <si>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</si>
  <si>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</si>
  <si>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</si>
  <si>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</si>
  <si>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</si>
  <si>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</si>
  <si>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</si>
  <si>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</si>
  <si>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</si>
  <si>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</si>
  <si>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</si>
  <si>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</si>
  <si>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</si>
  <si>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</si>
  <si>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</si>
  <si>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</si>
  <si>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</si>
  <si>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</si>
  <si>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</si>
  <si>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</si>
  <si>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</si>
  <si>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</si>
  <si>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</si>
  <si>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</si>
  <si>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</si>
  <si>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</si>
  <si>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</si>
  <si>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</si>
  <si>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</si>
  <si>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</si>
  <si>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</si>
  <si>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</si>
  <si>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</si>
  <si>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</si>
  <si>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</si>
  <si>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</si>
  <si>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</si>
  <si>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</si>
  <si>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</si>
  <si>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</si>
  <si>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</si>
  <si>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</si>
  <si>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</si>
  <si>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</si>
  <si>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</si>
  <si>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</si>
  <si>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</si>
  <si>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</si>
  <si>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</si>
  <si>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</si>
  <si>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</si>
  <si>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</si>
  <si>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</si>
  <si>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</si>
  <si>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</si>
  <si>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</si>
  <si>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</si>
  <si>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</si>
  <si>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</si>
  <si>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</si>
  <si>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</si>
  <si>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</si>
  <si>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</si>
  <si>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</si>
  <si>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</si>
  <si>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</si>
  <si>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</si>
  <si>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</si>
  <si>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</si>
  <si>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</si>
  <si>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</si>
  <si>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</si>
  <si>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</si>
  <si>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</si>
  <si>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</si>
  <si>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</si>
  <si>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</si>
  <si>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</si>
  <si>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</si>
  <si>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</si>
  <si>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</si>
  <si>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</si>
  <si>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</si>
  <si>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</si>
  <si>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</si>
  <si>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</si>
  <si>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</si>
  <si>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</si>
  <si>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</si>
  <si>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</si>
  <si>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</si>
  <si>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</si>
  <si>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</si>
  <si>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</si>
  <si>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</si>
  <si>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</si>
  <si>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</si>
  <si>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</si>
  <si>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</si>
  <si>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</si>
  <si>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</si>
  <si>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</si>
  <si>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</si>
  <si>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</si>
  <si>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</si>
  <si>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</si>
  <si>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</si>
  <si>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</si>
  <si>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</si>
  <si>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</si>
  <si>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</si>
  <si>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</si>
  <si>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</si>
  <si>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</si>
  <si>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</si>
  <si>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</si>
  <si>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</si>
  <si>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</si>
  <si>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</si>
  <si>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</si>
  <si>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</si>
  <si>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</si>
  <si>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</si>
  <si>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</si>
  <si>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</si>
  <si>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</si>
  <si>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</si>
  <si>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</si>
  <si>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</si>
  <si>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</si>
  <si>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</si>
  <si>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</si>
  <si>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</si>
  <si>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</si>
  <si>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</si>
  <si>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</si>
  <si>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</si>
  <si>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</si>
  <si>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</si>
  <si>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</si>
  <si>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</si>
  <si>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</si>
  <si>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</si>
  <si>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</si>
  <si>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</si>
  <si>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</si>
  <si>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</si>
  <si>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</si>
  <si>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</si>
  <si>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</si>
  <si>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</si>
  <si>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</si>
  <si>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</si>
  <si>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</si>
  <si>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</si>
  <si>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</si>
  <si>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</si>
  <si>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</si>
  <si>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</si>
  <si>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</si>
  <si>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</si>
  <si>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</si>
  <si>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</si>
  <si>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</si>
  <si>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</si>
  <si>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</si>
  <si>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</si>
  <si>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</si>
  <si>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</si>
  <si>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</si>
  <si>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</si>
  <si>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</si>
  <si>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</si>
  <si>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</si>
  <si>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</si>
  <si>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</si>
  <si>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</si>
  <si>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</si>
  <si>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</si>
  <si>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</si>
  <si>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</si>
  <si>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</si>
  <si>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</si>
  <si>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</si>
  <si>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</si>
  <si>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</si>
  <si>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</si>
  <si>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</si>
  <si>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</si>
  <si>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</si>
  <si>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</si>
  <si>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</si>
  <si>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</si>
  <si>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</si>
  <si>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</si>
  <si>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</si>
  <si>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</si>
  <si>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</si>
  <si>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</si>
  <si>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</si>
  <si>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</si>
  <si>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</si>
  <si>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</si>
  <si>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</si>
  <si>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</si>
  <si>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</si>
  <si>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</si>
  <si>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</si>
  <si>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</si>
  <si>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</si>
  <si>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</si>
  <si>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</si>
  <si>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</si>
  <si>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</si>
  <si>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</si>
  <si>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</si>
  <si>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</si>
  <si>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</si>
  <si>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</si>
  <si>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</si>
  <si>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</si>
  <si>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</si>
  <si>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</si>
  <si>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</si>
  <si>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</si>
  <si>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</si>
  <si>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</si>
  <si>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</si>
  <si>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</si>
  <si>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</si>
  <si>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</si>
  <si>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</si>
  <si>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</si>
  <si>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</si>
  <si>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</si>
  <si>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</si>
  <si>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</si>
  <si>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</si>
  <si>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</si>
  <si>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</si>
  <si>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</si>
  <si>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</si>
  <si>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</si>
  <si>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</si>
  <si>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</si>
  <si>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</si>
  <si>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</si>
  <si>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</si>
  <si>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</si>
  <si>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</si>
  <si>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</si>
  <si>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</si>
  <si>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</si>
  <si>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</si>
  <si>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</si>
  <si>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</si>
  <si>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</si>
  <si>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</si>
  <si>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</si>
  <si>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</si>
  <si>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</si>
  <si>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</si>
  <si>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</si>
  <si>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</si>
  <si>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</si>
  <si>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</si>
  <si>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</si>
  <si>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</si>
  <si>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</si>
  <si>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</si>
  <si>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</si>
  <si>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</si>
  <si>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</si>
  <si>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</si>
  <si>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</si>
  <si>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</si>
  <si>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</si>
  <si>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</si>
  <si>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</si>
  <si>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</si>
  <si>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</si>
  <si>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</si>
  <si>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</si>
  <si>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</si>
  <si>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</si>
  <si>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</si>
  <si>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</si>
  <si>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</si>
  <si>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</si>
  <si>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</si>
  <si>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</si>
  <si>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</si>
  <si>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</si>
  <si>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</si>
  <si>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</si>
  <si>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</si>
  <si>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</si>
  <si>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</si>
  <si>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</si>
  <si>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</si>
  <si>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</si>
  <si>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</si>
  <si>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</si>
  <si>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</si>
  <si>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</si>
  <si>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</si>
  <si>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</si>
  <si>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</si>
  <si>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</si>
  <si>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</si>
  <si>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</si>
  <si>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</si>
  <si>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</si>
  <si>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</si>
  <si>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</si>
  <si>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</si>
  <si>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</si>
  <si>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</si>
  <si>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</si>
  <si>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</si>
  <si>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</si>
  <si>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</si>
  <si>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</si>
  <si>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</si>
  <si>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</si>
  <si>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</si>
  <si>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</si>
  <si>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</si>
  <si>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</si>
  <si>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</si>
  <si>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</si>
  <si>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</si>
  <si>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</si>
  <si>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</si>
  <si>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</si>
  <si>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</si>
  <si>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</si>
  <si>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</si>
  <si>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</si>
  <si>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</si>
  <si>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</si>
  <si>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</si>
  <si>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</si>
  <si>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</si>
  <si>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</si>
  <si>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</si>
  <si>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</si>
  <si>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</si>
  <si>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</si>
  <si>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</si>
  <si>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</si>
  <si>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</si>
  <si>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</si>
  <si>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</si>
  <si>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</si>
  <si>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</si>
  <si>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</si>
  <si>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</si>
  <si>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</si>
  <si>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</si>
  <si>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</si>
  <si>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</si>
  <si>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</si>
  <si>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</si>
  <si>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</si>
  <si>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</si>
  <si>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</si>
  <si>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</si>
  <si>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</si>
  <si>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</si>
  <si>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</si>
  <si>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</si>
  <si>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</si>
  <si>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</si>
  <si>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</si>
  <si>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</si>
  <si>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</si>
  <si>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</si>
  <si>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</si>
  <si>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</si>
  <si>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</si>
  <si>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</si>
  <si>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</si>
  <si>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</si>
  <si>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</si>
  <si>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</si>
  <si>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</si>
  <si>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</si>
  <si>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</si>
  <si>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</si>
  <si>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</si>
  <si>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</si>
  <si>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</si>
  <si>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</si>
  <si>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</si>
  <si>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</si>
  <si>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</si>
  <si>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</si>
  <si>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</si>
  <si>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</si>
  <si>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</si>
  <si>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</si>
  <si>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</si>
  <si>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</si>
  <si>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</si>
  <si>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</si>
  <si>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</si>
  <si>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</si>
  <si>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</si>
  <si>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</si>
  <si>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</si>
  <si>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</si>
  <si>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</si>
  <si>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</si>
  <si>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</si>
  <si>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</si>
  <si>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</si>
  <si>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</si>
  <si>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</si>
  <si>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</si>
  <si>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</si>
  <si>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</si>
  <si>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</si>
  <si>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</si>
  <si>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</si>
  <si>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</si>
  <si>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</si>
  <si>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</si>
  <si>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</si>
  <si>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</si>
  <si>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</si>
  <si>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</si>
  <si>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</si>
  <si>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</si>
  <si>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</si>
  <si>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</si>
  <si>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</si>
  <si>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</si>
  <si>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</si>
  <si>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</si>
  <si>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</si>
  <si>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</si>
  <si>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</si>
  <si>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</si>
  <si>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</si>
  <si>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</si>
  <si>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</si>
  <si>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</si>
  <si>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</si>
  <si>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</si>
  <si>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</si>
  <si>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</si>
  <si>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</si>
  <si>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</si>
  <si>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</si>
  <si>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</si>
  <si>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</si>
  <si>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</si>
  <si>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</si>
  <si>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</si>
  <si>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</si>
  <si>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</si>
  <si>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</si>
  <si>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</si>
  <si>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</si>
  <si>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</si>
  <si>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</si>
  <si>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</si>
  <si>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</si>
  <si>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</si>
  <si>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</si>
  <si>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</si>
  <si>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</si>
  <si>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</si>
  <si>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</si>
  <si>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</si>
  <si>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</si>
  <si>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</si>
  <si>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</si>
  <si>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</si>
  <si>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</si>
  <si>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</si>
  <si>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</si>
  <si>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</si>
  <si>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</si>
  <si>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</si>
  <si>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</si>
  <si>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</si>
  <si>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</si>
  <si>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</si>
  <si>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</si>
  <si>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</si>
  <si>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</si>
  <si>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</si>
  <si>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</si>
  <si>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</si>
  <si>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</si>
  <si>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</si>
  <si>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</si>
  <si>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</si>
  <si>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</si>
  <si>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</si>
  <si>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</si>
  <si>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</si>
  <si>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</si>
  <si>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</si>
  <si>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</si>
  <si>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</si>
  <si>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</si>
  <si>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</si>
  <si>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</si>
  <si>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</si>
  <si>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</si>
  <si>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</si>
  <si>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</si>
  <si>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</si>
  <si>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</si>
  <si>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</si>
  <si>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</si>
  <si>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</si>
  <si>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</si>
  <si>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</si>
  <si>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</si>
  <si>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</si>
  <si>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</si>
  <si>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</si>
  <si>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</si>
  <si>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</si>
  <si>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</si>
  <si>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</si>
  <si>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</si>
  <si>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</si>
  <si>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</si>
  <si>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</si>
  <si>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</si>
  <si>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</si>
  <si>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</si>
  <si>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</si>
  <si>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</si>
  <si>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</si>
  <si>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</si>
  <si>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</si>
  <si>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</si>
  <si>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</si>
  <si>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</si>
  <si>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</si>
  <si>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</si>
  <si>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</si>
  <si>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</si>
  <si>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</si>
  <si>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</si>
  <si>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</si>
  <si>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</si>
  <si>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</si>
  <si>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</si>
  <si>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</si>
  <si>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</si>
  <si>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</si>
  <si>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</si>
  <si>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</si>
  <si>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</si>
  <si>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</si>
  <si>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</si>
  <si>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</si>
  <si>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</si>
  <si>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</si>
  <si>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</si>
  <si>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</si>
  <si>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</si>
  <si>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</si>
  <si>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</si>
  <si>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</si>
  <si>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</si>
  <si>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</si>
  <si>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</si>
  <si>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</si>
  <si>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</si>
  <si>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</si>
  <si>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</si>
  <si>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</si>
  <si>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</si>
  <si>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</si>
  <si>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</si>
  <si>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</si>
  <si>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</si>
  <si>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</si>
  <si>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</si>
  <si>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</si>
  <si>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</si>
  <si>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</si>
  <si>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</si>
  <si>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</si>
  <si>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</si>
  <si>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</si>
  <si>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</si>
  <si>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</si>
  <si>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</si>
  <si>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</si>
  <si>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</si>
  <si>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</si>
  <si>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</si>
  <si>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</si>
  <si>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</si>
  <si>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</si>
  <si>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</si>
  <si>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</si>
  <si>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</si>
  <si>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</si>
  <si>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</si>
  <si>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</si>
  <si>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</si>
  <si>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</si>
  <si>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</si>
  <si>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</si>
  <si>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</si>
  <si>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</si>
  <si>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</si>
  <si>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</si>
  <si>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</si>
  <si>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</si>
  <si>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</si>
  <si>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</si>
  <si>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</si>
  <si>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</si>
  <si>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</si>
  <si>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</si>
  <si>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</si>
  <si>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</si>
  <si>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</si>
  <si>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</si>
  <si>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</si>
  <si>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</si>
  <si>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</si>
  <si>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</si>
  <si>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</si>
  <si>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</si>
  <si>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</si>
  <si>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</si>
  <si>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</si>
  <si>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</si>
  <si>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</si>
  <si>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</si>
  <si>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</si>
  <si>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</si>
  <si>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</si>
  <si>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</si>
  <si>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</si>
  <si>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</si>
  <si>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</si>
  <si>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</si>
  <si>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</si>
  <si>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</si>
  <si>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</si>
  <si>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</si>
  <si>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</si>
  <si>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</si>
  <si>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</si>
  <si>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</si>
  <si>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</si>
  <si>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</si>
  <si>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</si>
  <si>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</si>
  <si>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</si>
  <si>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</si>
  <si>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</si>
  <si>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</si>
  <si>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</si>
  <si>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</si>
  <si>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</si>
  <si>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</si>
  <si>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</si>
  <si>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</si>
  <si>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</si>
  <si>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</si>
  <si>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</si>
  <si>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</si>
  <si>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</si>
  <si>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</si>
  <si>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</si>
  <si>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</si>
  <si>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</si>
  <si>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</si>
  <si>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</si>
  <si>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</si>
  <si>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</si>
  <si>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</si>
  <si>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</si>
  <si>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</si>
  <si>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</si>
  <si>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</si>
  <si>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</si>
  <si>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</si>
  <si>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</si>
  <si>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</si>
  <si>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</si>
  <si>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</si>
  <si>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</si>
  <si>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</si>
  <si>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</si>
  <si>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</si>
  <si>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</si>
  <si>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</si>
  <si>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</si>
  <si>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</si>
  <si>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</si>
  <si>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</si>
  <si>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</si>
  <si>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</si>
  <si>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</si>
  <si>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</si>
  <si>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</si>
  <si>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</si>
  <si>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</si>
  <si>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</si>
  <si>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</si>
  <si>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</si>
  <si>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</si>
  <si>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</si>
  <si>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</si>
  <si>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</si>
  <si>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</si>
  <si>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</si>
  <si>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</si>
  <si>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</si>
  <si>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</si>
  <si>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</si>
  <si>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</si>
  <si>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</si>
  <si>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</si>
  <si>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</si>
  <si>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</si>
  <si>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</si>
  <si>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</si>
  <si>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</si>
  <si>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</si>
  <si>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</si>
  <si>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</si>
  <si>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</si>
  <si>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</si>
  <si>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</si>
  <si>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</si>
  <si>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</si>
  <si>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</si>
  <si>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</si>
  <si>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</si>
  <si>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</si>
  <si>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</si>
  <si>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</si>
  <si>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</si>
  <si>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</si>
  <si>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</si>
  <si>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</si>
  <si>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</si>
  <si>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</si>
  <si>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</si>
  <si>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</si>
  <si>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</si>
  <si>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</si>
  <si>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</si>
  <si>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</si>
  <si>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</si>
  <si>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</si>
  <si>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</si>
  <si>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</si>
  <si>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</si>
  <si>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</si>
  <si>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</si>
  <si>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</si>
  <si>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</si>
  <si>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</si>
  <si>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</si>
  <si>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</si>
  <si>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</si>
  <si>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</si>
  <si>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</si>
  <si>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</si>
  <si>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</si>
  <si>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</si>
  <si>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</si>
  <si>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</si>
  <si>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</si>
  <si>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</si>
  <si>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</si>
  <si>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</si>
  <si>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</si>
  <si>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</si>
  <si>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</si>
  <si>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</si>
  <si>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</si>
  <si>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</si>
  <si>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</si>
  <si>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</si>
  <si>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</si>
  <si>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</si>
  <si>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</si>
  <si>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</si>
  <si>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</si>
  <si>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</si>
  <si>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</si>
  <si>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</si>
  <si>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</si>
  <si>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</si>
  <si>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</si>
  <si>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</si>
  <si>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</si>
  <si>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</si>
  <si>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</si>
  <si>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</si>
  <si>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</si>
  <si>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</si>
  <si>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</si>
  <si>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</si>
  <si>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</si>
  <si>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</si>
  <si>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</si>
  <si>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</si>
  <si>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</si>
  <si>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</si>
  <si>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</si>
  <si>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</si>
  <si>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</si>
  <si>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</si>
  <si>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</si>
  <si>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</si>
  <si>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</si>
  <si>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</si>
  <si>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</si>
  <si>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</si>
  <si>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</si>
  <si>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</si>
  <si>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</si>
  <si>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</si>
  <si>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</si>
  <si>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</si>
  <si>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</si>
  <si>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</si>
  <si>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</si>
  <si>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</si>
  <si>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</si>
  <si>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</si>
  <si>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</si>
  <si>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</si>
  <si>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</si>
  <si>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</si>
  <si>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</si>
  <si>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</si>
  <si>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</si>
  <si>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</si>
  <si>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</si>
  <si>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</si>
  <si>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</si>
  <si>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</si>
  <si>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</si>
  <si>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</si>
  <si>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</si>
  <si>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</si>
  <si>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</si>
  <si>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</si>
  <si>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</si>
  <si>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</si>
  <si>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</si>
  <si>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</si>
  <si>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</si>
  <si>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</si>
  <si>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</si>
  <si>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</si>
  <si>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</si>
  <si>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</si>
  <si>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</si>
  <si>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</si>
  <si>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</si>
  <si>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</si>
  <si>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</si>
  <si>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</si>
  <si>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</si>
  <si>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</si>
  <si>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</si>
  <si>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</si>
  <si>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</si>
  <si>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</si>
  <si>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</si>
  <si>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</si>
  <si>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</si>
  <si>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</si>
  <si>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</si>
  <si>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</si>
  <si>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</si>
  <si>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</si>
  <si>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</si>
  <si>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</si>
  <si>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</si>
  <si>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</si>
  <si>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</si>
  <si>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</si>
  <si>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</si>
  <si>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</si>
  <si>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</si>
  <si>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</si>
  <si>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</si>
  <si>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</si>
  <si>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</si>
  <si>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</si>
  <si>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</si>
  <si>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</si>
  <si>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</si>
  <si>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</si>
  <si>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</si>
  <si>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</si>
  <si>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</si>
  <si>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</si>
  <si>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</si>
  <si>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</si>
  <si>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</si>
  <si>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</si>
  <si>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</si>
  <si>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</si>
  <si>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</si>
  <si>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</si>
  <si>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</si>
  <si>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</si>
  <si>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</si>
  <si>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</si>
  <si>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</si>
  <si>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</si>
  <si>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</si>
  <si>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</si>
  <si>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</si>
  <si>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</si>
  <si>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</si>
  <si>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</si>
  <si>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</si>
  <si>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</si>
  <si>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</si>
  <si>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</si>
  <si>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</si>
  <si>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</si>
  <si>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</si>
  <si>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</si>
  <si>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</si>
  <si>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</si>
  <si>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</si>
  <si>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</si>
  <si>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</si>
  <si>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</si>
  <si>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</si>
  <si>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</si>
  <si>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</si>
  <si>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</si>
  <si>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</si>
  <si>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</si>
  <si>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</si>
  <si>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</si>
  <si>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</si>
  <si>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</si>
  <si>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</si>
  <si>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</si>
  <si>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</si>
  <si>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</si>
  <si>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</si>
  <si>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</si>
  <si>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</si>
  <si>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</si>
  <si>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</si>
  <si>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</si>
  <si>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</si>
  <si>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</si>
  <si>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</si>
  <si>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</si>
  <si>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</si>
  <si>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</si>
  <si>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</si>
  <si>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</si>
  <si>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</si>
  <si>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</si>
  <si>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</si>
  <si>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</si>
  <si>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</si>
  <si>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</si>
  <si>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</si>
  <si>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</si>
  <si>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</si>
  <si>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</si>
  <si>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</si>
  <si>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</si>
  <si>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</si>
  <si>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</si>
  <si>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</si>
  <si>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</si>
  <si>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</si>
  <si>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</si>
  <si>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</si>
  <si>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</si>
  <si>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</si>
  <si>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</si>
  <si>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</si>
  <si>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</si>
  <si>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</si>
  <si>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</si>
  <si>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</si>
  <si>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</si>
  <si>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</si>
  <si>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</si>
  <si>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</si>
  <si>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</si>
  <si>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</si>
  <si>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</si>
  <si>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</si>
  <si>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</si>
  <si>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</si>
  <si>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</si>
  <si>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</si>
  <si>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</si>
  <si>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</si>
  <si>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</si>
  <si>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</si>
  <si>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</si>
  <si>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</si>
  <si>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</si>
  <si>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</si>
  <si>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</si>
  <si>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</si>
  <si>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</si>
  <si>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</si>
  <si>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</si>
  <si>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</si>
  <si>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</si>
  <si>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</si>
  <si>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</si>
  <si>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</si>
  <si>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</si>
  <si>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</si>
  <si>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</si>
  <si>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</si>
  <si>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</si>
  <si>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</si>
  <si>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</si>
  <si>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</si>
  <si>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</si>
  <si>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</si>
  <si>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</si>
  <si>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</si>
  <si>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</si>
  <si>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</si>
  <si>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</si>
  <si>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</si>
  <si>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</si>
  <si>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</si>
  <si>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</si>
  <si>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</si>
  <si>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</si>
  <si>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</si>
  <si>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</si>
  <si>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</si>
  <si>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</si>
  <si>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</si>
  <si>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</si>
  <si>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</si>
  <si>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</si>
  <si>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</si>
  <si>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</si>
  <si>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</si>
  <si>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</si>
  <si>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</si>
  <si>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</si>
  <si>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</si>
  <si>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</si>
  <si>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</si>
  <si>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</si>
  <si>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</si>
  <si>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</si>
  <si>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</si>
  <si>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</si>
  <si>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</si>
  <si>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</si>
  <si>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</si>
  <si>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</si>
  <si>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</si>
  <si>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</si>
  <si>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</si>
  <si>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</si>
  <si>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</si>
  <si>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</si>
  <si>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</si>
  <si>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</si>
  <si>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</si>
  <si>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</si>
  <si>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</si>
  <si>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</si>
  <si>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</si>
  <si>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</si>
  <si>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</si>
  <si>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</si>
  <si>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</si>
  <si>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</si>
  <si>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</si>
  <si>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</si>
  <si>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</si>
  <si>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</si>
  <si>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</si>
  <si>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</si>
  <si>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</si>
  <si>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</si>
  <si>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</si>
  <si>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</si>
  <si>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</si>
  <si>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</si>
  <si>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</si>
  <si>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</si>
  <si>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</si>
  <si>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</si>
  <si>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</si>
  <si>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</si>
  <si>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</si>
  <si>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</si>
  <si>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</si>
  <si>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</si>
  <si>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</si>
  <si>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</si>
  <si>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</si>
  <si>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</si>
  <si>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</si>
  <si>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</si>
  <si>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</si>
  <si>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</si>
  <si>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</si>
  <si>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</si>
  <si>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</si>
  <si>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</si>
  <si>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</si>
  <si>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</si>
  <si>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</si>
  <si>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</si>
  <si>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</si>
  <si>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</si>
  <si>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</si>
  <si>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</si>
  <si>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</si>
  <si>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</si>
  <si>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</si>
  <si>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</si>
  <si>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</si>
  <si>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</si>
  <si>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</si>
  <si>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</si>
  <si>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</si>
  <si>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</si>
  <si>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</si>
  <si>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</si>
  <si>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</si>
  <si>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</si>
  <si>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</si>
  <si>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</si>
  <si>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</si>
  <si>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</si>
  <si>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</si>
  <si>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</si>
  <si>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</si>
  <si>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</si>
  <si>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</si>
  <si>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</si>
  <si>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</si>
  <si>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</si>
  <si>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</si>
  <si>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</si>
  <si>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</si>
  <si>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</si>
  <si>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</si>
  <si>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</si>
  <si>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</si>
  <si>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</si>
  <si>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</si>
  <si>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</si>
  <si>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</si>
  <si>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</si>
  <si>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</si>
  <si>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</si>
  <si>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</si>
  <si>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</si>
  <si>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</si>
  <si>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</si>
  <si>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</si>
  <si>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</si>
  <si>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</si>
  <si>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</si>
  <si>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</si>
  <si>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</si>
  <si>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</si>
  <si>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</si>
  <si>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</si>
  <si>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</si>
  <si>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</si>
  <si>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</si>
  <si>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</si>
  <si>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</si>
  <si>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</si>
  <si>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</si>
  <si>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</si>
  <si>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</si>
  <si>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</si>
  <si>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</si>
  <si>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</si>
  <si>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</si>
  <si>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</si>
  <si>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</si>
  <si>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</si>
  <si>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</si>
  <si>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</si>
  <si>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</si>
  <si>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</si>
  <si>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</si>
  <si>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</si>
  <si>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</si>
  <si>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</si>
  <si>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</si>
  <si>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</si>
  <si>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</si>
  <si>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</si>
  <si>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</si>
  <si>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</si>
  <si>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</si>
  <si>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</si>
  <si>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</si>
  <si>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</si>
  <si>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</si>
  <si>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</si>
  <si>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</si>
  <si>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</si>
  <si>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</si>
  <si>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</si>
  <si>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</si>
  <si>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</si>
  <si>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</si>
  <si>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</si>
  <si>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</si>
  <si>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</si>
  <si>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</si>
  <si>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</si>
  <si>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</si>
  <si>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</si>
  <si>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</si>
  <si>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</si>
  <si>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</si>
  <si>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</si>
  <si>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</si>
  <si>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</si>
  <si>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</si>
  <si>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</si>
  <si>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</si>
  <si>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</si>
  <si>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</si>
  <si>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</si>
  <si>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</si>
  <si>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</si>
  <si>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</si>
  <si>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</si>
  <si>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</si>
  <si>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</si>
  <si>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</si>
  <si>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</si>
  <si>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</si>
  <si>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</si>
  <si>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</si>
  <si>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</si>
  <si>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</si>
  <si>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</si>
  <si>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</si>
  <si>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</si>
  <si>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</si>
  <si>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</si>
  <si>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</si>
  <si>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</si>
  <si>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</si>
  <si>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</si>
  <si>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</si>
  <si>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</si>
  <si>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</si>
  <si>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</si>
  <si>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</si>
  <si>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</si>
  <si>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</si>
  <si>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</si>
  <si>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</si>
  <si>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</si>
  <si>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</si>
  <si>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</si>
  <si>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</si>
  <si>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</si>
  <si>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</si>
  <si>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</si>
  <si>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</si>
  <si>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</si>
  <si>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</si>
  <si>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</si>
  <si>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</si>
  <si>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</si>
  <si>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</si>
  <si>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</si>
  <si>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</si>
  <si>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</si>
  <si>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</si>
  <si>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</si>
  <si>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</si>
  <si>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</si>
  <si>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</si>
  <si>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</si>
  <si>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</si>
  <si>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</si>
  <si>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</si>
  <si>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</si>
  <si>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</si>
  <si>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</si>
  <si>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</si>
  <si>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</si>
  <si>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</si>
  <si>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</si>
  <si>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</si>
  <si>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</si>
  <si>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</si>
  <si>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</si>
  <si>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</si>
  <si>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</si>
  <si>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</si>
  <si>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</si>
  <si>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</si>
  <si>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</si>
  <si>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</si>
  <si>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</si>
  <si>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</si>
  <si>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</si>
  <si>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</si>
  <si>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</si>
  <si>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</si>
  <si>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</si>
  <si>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</si>
  <si>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</si>
  <si>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</si>
  <si>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</si>
  <si>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</si>
  <si>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</si>
  <si>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</si>
  <si>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</si>
  <si>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</si>
  <si>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</si>
  <si>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</si>
  <si>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</si>
  <si>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</si>
  <si>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</si>
  <si>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</si>
  <si>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</si>
  <si>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</si>
  <si>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</si>
  <si>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</si>
  <si>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</si>
  <si>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</si>
  <si>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</si>
  <si>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</si>
  <si>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</si>
  <si>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</si>
  <si>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</si>
  <si>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</si>
  <si>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</si>
  <si>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</si>
  <si>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</si>
  <si>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</si>
  <si>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</si>
  <si>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</si>
  <si>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</si>
  <si>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</si>
  <si>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</si>
  <si>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</si>
  <si>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</si>
  <si>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</si>
  <si>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</si>
  <si>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</si>
  <si>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</si>
  <si>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</si>
  <si>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</si>
  <si>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</si>
  <si>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</si>
  <si>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</si>
  <si>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</si>
  <si>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</si>
  <si>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</si>
  <si>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</si>
  <si>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</si>
  <si>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</si>
  <si>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</si>
  <si>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</si>
  <si>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</si>
  <si>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</si>
  <si>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</si>
  <si>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</si>
  <si>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</si>
  <si>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</si>
  <si>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</si>
  <si>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</si>
  <si>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</si>
  <si>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</si>
  <si>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</si>
  <si>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</si>
  <si>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</si>
  <si>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</si>
  <si>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</si>
  <si>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</si>
  <si>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</si>
  <si>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</si>
  <si>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</si>
  <si>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</si>
  <si>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</si>
  <si>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</si>
  <si>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</si>
  <si>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</si>
  <si>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</si>
  <si>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</si>
  <si>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</si>
  <si>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</si>
  <si>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</si>
  <si>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</si>
  <si>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</si>
  <si>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</si>
  <si>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</si>
  <si>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</si>
  <si>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</si>
  <si>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</si>
  <si>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</si>
  <si>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</si>
  <si>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</si>
  <si>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</si>
  <si>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</si>
  <si>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</si>
  <si>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</si>
  <si>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</si>
  <si>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</si>
  <si>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</si>
  <si>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</si>
  <si>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</si>
  <si>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</si>
  <si>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</si>
  <si>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</si>
  <si>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</si>
  <si>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</si>
  <si>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</si>
  <si>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</si>
  <si>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</si>
  <si>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</si>
  <si>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</si>
  <si>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</si>
  <si>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</si>
  <si>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</si>
  <si>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</si>
  <si>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</si>
  <si>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</si>
  <si>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</si>
  <si>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</si>
  <si>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</si>
  <si>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</si>
  <si>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</si>
  <si>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</si>
  <si>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</si>
  <si>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</si>
  <si>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</si>
  <si>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</si>
  <si>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</si>
  <si>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</si>
  <si>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</si>
  <si>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</si>
  <si>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</si>
  <si>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</si>
  <si>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</si>
  <si>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</si>
  <si>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</si>
  <si>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</si>
  <si>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</si>
  <si>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</si>
  <si>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</si>
  <si>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</si>
  <si>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</si>
  <si>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</si>
  <si>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</si>
  <si>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</si>
  <si>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</si>
  <si>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</si>
  <si>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</si>
  <si>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</si>
  <si>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</si>
  <si>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</si>
  <si>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</si>
  <si>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</si>
  <si>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</si>
  <si>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</si>
  <si>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</si>
  <si>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</si>
  <si>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</si>
  <si>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</si>
  <si>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</si>
  <si>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</si>
  <si>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</si>
  <si>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</si>
  <si>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</si>
  <si>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</si>
  <si>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</si>
  <si>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</si>
  <si>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</si>
  <si>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</si>
  <si>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</si>
  <si>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</si>
  <si>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</si>
  <si>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</si>
  <si>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</si>
  <si>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</si>
  <si>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</si>
  <si>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</si>
  <si>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</si>
  <si>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</si>
  <si>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</si>
  <si>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</si>
  <si>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</si>
  <si>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</si>
  <si>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</si>
  <si>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</si>
  <si>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</si>
  <si>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</si>
  <si>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</si>
  <si>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</si>
  <si>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</si>
  <si>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</si>
  <si>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</si>
  <si>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</si>
  <si>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</si>
  <si>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</si>
  <si>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</si>
  <si>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</si>
  <si>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</si>
  <si>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</si>
  <si>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</si>
  <si>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</si>
  <si>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</si>
  <si>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</si>
  <si>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</si>
  <si>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</si>
  <si>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</si>
  <si>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</si>
  <si>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</si>
  <si>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</si>
  <si>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</si>
  <si>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</si>
  <si>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</si>
  <si>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</si>
  <si>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</si>
  <si>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</si>
  <si>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</si>
  <si>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</si>
  <si>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</si>
  <si>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</si>
  <si>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</si>
  <si>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</si>
  <si>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</si>
  <si>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</si>
  <si>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</si>
  <si>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</si>
  <si>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</si>
  <si>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</si>
  <si>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</si>
  <si>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</si>
  <si>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</si>
  <si>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</si>
  <si>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</si>
  <si>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</si>
  <si>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</si>
  <si>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</si>
  <si>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</si>
  <si>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</si>
  <si>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</si>
  <si>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</si>
  <si>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</si>
  <si>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</si>
  <si>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</si>
  <si>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</si>
  <si>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</si>
  <si>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</si>
  <si>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</si>
  <si>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</si>
  <si>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</si>
  <si>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</si>
  <si>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</si>
  <si>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</si>
  <si>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</si>
  <si>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</si>
  <si>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</si>
  <si>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</si>
  <si>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</si>
  <si>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</si>
  <si>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</si>
  <si>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</si>
  <si>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</si>
  <si>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</si>
  <si>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</si>
  <si>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</si>
  <si>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</si>
  <si>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</si>
  <si>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</si>
  <si>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</si>
  <si>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</si>
  <si>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</si>
  <si>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</si>
  <si>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</si>
  <si>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</si>
  <si>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</si>
  <si>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</si>
  <si>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</si>
  <si>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</si>
  <si>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</si>
  <si>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</si>
  <si>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</si>
  <si>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</si>
  <si>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</si>
  <si>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</si>
  <si>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</si>
  <si>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</si>
  <si>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</si>
  <si>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</si>
  <si>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</si>
  <si>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</si>
  <si>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</si>
  <si>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</si>
  <si>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</si>
  <si>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</si>
  <si>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</si>
  <si>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</si>
  <si>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</si>
  <si>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</si>
  <si>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</si>
  <si>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</si>
  <si>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</si>
  <si>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</si>
  <si>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</si>
  <si>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</si>
  <si>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</si>
  <si>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</si>
  <si>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</si>
  <si>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</si>
  <si>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</si>
  <si>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</si>
  <si>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</si>
  <si>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</si>
  <si>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</si>
  <si>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</si>
  <si>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</si>
  <si>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</si>
  <si>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</si>
  <si>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</si>
  <si>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</si>
  <si>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</si>
  <si>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</si>
  <si>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</si>
  <si>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</si>
  <si>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</si>
  <si>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</si>
  <si>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</si>
  <si>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</si>
  <si>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</si>
  <si>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</si>
  <si>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</si>
  <si>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</si>
  <si>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</si>
  <si>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</si>
  <si>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</si>
  <si>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</si>
  <si>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</si>
  <si>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</si>
  <si>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</si>
  <si>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</si>
  <si>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</si>
  <si>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</si>
  <si>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</si>
  <si>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</si>
  <si>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</si>
  <si>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</si>
  <si>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</si>
  <si>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</si>
  <si>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</si>
  <si>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</si>
  <si>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</si>
  <si>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</si>
  <si>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</si>
  <si>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</si>
  <si>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</si>
  <si>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</si>
  <si>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</si>
  <si>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</si>
  <si>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</si>
  <si>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</si>
  <si>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</si>
  <si>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</si>
  <si>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</si>
  <si>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</si>
  <si>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</si>
  <si>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</si>
  <si>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</si>
  <si>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</si>
  <si>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</si>
  <si>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</si>
  <si>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</si>
  <si>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</si>
  <si>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</si>
  <si>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</si>
  <si>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</si>
  <si>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</si>
  <si>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</si>
  <si>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</si>
  <si>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</si>
  <si>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</si>
  <si>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</si>
  <si>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</si>
  <si>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</si>
  <si>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</si>
  <si>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</si>
  <si>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</si>
  <si>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</si>
  <si>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</si>
  <si>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</si>
  <si>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</si>
  <si>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</si>
  <si>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</si>
  <si>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</si>
  <si>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</si>
  <si>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</si>
  <si>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</si>
  <si>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</si>
  <si>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</si>
  <si>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</si>
  <si>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</si>
  <si>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</si>
  <si>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</si>
  <si>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</si>
  <si>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</si>
  <si>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</si>
  <si>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</si>
  <si>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</si>
  <si>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</si>
  <si>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</si>
  <si>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</si>
  <si>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</si>
  <si>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</si>
  <si>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</si>
  <si>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</si>
  <si>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</si>
  <si>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</si>
  <si>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</si>
  <si>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</si>
  <si>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</si>
  <si>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</si>
  <si>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</si>
  <si>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</si>
  <si>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</si>
  <si>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</si>
  <si>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</si>
  <si>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</si>
  <si>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</si>
  <si>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</si>
  <si>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</si>
  <si>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</si>
  <si>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</si>
  <si>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</si>
  <si>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</si>
  <si>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</si>
  <si>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</si>
  <si>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</si>
  <si>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</si>
  <si>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</si>
  <si>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</si>
  <si>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</si>
  <si>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</si>
  <si>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</si>
  <si>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</si>
  <si>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</si>
  <si>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</si>
  <si>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</si>
  <si>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</si>
  <si>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</si>
  <si>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</si>
  <si>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</si>
  <si>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</si>
  <si>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</si>
  <si>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</si>
  <si>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</si>
  <si>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</si>
  <si>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</si>
  <si>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</si>
  <si>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</si>
  <si>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</si>
  <si>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</si>
  <si>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</si>
  <si>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</si>
  <si>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</si>
  <si>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</si>
  <si>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</si>
  <si>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</si>
  <si>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</si>
  <si>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</si>
  <si>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</si>
  <si>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</si>
  <si>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</si>
  <si>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</si>
  <si>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</si>
  <si>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</si>
  <si>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</si>
  <si>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</si>
  <si>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</si>
  <si>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</si>
  <si>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</si>
  <si>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</si>
  <si>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</si>
  <si>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</si>
  <si>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</si>
  <si>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</si>
  <si>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</si>
  <si>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</si>
  <si>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</si>
  <si>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</si>
  <si>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</si>
  <si>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</si>
  <si>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</si>
  <si>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</si>
  <si>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</si>
  <si>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</si>
  <si>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</si>
  <si>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</si>
  <si>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</si>
  <si>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</si>
  <si>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</si>
  <si>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</si>
  <si>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</si>
  <si>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</si>
  <si>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</si>
  <si>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</si>
  <si>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</si>
  <si>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</si>
  <si>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</si>
  <si>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</si>
  <si>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</si>
  <si>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</si>
  <si>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</si>
  <si>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</si>
  <si>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</si>
  <si>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</si>
  <si>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</si>
  <si>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</si>
  <si>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</si>
  <si>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</si>
  <si>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</si>
  <si>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</si>
  <si>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</si>
  <si>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</si>
  <si>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</si>
  <si>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</si>
  <si>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</si>
  <si>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</si>
  <si>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</si>
  <si>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</si>
  <si>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</si>
  <si>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</si>
  <si>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</si>
  <si>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</si>
  <si>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</si>
  <si>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</si>
  <si>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</si>
  <si>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</si>
  <si>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</si>
  <si>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</si>
  <si>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</si>
  <si>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</si>
  <si>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</si>
  <si>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</si>
  <si>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</si>
  <si>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</si>
  <si>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</si>
  <si>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</si>
  <si>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</si>
  <si>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</si>
  <si>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</si>
  <si>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</si>
  <si>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</si>
  <si>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</si>
  <si>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</si>
  <si>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</si>
  <si>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</si>
  <si>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</si>
  <si>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</si>
  <si>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</si>
  <si>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</si>
  <si>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</si>
  <si>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</si>
  <si>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</si>
  <si>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</si>
  <si>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</si>
  <si>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</si>
  <si>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</si>
  <si>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</si>
  <si>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</si>
  <si>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</si>
  <si>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</si>
  <si>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</si>
  <si>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</si>
  <si>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</si>
  <si>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</si>
  <si>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</si>
  <si>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</si>
  <si>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</si>
  <si>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</si>
  <si>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</si>
  <si>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</si>
  <si>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</si>
  <si>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</si>
  <si>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</si>
  <si>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</si>
  <si>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</si>
  <si>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</si>
  <si>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</si>
  <si>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</si>
  <si>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</si>
  <si>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</si>
  <si>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</si>
  <si>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</si>
  <si>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</si>
  <si>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</si>
  <si>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</si>
  <si>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</si>
  <si>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</si>
  <si>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</si>
  <si>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</si>
  <si>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</si>
  <si>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</si>
  <si>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</si>
  <si>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</si>
  <si>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</si>
  <si>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</si>
  <si>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</si>
  <si>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</si>
  <si>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</si>
  <si>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</si>
  <si>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</si>
  <si>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</si>
  <si>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</si>
  <si>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</si>
  <si>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</si>
  <si>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</si>
  <si>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</si>
  <si>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</si>
  <si>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</si>
  <si>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</si>
  <si>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</si>
  <si>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</si>
  <si>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</si>
  <si>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</si>
  <si>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</si>
  <si>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</si>
  <si>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</si>
  <si>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</si>
  <si>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</si>
  <si>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</si>
  <si>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</si>
  <si>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</si>
  <si>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</si>
  <si>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</si>
  <si>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</si>
  <si>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</si>
  <si>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</si>
  <si>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</si>
  <si>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</si>
  <si>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</si>
  <si>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</si>
  <si>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</si>
  <si>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</si>
  <si>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</si>
  <si>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</si>
  <si>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</si>
  <si>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</si>
  <si>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</si>
  <si>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</si>
  <si>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</si>
  <si>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</si>
  <si>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</si>
  <si>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</si>
  <si>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</si>
  <si>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</si>
  <si>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</si>
  <si>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</si>
  <si>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</si>
  <si>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</si>
  <si>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</si>
  <si>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</si>
  <si>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</si>
  <si>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</si>
  <si>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</si>
  <si>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</si>
  <si>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</si>
  <si>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</si>
  <si>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</si>
  <si>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</si>
  <si>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</si>
  <si>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</si>
  <si>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</si>
  <si>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</si>
  <si>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</si>
  <si>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</si>
  <si>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</si>
  <si>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</si>
  <si>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</si>
  <si>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</si>
  <si>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</si>
  <si>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</si>
  <si>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</si>
  <si>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</si>
  <si>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</si>
  <si>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</si>
  <si>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</si>
  <si>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</si>
  <si>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</si>
  <si>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</si>
  <si>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</si>
  <si>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</si>
  <si>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</si>
  <si>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</si>
  <si>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</si>
  <si>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</si>
  <si>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</si>
  <si>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</si>
  <si>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</si>
  <si>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</si>
  <si>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</si>
  <si>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</si>
  <si>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</si>
  <si>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</si>
  <si>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</si>
  <si>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</si>
  <si>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</si>
  <si>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</si>
  <si>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</si>
  <si>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</si>
  <si>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</si>
  <si>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</si>
  <si>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</si>
  <si>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</si>
  <si>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</si>
  <si>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</si>
  <si>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</si>
  <si>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</si>
  <si>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</si>
  <si>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</si>
  <si>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</si>
  <si>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</si>
  <si>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</si>
  <si>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</si>
  <si>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</si>
  <si>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</si>
  <si>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</si>
  <si>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</si>
  <si>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</si>
  <si>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</si>
  <si>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</si>
  <si>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</si>
  <si>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</si>
  <si>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</si>
  <si>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</si>
  <si>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</si>
  <si>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</si>
  <si>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</si>
  <si>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</si>
  <si>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</si>
  <si>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</si>
  <si>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</si>
  <si>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</si>
  <si>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</si>
  <si>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</si>
  <si>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</si>
  <si>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</si>
  <si>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</si>
  <si>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</si>
  <si>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</si>
  <si>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</si>
  <si>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</si>
  <si>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</si>
  <si>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</si>
  <si>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</si>
  <si>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</si>
  <si>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</si>
  <si>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</si>
  <si>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</si>
  <si>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</si>
  <si>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</si>
  <si>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</si>
  <si>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</si>
  <si>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</si>
  <si>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</si>
  <si>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</si>
  <si>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</si>
  <si>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</si>
  <si>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</si>
  <si>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</si>
  <si>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</si>
  <si>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</si>
  <si>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</si>
  <si>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</si>
  <si>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</si>
  <si>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</si>
  <si>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</si>
  <si>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</si>
  <si>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</si>
  <si>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</si>
  <si>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</si>
  <si>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</si>
  <si>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</si>
  <si>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</si>
  <si>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</si>
  <si>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</si>
  <si>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</si>
  <si>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</si>
  <si>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</si>
  <si>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</si>
  <si>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</si>
  <si>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</si>
  <si>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</si>
  <si>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</si>
  <si>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</si>
  <si>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</si>
  <si>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</si>
  <si>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</si>
  <si>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</si>
  <si>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</si>
  <si>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</si>
  <si>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</si>
  <si>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</si>
  <si>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</si>
  <si>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</si>
  <si>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</si>
  <si>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</si>
  <si>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</si>
  <si>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</si>
  <si>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</si>
  <si>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</si>
  <si>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</si>
  <si>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</si>
  <si>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</si>
  <si>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</si>
  <si>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</si>
  <si>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</si>
  <si>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</si>
  <si>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</si>
  <si>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</si>
  <si>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</si>
  <si>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</si>
  <si>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</si>
  <si>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</si>
  <si>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</si>
  <si>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</si>
  <si>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</si>
  <si>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</si>
  <si>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</si>
  <si>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</si>
  <si>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</si>
  <si>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</si>
  <si>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</si>
  <si>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</si>
  <si>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</si>
  <si>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</si>
  <si>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</si>
  <si>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</si>
  <si>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</si>
  <si>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</si>
  <si>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</si>
  <si>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</si>
  <si>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</si>
  <si>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</si>
  <si>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</si>
  <si>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</si>
  <si>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</si>
  <si>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</si>
  <si>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</si>
  <si>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</si>
  <si>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</si>
  <si>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</si>
  <si>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</si>
  <si>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</si>
  <si>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</si>
  <si>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</si>
  <si>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</si>
  <si>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</si>
  <si>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</si>
  <si>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</si>
  <si>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</si>
  <si>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</si>
  <si>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</si>
  <si>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</si>
  <si>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</si>
  <si>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</si>
  <si>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</si>
  <si>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</si>
  <si>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</si>
  <si>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</si>
  <si>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</si>
  <si>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</si>
  <si>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</si>
  <si>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</si>
  <si>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</si>
  <si>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</si>
  <si>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</si>
  <si>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</si>
  <si>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</si>
  <si>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</si>
  <si>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</si>
  <si>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</si>
  <si>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</si>
  <si>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</si>
  <si>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</si>
  <si>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</si>
  <si>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</si>
  <si>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</si>
  <si>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</si>
  <si>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</si>
  <si>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</si>
  <si>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</si>
  <si>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</si>
  <si>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</si>
  <si>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</si>
  <si>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</si>
  <si>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</si>
  <si>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</si>
  <si>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</si>
  <si>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</si>
  <si>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</si>
  <si>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</si>
  <si>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</si>
  <si>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</si>
  <si>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</si>
  <si>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</si>
  <si>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</si>
  <si>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</si>
  <si>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</si>
  <si>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</si>
  <si>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</si>
  <si>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</si>
  <si>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</si>
  <si>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</si>
  <si>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</si>
  <si>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</si>
  <si>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</si>
  <si>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</si>
  <si>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</si>
  <si>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</si>
  <si>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</si>
  <si>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</si>
  <si>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</si>
  <si>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</si>
  <si>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</si>
  <si>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</si>
  <si>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</si>
  <si>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</si>
  <si>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</si>
  <si>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</si>
  <si>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</si>
  <si>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</si>
  <si>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</si>
  <si>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</si>
  <si>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</si>
  <si>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</si>
  <si>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</si>
  <si>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</si>
  <si>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</si>
  <si>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</si>
  <si>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</si>
  <si>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</si>
  <si>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</si>
  <si>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</si>
  <si>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</si>
  <si>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</si>
  <si>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</si>
  <si>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</si>
  <si>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</si>
  <si>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</si>
  <si>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</si>
  <si>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</si>
  <si>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</si>
  <si>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</si>
  <si>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</si>
  <si>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</si>
  <si>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</si>
  <si>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</si>
  <si>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</si>
  <si>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</si>
  <si>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</si>
  <si>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</si>
  <si>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</si>
  <si>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</si>
  <si>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</si>
  <si>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</si>
  <si>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</si>
  <si>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</si>
  <si>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</si>
  <si>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</si>
  <si>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</si>
  <si>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</si>
  <si>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</si>
  <si>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</si>
  <si>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</si>
  <si>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</si>
  <si>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</si>
  <si>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</si>
  <si>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</si>
  <si>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</si>
  <si>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</si>
  <si>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</si>
  <si>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</si>
  <si>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</si>
  <si>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</si>
  <si>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</si>
  <si>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</si>
  <si>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</si>
  <si>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</si>
  <si>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</si>
  <si>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</si>
  <si>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</si>
  <si>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</si>
  <si>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</si>
  <si>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</si>
  <si>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</si>
  <si>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</si>
  <si>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</si>
  <si>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</si>
  <si>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</si>
  <si>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</si>
  <si>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</si>
  <si>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</si>
  <si>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</si>
  <si>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</si>
  <si>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</si>
  <si>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</si>
  <si>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</si>
  <si>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</si>
  <si>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</si>
  <si>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</si>
  <si>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</si>
  <si>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</si>
  <si>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</si>
  <si>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</si>
  <si>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</si>
  <si>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</si>
  <si>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</si>
  <si>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</si>
  <si>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</si>
  <si>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</si>
  <si>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</si>
  <si>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</si>
  <si>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</si>
  <si>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</si>
  <si>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</si>
  <si>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</si>
  <si>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</si>
  <si>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</si>
  <si>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</si>
  <si>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</si>
  <si>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</si>
  <si>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</si>
  <si>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</si>
  <si>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</si>
  <si>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</si>
  <si>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</si>
  <si>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</si>
  <si>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</si>
  <si>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</si>
  <si>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</si>
  <si>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</si>
  <si>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</si>
  <si>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</si>
  <si>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</si>
  <si>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</si>
  <si>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</si>
  <si>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</si>
  <si>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</si>
  <si>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</si>
  <si>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</si>
  <si>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</si>
  <si>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</si>
  <si>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</si>
  <si>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</si>
  <si>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</si>
  <si>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</si>
  <si>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</si>
  <si>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</si>
  <si>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</si>
  <si>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</si>
  <si>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</si>
  <si>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</si>
  <si>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</si>
  <si>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</si>
  <si>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</si>
  <si>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</si>
  <si>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</si>
  <si>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</si>
  <si>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</si>
  <si>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</si>
  <si>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</si>
  <si>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</si>
  <si>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</si>
  <si>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</si>
  <si>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</si>
  <si>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</si>
  <si>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</si>
  <si>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</si>
  <si>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</si>
  <si>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</si>
  <si>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</si>
  <si>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</si>
  <si>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</si>
  <si>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</si>
  <si>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</si>
  <si>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</si>
  <si>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</si>
  <si>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</si>
  <si>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</si>
  <si>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</si>
  <si>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</si>
  <si>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</si>
  <si>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</si>
  <si>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</si>
  <si>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</si>
  <si>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</si>
  <si>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</si>
  <si>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</si>
  <si>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</si>
  <si>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</si>
  <si>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</si>
  <si>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</si>
  <si>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</si>
  <si>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</si>
  <si>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</si>
  <si>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</si>
  <si>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</si>
  <si>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</si>
  <si>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</si>
  <si>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</si>
  <si>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</si>
  <si>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</si>
  <si>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</si>
  <si>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</si>
  <si>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</si>
  <si>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</si>
  <si>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</si>
  <si>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</si>
  <si>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</si>
  <si>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</si>
  <si>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</si>
  <si>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</si>
  <si>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</si>
  <si>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</si>
  <si>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</si>
  <si>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</si>
  <si>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</si>
  <si>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</si>
  <si>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</si>
  <si>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</si>
  <si>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</si>
  <si>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</si>
  <si>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</si>
  <si>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</si>
  <si>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</si>
  <si>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</si>
  <si>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</si>
  <si>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</si>
  <si>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</si>
  <si>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</si>
  <si>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</si>
  <si>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</si>
  <si>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</si>
  <si>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</si>
  <si>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</si>
  <si>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</si>
  <si>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</si>
  <si>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</si>
  <si>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</si>
  <si>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</si>
  <si>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</si>
  <si>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</si>
  <si>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</si>
  <si>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</si>
  <si>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</si>
  <si>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</si>
  <si>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</si>
  <si>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</si>
  <si>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</si>
  <si>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</si>
  <si>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</si>
  <si>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</si>
  <si>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</si>
  <si>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</si>
  <si>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</si>
  <si>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</si>
  <si>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</si>
  <si>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</si>
  <si>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</si>
  <si>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</si>
  <si>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</si>
  <si>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</si>
  <si>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</si>
  <si>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</si>
  <si>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</si>
  <si>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</si>
  <si>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</si>
  <si>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</si>
  <si>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</si>
  <si>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</si>
  <si>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</si>
  <si>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</si>
  <si>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</si>
  <si>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</si>
  <si>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</si>
  <si>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</si>
  <si>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</si>
  <si>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</si>
  <si>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</si>
  <si>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</si>
  <si>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</si>
  <si>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</si>
  <si>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</si>
  <si>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</si>
  <si>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</si>
  <si>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</si>
  <si>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</si>
  <si>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</si>
  <si>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</si>
  <si>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</si>
  <si>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</si>
  <si>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</si>
  <si>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</si>
  <si>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</si>
  <si>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</si>
  <si>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</si>
  <si>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</si>
  <si>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</si>
  <si>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</si>
  <si>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</si>
  <si>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</si>
  <si>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</si>
  <si>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</si>
  <si>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</si>
  <si>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</si>
  <si>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</si>
  <si>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</si>
  <si>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</si>
  <si>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</si>
  <si>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</si>
  <si>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</si>
  <si>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</si>
  <si>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</si>
  <si>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</si>
  <si>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</si>
  <si>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</si>
  <si>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</si>
  <si>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</si>
  <si>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</si>
  <si>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</si>
  <si>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</si>
  <si>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</si>
  <si>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</si>
  <si>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</si>
  <si>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</si>
  <si>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</si>
  <si>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</si>
  <si>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</si>
  <si>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</si>
  <si>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</si>
  <si>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</si>
  <si>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</si>
  <si>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</si>
  <si>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</si>
  <si>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</si>
  <si>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</si>
  <si>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</si>
  <si>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</si>
  <si>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</si>
  <si>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</si>
  <si>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</si>
  <si>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</si>
  <si>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</si>
  <si>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</si>
  <si>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</si>
  <si>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</si>
  <si>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</si>
  <si>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</si>
  <si>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</si>
  <si>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</si>
  <si>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</si>
  <si>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</si>
  <si>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</si>
  <si>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</si>
  <si>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</si>
  <si>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</si>
  <si>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</si>
  <si>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</si>
  <si>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</si>
  <si>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</si>
  <si>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</si>
  <si>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</si>
  <si>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</si>
  <si>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</si>
  <si>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</si>
  <si>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</si>
  <si>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</si>
  <si>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</si>
  <si>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</si>
  <si>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</si>
  <si>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</si>
  <si>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</si>
  <si>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</si>
  <si>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</si>
  <si>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</si>
  <si>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</si>
  <si>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</si>
  <si>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</si>
  <si>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</si>
  <si>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</si>
  <si>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</si>
  <si>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</si>
  <si>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</si>
  <si>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</si>
  <si>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</si>
  <si>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</si>
  <si>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</si>
  <si>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</si>
  <si>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</si>
  <si>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</si>
  <si>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</si>
  <si>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</si>
  <si>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</si>
  <si>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</si>
  <si>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</si>
  <si>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</si>
  <si>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</si>
  <si>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</si>
  <si>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</si>
  <si>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</si>
  <si>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</si>
  <si>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</si>
  <si>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</si>
  <si>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</si>
  <si>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</si>
  <si>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</si>
  <si>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</si>
  <si>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</si>
  <si>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</si>
  <si>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</si>
  <si>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</si>
  <si>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</si>
  <si>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</si>
  <si>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</si>
  <si>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</si>
  <si>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</si>
  <si>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</si>
  <si>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</si>
  <si>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</si>
  <si>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</si>
  <si>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</si>
  <si>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</si>
  <si>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</si>
  <si>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</si>
  <si>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</si>
  <si>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</si>
  <si>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</si>
  <si>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</si>
  <si>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</si>
  <si>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</si>
  <si>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</si>
  <si>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</si>
  <si>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</si>
  <si>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</si>
  <si>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</si>
  <si>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</si>
  <si>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</si>
  <si>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</si>
  <si>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</si>
  <si>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</si>
  <si>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</si>
  <si>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</si>
  <si>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</si>
  <si>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</si>
  <si>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</si>
  <si>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</si>
  <si>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</si>
  <si>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</si>
  <si>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</si>
  <si>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</si>
  <si>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</si>
  <si>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</si>
  <si>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</si>
  <si>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</si>
  <si>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</si>
  <si>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</si>
  <si>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</si>
  <si>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</si>
  <si>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</si>
  <si>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</si>
  <si>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</si>
  <si>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</si>
  <si>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</si>
  <si>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</si>
  <si>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</si>
  <si>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</si>
  <si>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</si>
  <si>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</si>
  <si>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</si>
  <si>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</si>
  <si>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</si>
  <si>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</si>
  <si>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</si>
  <si>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</si>
  <si>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</si>
  <si>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</si>
  <si>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</si>
  <si>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</si>
  <si>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</si>
  <si>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</si>
  <si>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</si>
  <si>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</si>
  <si>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</si>
  <si>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</si>
  <si>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</si>
  <si>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</si>
  <si>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</si>
  <si>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</si>
  <si>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</si>
  <si>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</si>
  <si>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</si>
  <si>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</si>
  <si>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</si>
  <si>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</si>
  <si>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</si>
  <si>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</si>
  <si>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</si>
  <si>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</si>
  <si>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</si>
  <si>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</si>
  <si>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</si>
  <si>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</si>
  <si>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</si>
  <si>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</si>
  <si>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</si>
  <si>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</si>
  <si>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</si>
  <si>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</si>
  <si>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</si>
  <si>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</si>
  <si>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</si>
  <si>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</si>
  <si>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</si>
  <si>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</si>
  <si>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</si>
  <si>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</si>
  <si>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</si>
  <si>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</si>
  <si>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</si>
  <si>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</si>
  <si>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</si>
  <si>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</si>
  <si>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</si>
  <si>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</si>
  <si>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</si>
  <si>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</si>
  <si>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</si>
  <si>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</si>
  <si>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</si>
  <si>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</si>
  <si>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</si>
  <si>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</si>
  <si>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</si>
  <si>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</si>
  <si>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</si>
  <si>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</si>
  <si>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</si>
  <si>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</si>
  <si>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</si>
  <si>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</si>
  <si>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</si>
  <si>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</si>
  <si>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</si>
  <si>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</si>
  <si>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</si>
  <si>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</si>
  <si>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</si>
  <si>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</si>
  <si>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</si>
  <si>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</si>
  <si>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</si>
  <si>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</si>
  <si>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</si>
  <si>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</si>
  <si>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</si>
  <si>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</si>
  <si>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</si>
  <si>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</si>
  <si>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</si>
  <si>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</si>
  <si>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</si>
  <si>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</si>
  <si>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</si>
  <si>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</si>
  <si>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</si>
  <si>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</si>
  <si>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</si>
  <si>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</si>
  <si>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</si>
  <si>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</si>
  <si>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</si>
  <si>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</si>
  <si>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</si>
  <si>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</si>
  <si>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</si>
  <si>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</si>
  <si>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</si>
  <si>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</si>
  <si>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</si>
  <si>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</si>
  <si>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</si>
  <si>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</si>
  <si>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</si>
  <si>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</si>
  <si>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</si>
  <si>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</si>
  <si>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</si>
  <si>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</si>
  <si>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</si>
  <si>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</si>
  <si>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</si>
  <si>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</si>
  <si>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</si>
  <si>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</si>
  <si>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</si>
  <si>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</si>
  <si>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</si>
  <si>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</si>
  <si>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</si>
  <si>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</si>
  <si>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</si>
  <si>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</si>
  <si>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</si>
  <si>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</si>
  <si>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</si>
  <si>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</si>
  <si>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</si>
  <si>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</si>
  <si>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</si>
  <si>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</si>
  <si>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</si>
  <si>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</si>
  <si>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</si>
  <si>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</si>
  <si>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</si>
  <si>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</si>
  <si>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</si>
  <si>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</si>
  <si>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</si>
  <si>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</si>
  <si>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</si>
  <si>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</si>
  <si>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</si>
  <si>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</si>
  <si>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</si>
  <si>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</si>
  <si>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</si>
  <si>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</si>
  <si>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</si>
  <si>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</si>
  <si>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</si>
  <si>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</si>
  <si>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</si>
  <si>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</si>
  <si>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</si>
  <si>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</si>
  <si>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</si>
  <si>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</si>
  <si>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</si>
  <si>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</si>
  <si>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</si>
  <si>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</si>
  <si>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</si>
  <si>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</si>
  <si>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</si>
  <si>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</si>
  <si>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</si>
  <si>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</si>
  <si>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</si>
  <si>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</si>
  <si>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</si>
  <si>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</si>
  <si>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</si>
  <si>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</si>
  <si>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</si>
  <si>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</si>
  <si>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</si>
  <si>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</si>
  <si>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</si>
  <si>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</si>
  <si>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</si>
  <si>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</si>
  <si>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</si>
  <si>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</si>
  <si>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</si>
  <si>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</si>
  <si>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</si>
  <si>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</si>
  <si>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</si>
  <si>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</si>
  <si>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</si>
  <si>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</si>
  <si>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</si>
  <si>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</si>
  <si>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</si>
  <si>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</si>
  <si>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</si>
  <si>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</si>
  <si>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</si>
  <si>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</si>
  <si>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</si>
  <si>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</si>
  <si>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</si>
  <si>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</si>
  <si>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</si>
  <si>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</si>
  <si>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</si>
  <si>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</si>
  <si>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</si>
  <si>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</si>
  <si>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</si>
  <si>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</si>
  <si>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</si>
  <si>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</si>
  <si>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</si>
  <si>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</si>
  <si>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</si>
  <si>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</si>
  <si>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</si>
  <si>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</si>
  <si>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</si>
  <si>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</si>
  <si>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</si>
  <si>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</si>
  <si>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</si>
  <si>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</si>
  <si>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</si>
  <si>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</si>
  <si>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</si>
  <si>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</si>
  <si>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</si>
  <si>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</si>
  <si>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</si>
  <si>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</si>
  <si>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</si>
  <si>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</si>
  <si>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</si>
  <si>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</si>
  <si>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</si>
  <si>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</si>
  <si>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</si>
  <si>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</si>
  <si>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</si>
  <si>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</si>
  <si>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</si>
  <si>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</si>
  <si>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</si>
  <si>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</si>
  <si>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</si>
  <si>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</si>
  <si>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</si>
  <si>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</si>
  <si>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</si>
  <si>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</si>
  <si>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</si>
  <si>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</si>
  <si>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</si>
  <si>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</si>
  <si>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</si>
  <si>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</si>
  <si>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</si>
  <si>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</si>
  <si>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</si>
  <si>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</si>
  <si>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</si>
  <si>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</si>
  <si>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</si>
  <si>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</si>
  <si>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</si>
  <si>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</si>
  <si>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</si>
  <si>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</si>
  <si>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</si>
  <si>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</si>
  <si>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</si>
  <si>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</si>
  <si>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</si>
  <si>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</si>
  <si>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</si>
  <si>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</si>
  <si>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</si>
  <si>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</si>
  <si>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</si>
  <si>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</si>
  <si>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</si>
  <si>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</si>
  <si>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</si>
  <si>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</si>
  <si>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</si>
  <si>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</si>
  <si>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</si>
  <si>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</si>
  <si>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</si>
  <si>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</si>
  <si>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</si>
  <si>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</si>
  <si>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</si>
  <si>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</si>
  <si>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</si>
  <si>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</si>
  <si>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</si>
  <si>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</si>
  <si>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</si>
  <si>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</si>
  <si>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</si>
  <si>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</si>
  <si>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</si>
  <si>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</si>
  <si>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</si>
  <si>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</si>
  <si>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</si>
  <si>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</si>
  <si>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</si>
  <si>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</si>
  <si>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</si>
  <si>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</si>
  <si>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</si>
  <si>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</si>
  <si>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</si>
  <si>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</si>
  <si>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</si>
  <si>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</si>
  <si>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</si>
  <si>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</si>
  <si>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</si>
  <si>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</si>
  <si>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</si>
  <si>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</si>
  <si>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</si>
  <si>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</si>
  <si>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</si>
  <si>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</si>
  <si>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</si>
  <si>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</si>
  <si>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</si>
  <si>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</si>
  <si>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</si>
  <si>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</si>
  <si>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</si>
  <si>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</si>
  <si>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</si>
  <si>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</si>
  <si>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</si>
  <si>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</si>
  <si>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</si>
  <si>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</si>
  <si>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</si>
  <si>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</si>
  <si>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</si>
  <si>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</si>
  <si>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</si>
  <si>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</si>
  <si>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</si>
  <si>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</si>
  <si>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</si>
  <si>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</si>
  <si>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</si>
  <si>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</si>
  <si>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</si>
  <si>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</si>
  <si>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</si>
  <si>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</si>
  <si>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</si>
  <si>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</si>
  <si>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</si>
  <si>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</si>
  <si>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</si>
  <si>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</si>
  <si>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</si>
  <si>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</si>
  <si>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</si>
  <si>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</si>
  <si>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</si>
  <si>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</si>
  <si>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</si>
  <si>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</si>
  <si>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</si>
  <si>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</si>
  <si>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</si>
  <si>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</si>
  <si>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</si>
  <si>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</si>
  <si>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</si>
  <si>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</si>
  <si>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</si>
  <si>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</si>
  <si>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</si>
  <si>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</si>
  <si>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</si>
  <si>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</si>
  <si>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</si>
  <si>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</si>
  <si>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</si>
  <si>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</si>
  <si>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</si>
  <si>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</si>
  <si>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</si>
  <si>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</si>
  <si>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</si>
  <si>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</si>
  <si>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</si>
  <si>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</si>
  <si>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</si>
  <si>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</si>
  <si>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</si>
  <si>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</si>
  <si>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</si>
  <si>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</si>
  <si>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</si>
  <si>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</si>
  <si>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</si>
  <si>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</si>
  <si>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</si>
  <si>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</si>
  <si>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</si>
  <si>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</si>
  <si>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</si>
  <si>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</si>
  <si>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</si>
  <si>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</si>
  <si>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</si>
  <si>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</si>
  <si>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</si>
  <si>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</si>
  <si>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</si>
  <si>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</si>
  <si>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</si>
  <si>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</si>
  <si>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</si>
  <si>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</si>
  <si>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</si>
  <si>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</si>
  <si>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</si>
  <si>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</si>
  <si>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</si>
  <si>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</si>
  <si>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</si>
  <si>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</si>
  <si>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</si>
  <si>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</si>
  <si>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</si>
  <si>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</si>
  <si>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</si>
  <si>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</si>
  <si>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</si>
  <si>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</si>
  <si>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</si>
  <si>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</si>
  <si>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</si>
  <si>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</si>
  <si>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</si>
  <si>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</si>
  <si>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</si>
  <si>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</si>
  <si>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</si>
  <si>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</si>
  <si>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</si>
  <si>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</si>
  <si>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</si>
  <si>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</si>
  <si>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</si>
  <si>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</si>
  <si>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</si>
  <si>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</si>
  <si>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</si>
  <si>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</si>
  <si>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</si>
  <si>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</si>
  <si>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</si>
  <si>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</si>
  <si>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</si>
  <si>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</si>
  <si>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</si>
  <si>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</si>
  <si>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</si>
  <si>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</si>
  <si>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</si>
  <si>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</si>
  <si>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</si>
  <si>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</si>
  <si>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</si>
  <si>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</si>
  <si>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</si>
  <si>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</si>
  <si>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</si>
  <si>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</si>
  <si>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</si>
  <si>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</si>
  <si>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</si>
  <si>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</si>
  <si>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</si>
  <si>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</si>
  <si>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</si>
  <si>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</si>
  <si>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</si>
  <si>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</si>
  <si>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</si>
  <si>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</si>
  <si>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</si>
  <si>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</si>
  <si>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</si>
  <si>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</si>
  <si>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</si>
  <si>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</si>
  <si>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</si>
  <si>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</si>
  <si>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</si>
  <si>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</si>
  <si>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</si>
  <si>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</si>
  <si>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</si>
  <si>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</si>
  <si>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</si>
  <si>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</si>
  <si>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</si>
  <si>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</si>
  <si>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</si>
  <si>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</si>
  <si>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</si>
  <si>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</si>
  <si>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</si>
  <si>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</si>
  <si>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</si>
  <si>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</si>
  <si>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</si>
  <si>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</si>
  <si>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</si>
  <si>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</si>
  <si>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</si>
  <si>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</si>
  <si>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</si>
  <si>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</si>
  <si>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</si>
  <si>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</si>
  <si>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</si>
  <si>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</si>
  <si>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</si>
  <si>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</si>
  <si>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</si>
  <si>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</si>
  <si>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</si>
  <si>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</si>
  <si>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</si>
  <si>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</si>
  <si>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</si>
  <si>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</si>
  <si>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</si>
  <si>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</si>
  <si>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</si>
  <si>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</si>
  <si>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</si>
  <si>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</si>
  <si>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</si>
  <si>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</si>
  <si>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</si>
  <si>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</si>
  <si>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</si>
  <si>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</si>
  <si>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</si>
  <si>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</si>
  <si>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</si>
  <si>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</si>
  <si>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</si>
  <si>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</si>
  <si>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</si>
  <si>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</si>
  <si>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</si>
  <si>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</si>
  <si>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</si>
  <si>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</si>
  <si>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</si>
  <si>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</si>
  <si>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</si>
  <si>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</si>
  <si>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</si>
  <si>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</si>
  <si>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</si>
  <si>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</si>
  <si>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</si>
  <si>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</si>
  <si>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</si>
  <si>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</si>
  <si>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</si>
  <si>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</si>
  <si>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</si>
  <si>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</si>
  <si>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</si>
  <si>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</si>
  <si>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</si>
  <si>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</si>
  <si>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</si>
  <si>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</si>
  <si>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</si>
  <si>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</si>
  <si>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</si>
  <si>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</si>
  <si>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</si>
  <si>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</si>
  <si>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</si>
  <si>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</si>
  <si>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</si>
  <si>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</si>
  <si>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</si>
  <si>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</si>
  <si>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</si>
  <si>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</si>
  <si>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</si>
  <si>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</si>
  <si>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</si>
  <si>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</si>
  <si>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</si>
  <si>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</si>
  <si>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</si>
  <si>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</si>
  <si>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</si>
  <si>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</si>
  <si>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</si>
  <si>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</si>
  <si>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</si>
  <si>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</si>
  <si>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</si>
  <si>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</si>
  <si>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</si>
  <si>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</si>
  <si>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</si>
  <si>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</si>
  <si>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</si>
  <si>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</si>
  <si>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</si>
  <si>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</si>
  <si>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</si>
  <si>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</si>
  <si>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</si>
  <si>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</si>
  <si>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</si>
  <si>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</si>
  <si>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</si>
  <si>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</si>
  <si>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</si>
  <si>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</si>
  <si>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</si>
  <si>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</si>
  <si>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</si>
  <si>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</si>
  <si>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</si>
  <si>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</si>
  <si>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</si>
  <si>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</si>
  <si>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</si>
  <si>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</si>
  <si>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</si>
  <si>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</si>
  <si>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</si>
  <si>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</si>
  <si>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</si>
  <si>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</si>
  <si>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</si>
  <si>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</si>
  <si>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</si>
  <si>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</si>
  <si>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</si>
  <si>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</si>
  <si>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</si>
  <si>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</si>
  <si>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</si>
  <si>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</si>
  <si>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</si>
  <si>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</si>
  <si>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</si>
  <si>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</si>
  <si>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</si>
  <si>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</si>
  <si>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</si>
  <si>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</si>
  <si>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</si>
  <si>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</si>
  <si>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</si>
  <si>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</si>
  <si>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</si>
  <si>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</si>
  <si>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</si>
  <si>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</si>
  <si>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</si>
  <si>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</si>
  <si>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</si>
  <si>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</si>
  <si>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</si>
  <si>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</si>
  <si>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</si>
  <si>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</si>
  <si>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</si>
  <si>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</si>
  <si>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</si>
  <si>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</si>
  <si>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</si>
  <si>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</si>
  <si>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</si>
  <si>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</si>
  <si>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</si>
  <si>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</si>
  <si>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</si>
  <si>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</si>
  <si>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</si>
  <si>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</si>
  <si>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</si>
  <si>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</si>
  <si>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</si>
  <si>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</si>
  <si>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</si>
  <si>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</si>
  <si>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</si>
  <si>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</si>
  <si>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</si>
  <si>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</si>
  <si>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</si>
  <si>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</si>
  <si>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</si>
  <si>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</si>
  <si>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</si>
  <si>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</si>
  <si>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</si>
  <si>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</si>
  <si>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</si>
  <si>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</si>
  <si>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</si>
  <si>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</si>
  <si>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</si>
  <si>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</si>
  <si>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</si>
  <si>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</si>
  <si>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</si>
  <si>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</si>
  <si>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</si>
  <si>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</si>
  <si>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</si>
  <si>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</si>
  <si>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</si>
  <si>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</si>
  <si>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</si>
  <si>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</si>
  <si>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</si>
  <si>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</si>
  <si>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</si>
  <si>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</si>
  <si>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</si>
  <si>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</si>
  <si>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</si>
  <si>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</si>
  <si>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</si>
  <si>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</si>
  <si>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</si>
  <si>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</si>
  <si>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</si>
  <si>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</si>
  <si>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</si>
  <si>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</si>
  <si>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</si>
  <si>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</si>
  <si>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</si>
  <si>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</si>
  <si>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</si>
  <si>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</si>
  <si>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</si>
  <si>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</si>
  <si>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</si>
  <si>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</si>
  <si>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</si>
  <si>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</si>
  <si>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</si>
  <si>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</si>
  <si>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</si>
  <si>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</si>
  <si>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</si>
  <si>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</si>
  <si>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</si>
  <si>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</si>
  <si>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</si>
  <si>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</si>
  <si>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</si>
  <si>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</si>
  <si>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</si>
  <si>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</si>
  <si>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</si>
  <si>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</si>
  <si>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</si>
  <si>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</si>
  <si>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</si>
  <si>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</si>
  <si>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</si>
  <si>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</si>
  <si>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</si>
  <si>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</si>
  <si>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</si>
  <si>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</si>
  <si>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</si>
  <si>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</si>
  <si>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</si>
  <si>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</si>
  <si>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</si>
  <si>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</si>
  <si>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</si>
  <si>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</si>
  <si>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</si>
  <si>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</si>
  <si>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</si>
  <si>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</si>
  <si>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</si>
  <si>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</si>
  <si>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</si>
  <si>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</si>
  <si>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</si>
  <si>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</si>
  <si>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</si>
  <si>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</si>
  <si>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</si>
  <si>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</si>
  <si>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</si>
  <si>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</si>
  <si>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</si>
  <si>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</si>
  <si>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</si>
  <si>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</si>
  <si>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</si>
  <si>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</si>
  <si>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</si>
  <si>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</si>
  <si>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</si>
  <si>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</si>
  <si>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</si>
  <si>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</si>
  <si>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</si>
  <si>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</si>
  <si>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</si>
  <si>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</si>
  <si>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</si>
  <si>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</si>
  <si>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</si>
  <si>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</si>
  <si>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</si>
  <si>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</si>
  <si>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</si>
  <si>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</si>
  <si>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</si>
  <si>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</si>
  <si>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</si>
  <si>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</si>
  <si>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</si>
  <si>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</si>
  <si>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</si>
  <si>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</si>
  <si>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</si>
  <si>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</si>
  <si>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</si>
  <si>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</si>
  <si>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</si>
  <si>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</si>
  <si>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</si>
  <si>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</si>
  <si>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</si>
  <si>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</si>
  <si>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</si>
  <si>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</si>
  <si>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</si>
  <si>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</si>
  <si>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</si>
  <si>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</si>
  <si>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</si>
  <si>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</si>
  <si>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</si>
  <si>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</si>
  <si>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</si>
  <si>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</si>
  <si>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</si>
  <si>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</si>
  <si>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</si>
  <si>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</si>
  <si>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</si>
  <si>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</si>
  <si>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</si>
  <si>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</si>
  <si>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</si>
  <si>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</si>
  <si>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</si>
  <si>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</si>
  <si>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</si>
  <si>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</si>
  <si>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</si>
  <si>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</si>
  <si>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</si>
  <si>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</si>
  <si>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</si>
  <si>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</si>
  <si>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</si>
  <si>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</si>
  <si>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</si>
  <si>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</si>
  <si>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</si>
  <si>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</si>
  <si>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</si>
  <si>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</si>
  <si>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</si>
  <si>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</si>
  <si>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</si>
  <si>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</si>
  <si>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</si>
  <si>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</si>
  <si>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</si>
  <si>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</si>
  <si>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</si>
  <si>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</si>
  <si>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</si>
  <si>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</si>
  <si>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</si>
  <si>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</si>
  <si>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</si>
  <si>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</si>
  <si>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</si>
  <si>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</si>
  <si>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</si>
  <si>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</si>
  <si>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</si>
  <si>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</si>
  <si>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</si>
  <si>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</si>
  <si>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</si>
  <si>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</si>
  <si>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</si>
  <si>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</si>
  <si>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</si>
  <si>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</si>
  <si>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</si>
  <si>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</si>
  <si>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</si>
  <si>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</si>
  <si>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</si>
  <si>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</si>
  <si>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</si>
  <si>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</si>
  <si>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</si>
  <si>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</si>
  <si>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</si>
  <si>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</si>
  <si>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</si>
  <si>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</si>
  <si>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</si>
  <si>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</si>
  <si>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</si>
  <si>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</si>
  <si>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</si>
  <si>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</si>
  <si>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</si>
  <si>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</si>
  <si>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</si>
  <si>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</si>
  <si>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</si>
  <si>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</si>
  <si>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</si>
  <si>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</si>
  <si>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</si>
  <si>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</si>
  <si>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</si>
  <si>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</si>
  <si>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</si>
  <si>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</si>
  <si>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</si>
  <si>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</si>
  <si>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</si>
  <si>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</si>
  <si>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</si>
  <si>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</si>
  <si>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</si>
  <si>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</si>
  <si>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</si>
  <si>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</si>
  <si>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</si>
  <si>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</si>
  <si>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</si>
  <si>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</si>
  <si>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</si>
  <si>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</si>
  <si>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</si>
  <si>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</si>
  <si>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</si>
  <si>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</si>
  <si>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</si>
  <si>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</si>
  <si>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</si>
  <si>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</si>
  <si>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</si>
  <si>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</si>
  <si>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</si>
  <si>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</si>
  <si>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</si>
  <si>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</si>
  <si>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</si>
  <si>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</si>
  <si>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</si>
  <si>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</si>
  <si>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</si>
  <si>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</si>
  <si>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</si>
  <si>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</si>
  <si>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</si>
  <si>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</si>
  <si>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</si>
  <si>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</si>
  <si>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</si>
  <si>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</si>
  <si>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</si>
  <si>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</si>
  <si>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</si>
  <si>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</si>
  <si>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</si>
  <si>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</si>
  <si>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</si>
  <si>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</si>
  <si>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</si>
  <si>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</si>
  <si>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</si>
  <si>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</si>
  <si>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</si>
  <si>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</si>
  <si>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</si>
  <si>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</si>
  <si>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</si>
  <si>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</si>
  <si>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</si>
  <si>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</si>
  <si>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</si>
  <si>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</si>
  <si>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</si>
  <si>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</si>
  <si>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</si>
  <si>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</si>
  <si>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</si>
  <si>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</si>
  <si>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</si>
  <si>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</si>
  <si>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</si>
  <si>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</si>
  <si>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</si>
  <si>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</si>
  <si>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</si>
  <si>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</si>
  <si>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</si>
  <si>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</si>
  <si>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</si>
  <si>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</si>
  <si>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</si>
  <si>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</si>
  <si>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</si>
  <si>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</si>
  <si>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</si>
  <si>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</si>
  <si>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</si>
  <si>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</si>
  <si>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</si>
  <si>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</si>
  <si>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</si>
  <si>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</si>
  <si>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</si>
  <si>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</si>
  <si>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</si>
  <si>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</si>
  <si>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</si>
  <si>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</si>
  <si>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</si>
  <si>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</si>
  <si>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</si>
  <si>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</si>
  <si>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</si>
  <si>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</si>
  <si>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</si>
  <si>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</si>
  <si>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</si>
  <si>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</si>
  <si>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</si>
  <si>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</si>
  <si>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</si>
  <si>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</si>
  <si>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</si>
  <si>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</si>
  <si>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</si>
  <si>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</si>
  <si>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</si>
  <si>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</si>
  <si>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</si>
  <si>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</si>
  <si>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</si>
  <si>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</si>
  <si>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</si>
  <si>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</si>
  <si>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</si>
  <si>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</si>
  <si>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</si>
  <si>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</si>
  <si>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</si>
  <si>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</si>
  <si>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</si>
  <si>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</si>
  <si>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</si>
  <si>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</si>
  <si>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</si>
  <si>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</si>
  <si>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</si>
  <si>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</si>
  <si>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</si>
  <si>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</si>
  <si>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</si>
  <si>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</si>
  <si>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</si>
  <si>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</si>
  <si>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</si>
  <si>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</si>
  <si>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</si>
  <si>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</si>
  <si>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</si>
  <si>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</si>
  <si>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</si>
  <si>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</si>
  <si>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</si>
  <si>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</si>
  <si>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</si>
  <si>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</si>
  <si>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</si>
  <si>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</si>
  <si>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</si>
  <si>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</si>
  <si>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</si>
  <si>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</si>
  <si>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</si>
  <si>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</si>
  <si>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</si>
  <si>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</si>
  <si>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</si>
  <si>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</si>
  <si>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</si>
  <si>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</si>
  <si>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</si>
  <si>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</si>
  <si>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</si>
  <si>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</si>
  <si>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</si>
  <si>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</si>
  <si>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</si>
  <si>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</si>
  <si>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</si>
  <si>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</si>
  <si>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</si>
  <si>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</si>
  <si>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</si>
  <si>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</si>
  <si>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</si>
  <si>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</si>
  <si>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</si>
  <si>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</si>
  <si>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</si>
  <si>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</si>
  <si>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</si>
  <si>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</si>
  <si>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</si>
  <si>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</si>
  <si>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</si>
  <si>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</si>
  <si>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</si>
  <si>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</si>
  <si>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</si>
  <si>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</si>
  <si>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</si>
  <si>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</si>
  <si>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</si>
  <si>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</si>
  <si>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</si>
  <si>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</si>
  <si>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</si>
  <si>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</si>
  <si>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</si>
  <si>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</si>
  <si>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</si>
  <si>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</si>
  <si>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</si>
  <si>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</si>
  <si>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</si>
  <si>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</si>
  <si>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</si>
  <si>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</si>
  <si>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</si>
  <si>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</si>
  <si>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</si>
  <si>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</si>
  <si>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</si>
  <si>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</si>
  <si>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</si>
  <si>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</si>
  <si>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</si>
  <si>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</si>
  <si>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</si>
  <si>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</si>
  <si>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</si>
  <si>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</si>
  <si>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</si>
  <si>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</si>
  <si>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</si>
  <si>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</si>
  <si>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</si>
  <si>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</si>
  <si>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</si>
  <si>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</si>
  <si>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</si>
  <si>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</si>
  <si>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</si>
  <si>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</si>
  <si>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</si>
  <si>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</si>
  <si>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</si>
  <si>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</si>
  <si>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</si>
  <si>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</si>
  <si>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</si>
  <si>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</si>
  <si>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</si>
  <si>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</si>
  <si>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</si>
  <si>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</si>
  <si>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</si>
  <si>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</si>
  <si>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</si>
  <si>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</si>
  <si>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</si>
  <si>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</si>
  <si>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</si>
  <si>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</si>
  <si>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</si>
  <si>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</si>
  <si>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</si>
  <si>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</si>
  <si>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</si>
  <si>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</si>
  <si>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</si>
  <si>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</si>
  <si>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</si>
  <si>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</si>
  <si>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</si>
  <si>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</si>
  <si>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</si>
  <si>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</si>
  <si>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</si>
  <si>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</si>
  <si>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</si>
  <si>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</si>
  <si>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</si>
  <si>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</si>
  <si>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</si>
  <si>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</si>
  <si>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</si>
  <si>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</si>
  <si>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</si>
  <si>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</si>
  <si>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</si>
  <si>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</si>
  <si>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</si>
  <si>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</si>
  <si>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</si>
  <si>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</si>
  <si>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</si>
  <si>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</si>
  <si>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</si>
  <si>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</si>
  <si>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</si>
  <si>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</si>
  <si>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</si>
  <si>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</si>
  <si>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</si>
  <si>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</si>
  <si>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</si>
  <si>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</si>
  <si>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</si>
  <si>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</si>
  <si>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</si>
  <si>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</si>
  <si>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</si>
  <si>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</si>
  <si>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</si>
  <si>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</si>
  <si>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</si>
  <si>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</si>
  <si>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</si>
  <si>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</si>
  <si>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</si>
  <si>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</si>
  <si>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</si>
  <si>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</si>
  <si>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</si>
  <si>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</si>
  <si>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</si>
  <si>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</si>
  <si>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</si>
  <si>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</si>
  <si>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</si>
  <si>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</si>
  <si>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</si>
  <si>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</si>
  <si>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</si>
  <si>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</si>
  <si>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</si>
  <si>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</si>
  <si>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</si>
  <si>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</si>
  <si>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</si>
  <si>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</si>
  <si>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</si>
  <si>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</si>
  <si>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</si>
  <si>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</si>
  <si>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</si>
  <si>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</si>
  <si>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</si>
  <si>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</si>
  <si>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</si>
  <si>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</si>
  <si>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</si>
  <si>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</si>
  <si>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</si>
  <si>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</si>
  <si>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</si>
  <si>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</si>
  <si>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</si>
  <si>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</si>
  <si>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</si>
  <si>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</si>
  <si>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</si>
  <si>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</si>
  <si>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</si>
  <si>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</si>
  <si>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</si>
  <si>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</si>
  <si>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</si>
  <si>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</si>
  <si>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</si>
  <si>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</si>
  <si>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</si>
  <si>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</si>
  <si>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</si>
  <si>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</si>
  <si>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</si>
  <si>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</si>
  <si>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</si>
  <si>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</si>
  <si>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</si>
  <si>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</si>
  <si>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</si>
  <si>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</si>
  <si>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</si>
  <si>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</si>
  <si>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</si>
  <si>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</si>
  <si>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</si>
  <si>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</si>
  <si>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</si>
  <si>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</si>
  <si>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</si>
  <si>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</si>
  <si>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</si>
  <si>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</si>
  <si>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</si>
  <si>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</si>
  <si>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</si>
  <si>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</si>
  <si>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</si>
  <si>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</si>
  <si>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</si>
  <si>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</si>
  <si>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</si>
  <si>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</si>
  <si>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</si>
  <si>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</si>
  <si>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</si>
  <si>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</si>
  <si>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</si>
  <si>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</si>
  <si>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</si>
  <si>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</si>
  <si>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</si>
  <si>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</si>
  <si>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</si>
  <si>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</si>
  <si>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</si>
  <si>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</si>
  <si>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</si>
  <si>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</si>
  <si>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</si>
  <si>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</si>
  <si>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</si>
  <si>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</si>
  <si>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</si>
  <si>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</si>
  <si>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</si>
  <si>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</si>
  <si>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</si>
  <si>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</si>
  <si>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</si>
  <si>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</si>
  <si>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</si>
  <si>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</si>
  <si>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</si>
  <si>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</si>
  <si>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</si>
  <si>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</si>
  <si>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</si>
  <si>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</si>
  <si>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</si>
  <si>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</si>
  <si>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</si>
  <si>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</si>
  <si>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</si>
  <si>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</si>
  <si>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</si>
  <si>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</si>
  <si>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</si>
  <si>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</si>
  <si>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</si>
  <si>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</si>
  <si>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</si>
  <si>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</si>
  <si>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</si>
  <si>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</si>
  <si>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</si>
  <si>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</si>
  <si>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</si>
  <si>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</si>
  <si>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</si>
  <si>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</si>
  <si>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</si>
  <si>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</si>
  <si>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</si>
  <si>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</si>
  <si>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</si>
  <si>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</si>
  <si>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</si>
  <si>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</si>
  <si>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</si>
  <si>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</si>
  <si>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</si>
  <si>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</si>
  <si>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</si>
  <si>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</si>
  <si>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</si>
  <si>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</si>
  <si>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</si>
  <si>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</si>
  <si>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</si>
  <si>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</si>
  <si>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</si>
  <si>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</si>
  <si>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</si>
  <si>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</si>
  <si>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</si>
  <si>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</si>
  <si>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</si>
  <si>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</si>
  <si>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</si>
  <si>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</si>
  <si>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</si>
  <si>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</si>
  <si>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</si>
  <si>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</si>
  <si>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</si>
  <si>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</si>
  <si>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</si>
  <si>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</si>
  <si>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</si>
  <si>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</si>
  <si>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</si>
  <si>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</si>
  <si>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</si>
  <si>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</si>
  <si>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</si>
  <si>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</si>
  <si>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</si>
  <si>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</si>
  <si>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</si>
  <si>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</si>
  <si>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</si>
  <si>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</si>
  <si>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</si>
  <si>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</si>
  <si>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</si>
  <si>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</si>
  <si>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</si>
  <si>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</si>
  <si>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</si>
  <si>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</si>
  <si>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</si>
  <si>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</si>
  <si>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</si>
  <si>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</si>
  <si>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</si>
  <si>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</si>
  <si>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</si>
  <si>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</si>
  <si>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</si>
  <si>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</si>
  <si>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</si>
  <si>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</si>
  <si>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</si>
  <si>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</si>
  <si>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</si>
  <si>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</si>
  <si>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</si>
  <si>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</si>
  <si>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</si>
  <si>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</si>
  <si>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</si>
  <si>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</si>
  <si>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</si>
  <si>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</si>
  <si>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</si>
  <si>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</si>
  <si>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</si>
  <si>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</si>
  <si>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</si>
  <si>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</si>
  <si>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</si>
  <si>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</si>
  <si>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</si>
  <si>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</si>
  <si>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</si>
  <si>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</si>
  <si>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</si>
  <si>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</si>
  <si>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</si>
  <si>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</si>
  <si>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</si>
  <si>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</si>
  <si>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</si>
  <si>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</si>
  <si>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</si>
  <si>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</si>
  <si>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</si>
  <si>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</si>
  <si>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</si>
  <si>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</si>
  <si>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</si>
  <si>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</si>
  <si>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</si>
  <si>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</si>
  <si>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</si>
  <si>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</si>
  <si>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</si>
  <si>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</si>
  <si>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</si>
  <si>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</si>
  <si>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</si>
  <si>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</si>
  <si>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</si>
  <si>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</si>
  <si>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</si>
  <si>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</si>
  <si>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</si>
  <si>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</si>
  <si>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</si>
  <si>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</si>
  <si>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</si>
  <si>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</si>
  <si>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</si>
  <si>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</si>
  <si>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</si>
  <si>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</si>
  <si>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</si>
  <si>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</si>
  <si>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</si>
  <si>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</si>
  <si>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</si>
  <si>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</si>
  <si>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</si>
  <si>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</si>
  <si>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</si>
  <si>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</si>
  <si>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</si>
  <si>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</si>
  <si>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</si>
  <si>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</si>
  <si>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</si>
  <si>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</si>
  <si>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</si>
  <si>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</si>
  <si>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</si>
  <si>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</si>
  <si>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</si>
  <si>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</si>
  <si>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</si>
  <si>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</si>
  <si>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</si>
  <si>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</si>
  <si>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</si>
  <si>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</si>
  <si>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</si>
  <si>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</si>
  <si>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</si>
  <si>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</si>
  <si>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</si>
  <si>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</si>
  <si>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</si>
  <si>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</si>
  <si>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</si>
  <si>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</si>
  <si>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</si>
  <si>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</si>
  <si>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</si>
  <si>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</si>
  <si>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</si>
  <si>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</si>
  <si>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</si>
  <si>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</si>
  <si>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</si>
  <si>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</si>
  <si>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</si>
  <si>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</si>
  <si>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</si>
  <si>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</si>
  <si>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</si>
  <si>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</si>
  <si>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</si>
  <si>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</si>
  <si>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</si>
  <si>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</si>
  <si>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</si>
  <si>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</si>
  <si>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</si>
  <si>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</si>
  <si>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</si>
  <si>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</si>
  <si>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</si>
  <si>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</si>
  <si>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</si>
  <si>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</si>
  <si>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</si>
  <si>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</si>
  <si>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</si>
  <si>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</si>
  <si>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</si>
  <si>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</si>
  <si>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</si>
  <si>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</si>
  <si>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</si>
  <si>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</si>
  <si>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</si>
  <si>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</si>
  <si>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</si>
  <si>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</si>
  <si>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</si>
  <si>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</si>
  <si>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</si>
  <si>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</si>
  <si>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</si>
  <si>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</si>
  <si>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</si>
  <si>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</si>
  <si>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</si>
  <si>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</si>
  <si>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</si>
  <si>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</si>
  <si>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</si>
  <si>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</si>
  <si>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</si>
  <si>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</si>
  <si>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</si>
  <si>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</si>
  <si>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</si>
  <si>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</si>
  <si>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</si>
  <si>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</si>
  <si>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</si>
  <si>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</si>
  <si>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</si>
  <si>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</si>
  <si>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</si>
  <si>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</si>
  <si>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</si>
  <si>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</si>
  <si>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</si>
  <si>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</si>
  <si>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</si>
  <si>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</si>
  <si>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</si>
  <si>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</si>
  <si>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</si>
  <si>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</si>
  <si>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</si>
  <si>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</si>
  <si>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</si>
  <si>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</si>
  <si>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</si>
  <si>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</si>
  <si>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</si>
  <si>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</si>
  <si>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</si>
  <si>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</si>
  <si>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</si>
  <si>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</si>
  <si>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</si>
  <si>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</si>
  <si>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</si>
  <si>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</si>
  <si>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</si>
  <si>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</si>
  <si>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</si>
  <si>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</si>
  <si>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</si>
  <si>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</si>
  <si>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</si>
  <si>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</si>
  <si>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</si>
  <si>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</si>
  <si>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</si>
  <si>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</si>
  <si>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</si>
  <si>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</si>
  <si>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</si>
  <si>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</si>
  <si>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</si>
  <si>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</si>
  <si>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</si>
  <si>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</si>
  <si>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</si>
  <si>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</si>
  <si>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</si>
  <si>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</si>
  <si>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</si>
  <si>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</si>
  <si>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</si>
  <si>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</si>
  <si>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</si>
  <si>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</si>
  <si>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</si>
  <si>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</si>
  <si>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</si>
  <si>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</si>
  <si>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</si>
  <si>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</si>
  <si>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</si>
  <si>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</si>
  <si>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</si>
  <si>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</si>
  <si>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</si>
  <si>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</si>
  <si>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</si>
  <si>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</si>
  <si>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</si>
  <si>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</si>
  <si>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</si>
  <si>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</si>
  <si>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</si>
  <si>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</si>
  <si>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</si>
  <si>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</si>
  <si>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</si>
  <si>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</si>
  <si>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</si>
  <si>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</si>
  <si>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</si>
  <si>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</si>
  <si>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</si>
  <si>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</si>
  <si>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</si>
  <si>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</si>
  <si>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</si>
  <si>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</si>
  <si>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</si>
  <si>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</si>
  <si>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</si>
  <si>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</si>
  <si>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</si>
  <si>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</si>
  <si>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</si>
  <si>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</si>
  <si>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</si>
  <si>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</si>
  <si>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</si>
  <si>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</si>
  <si>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</si>
  <si>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</si>
  <si>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</si>
  <si>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</si>
  <si>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</si>
  <si>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</si>
  <si>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</si>
  <si>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</si>
  <si>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</si>
  <si>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</si>
  <si>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</si>
  <si>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</si>
  <si>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</si>
  <si>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</si>
  <si>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</si>
  <si>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</si>
  <si>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</si>
  <si>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</si>
  <si>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</si>
  <si>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</si>
  <si>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</si>
  <si>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</si>
  <si>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</si>
  <si>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</si>
  <si>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</si>
  <si>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</si>
  <si>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</si>
  <si>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</si>
  <si>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</si>
  <si>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</si>
  <si>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</si>
  <si>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</si>
  <si>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</si>
  <si>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</si>
  <si>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</si>
  <si>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</si>
  <si>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</si>
  <si>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</si>
  <si>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</si>
  <si>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</si>
  <si>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</si>
  <si>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</si>
  <si>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</si>
  <si>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</si>
  <si>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</si>
  <si>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</si>
  <si>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</si>
  <si>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</si>
  <si>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</si>
  <si>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</si>
  <si>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</si>
  <si>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</si>
  <si>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</si>
  <si>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</si>
  <si>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</si>
  <si>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</si>
  <si>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</si>
  <si>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</si>
  <si>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</si>
  <si>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</si>
  <si>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</si>
  <si>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</si>
  <si>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</si>
  <si>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</si>
  <si>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</si>
  <si>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</si>
  <si>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</si>
  <si>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</si>
  <si>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</si>
  <si>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</si>
  <si>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</si>
  <si>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</si>
  <si>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</si>
  <si>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</si>
  <si>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</si>
  <si>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</si>
  <si>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</si>
  <si>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</si>
  <si>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</si>
  <si>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</si>
  <si>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</si>
  <si>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</si>
  <si>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</si>
  <si>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</si>
  <si>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</si>
  <si>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</si>
  <si>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</si>
  <si>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</si>
  <si>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</si>
  <si>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</si>
  <si>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</si>
  <si>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</si>
  <si>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</si>
  <si>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</si>
  <si>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</si>
  <si>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</si>
  <si>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</si>
  <si>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</si>
  <si>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</si>
  <si>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</si>
  <si>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</si>
  <si>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</si>
  <si>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</si>
  <si>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</si>
  <si>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</si>
  <si>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</si>
  <si>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</si>
  <si>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</si>
  <si>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</si>
  <si>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</si>
  <si>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</si>
  <si>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</si>
  <si>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</si>
  <si>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</si>
  <si>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</si>
  <si>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</si>
  <si>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</si>
  <si>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</si>
  <si>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</si>
  <si>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</si>
  <si>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</si>
  <si>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</si>
  <si>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</si>
  <si>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</si>
  <si>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</si>
  <si>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</si>
  <si>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</si>
  <si>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</si>
  <si>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</si>
  <si>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</si>
  <si>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</si>
  <si>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</si>
  <si>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</si>
  <si>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</si>
  <si>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</si>
  <si>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</si>
  <si>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</si>
  <si>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</si>
  <si>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</si>
  <si>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</si>
  <si>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</si>
  <si>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</si>
  <si>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</si>
  <si>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</si>
  <si>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</si>
  <si>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</si>
  <si>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</si>
  <si>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</si>
  <si>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</si>
  <si>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</si>
  <si>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</si>
  <si>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</si>
  <si>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</si>
  <si>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</si>
  <si>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</si>
  <si>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</si>
  <si>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</si>
  <si>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</si>
  <si>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</si>
  <si>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</si>
  <si>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</si>
  <si>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</si>
  <si>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</si>
  <si>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</si>
  <si>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</si>
  <si>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</si>
  <si>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</si>
  <si>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</si>
  <si>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</si>
  <si>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</si>
  <si>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</si>
  <si>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</si>
  <si>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</si>
  <si>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</si>
  <si>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</si>
  <si>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</si>
  <si>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</si>
  <si>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</si>
  <si>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</si>
  <si>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</si>
  <si>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</si>
  <si>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</si>
  <si>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</si>
  <si>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</si>
  <si>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</si>
  <si>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</si>
  <si>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</si>
  <si>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</si>
  <si>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</si>
  <si>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</si>
  <si>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</si>
  <si>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</si>
  <si>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</si>
  <si>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</si>
  <si>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</si>
  <si>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</si>
  <si>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</si>
  <si>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</si>
  <si>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</si>
  <si>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</si>
  <si>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</si>
  <si>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</si>
  <si>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</si>
  <si>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</si>
  <si>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</si>
  <si>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</si>
  <si>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</si>
  <si>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</si>
  <si>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</si>
  <si>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</si>
  <si>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</si>
  <si>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</si>
  <si>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</si>
  <si>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</si>
  <si>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</si>
  <si>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</si>
  <si>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</si>
  <si>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</si>
  <si>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</si>
  <si>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</si>
  <si>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</si>
  <si>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</si>
  <si>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</si>
  <si>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</si>
  <si>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</si>
  <si>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</si>
  <si>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</si>
  <si>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</si>
  <si>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</si>
  <si>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</si>
  <si>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</si>
  <si>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</si>
  <si>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</si>
  <si>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</si>
  <si>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</si>
  <si>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</si>
  <si>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</si>
  <si>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</si>
  <si>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</si>
  <si>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</si>
  <si>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</si>
  <si>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</si>
  <si>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</si>
  <si>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</si>
  <si>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</si>
  <si>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</si>
  <si>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</si>
  <si>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</si>
  <si>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</si>
  <si>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</si>
  <si>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</si>
  <si>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</si>
  <si>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</si>
  <si>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</si>
  <si>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</si>
  <si>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</si>
  <si>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</si>
  <si>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</si>
  <si>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</si>
  <si>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</si>
  <si>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</si>
  <si>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</si>
  <si>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</si>
  <si>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</si>
  <si>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</si>
  <si>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</si>
  <si>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</si>
  <si>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</si>
  <si>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</si>
  <si>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</si>
  <si>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</si>
  <si>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</si>
  <si>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</si>
  <si>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</si>
  <si>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</si>
  <si>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</si>
  <si>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</si>
  <si>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</si>
  <si>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</si>
  <si>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</si>
  <si>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</si>
  <si>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</si>
  <si>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</si>
  <si>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</si>
  <si>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</si>
  <si>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</si>
  <si>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</si>
  <si>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</si>
  <si>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</si>
  <si>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</si>
  <si>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</si>
  <si>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</si>
  <si>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</si>
  <si>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</si>
  <si>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</si>
  <si>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</si>
  <si>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</si>
  <si>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</si>
  <si>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</si>
  <si>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</si>
  <si>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</si>
  <si>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</si>
  <si>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</si>
  <si>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</si>
  <si>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</si>
  <si>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</si>
  <si>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</si>
  <si>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</si>
  <si>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</si>
  <si>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</si>
  <si>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</si>
  <si>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</si>
  <si>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</si>
  <si>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</si>
  <si>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</si>
  <si>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</si>
  <si>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</si>
  <si>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</si>
  <si>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</si>
  <si>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</si>
  <si>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</si>
  <si>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</si>
  <si>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</si>
  <si>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</si>
  <si>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</si>
  <si>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</si>
  <si>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</si>
  <si>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</si>
  <si>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</si>
  <si>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</si>
  <si>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</si>
  <si>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</si>
  <si>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</si>
  <si>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</si>
  <si>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</si>
  <si>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</si>
  <si>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</si>
  <si>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</si>
  <si>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</si>
  <si>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</si>
  <si>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</si>
  <si>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</si>
  <si>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</si>
  <si>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</si>
  <si>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</si>
  <si>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</si>
  <si>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</si>
  <si>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</si>
  <si>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</si>
  <si>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</si>
  <si>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</si>
  <si>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</si>
  <si>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</si>
  <si>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</si>
  <si>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</si>
  <si>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</si>
  <si>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</si>
  <si>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</si>
  <si>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</si>
  <si>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</si>
  <si>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</si>
  <si>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</si>
  <si>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</si>
  <si>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</si>
  <si>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</si>
  <si>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</si>
  <si>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</si>
  <si>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</si>
  <si>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</si>
  <si>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</si>
  <si>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</si>
  <si>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</si>
  <si>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</si>
  <si>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</si>
  <si>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</si>
  <si>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</si>
  <si>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</si>
  <si>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</si>
  <si>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</si>
  <si>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</si>
  <si>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</si>
  <si>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</si>
  <si>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</si>
  <si>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</si>
  <si>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</si>
  <si>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</si>
  <si>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</si>
  <si>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</si>
  <si>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</si>
  <si>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</si>
  <si>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</si>
  <si>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</si>
  <si>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</si>
  <si>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</si>
  <si>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</si>
  <si>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</si>
  <si>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</si>
  <si>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</si>
  <si>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</si>
  <si>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</si>
  <si>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</si>
  <si>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</si>
  <si>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</si>
  <si>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</si>
  <si>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</si>
  <si>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</si>
  <si>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</si>
  <si>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</si>
  <si>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</si>
  <si>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</si>
  <si>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</si>
  <si>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</si>
  <si>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</si>
  <si>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</si>
  <si>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</si>
  <si>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</si>
  <si>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</si>
  <si>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</si>
  <si>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</si>
  <si>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</si>
  <si>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</si>
  <si>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</si>
  <si>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</si>
  <si>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</si>
  <si>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</si>
  <si>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</si>
  <si>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</si>
  <si>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</si>
  <si>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</si>
  <si>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</si>
  <si>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</si>
  <si>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</si>
  <si>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</si>
  <si>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</si>
  <si>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</si>
  <si>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</si>
  <si>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</si>
  <si>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</si>
  <si>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</si>
  <si>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</si>
  <si>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</si>
  <si>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</si>
  <si>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</si>
  <si>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</si>
  <si>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</si>
  <si>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</si>
  <si>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</si>
  <si>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</si>
  <si>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</si>
  <si>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</si>
  <si>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</si>
  <si>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</si>
  <si>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</si>
  <si>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</si>
  <si>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</si>
  <si>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</si>
  <si>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</si>
  <si>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</si>
  <si>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</si>
  <si>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</si>
  <si>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</si>
  <si>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</si>
  <si>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</si>
  <si>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</si>
  <si>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</si>
  <si>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</si>
  <si>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</si>
  <si>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</si>
  <si>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</si>
  <si>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</si>
  <si>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</si>
  <si>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</si>
  <si>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</si>
  <si>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</si>
  <si>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</si>
  <si>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</si>
  <si>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</si>
  <si>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</si>
  <si>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</si>
  <si>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</si>
  <si>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</si>
  <si>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</si>
  <si>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</si>
  <si>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</si>
  <si>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</si>
  <si>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</si>
  <si>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</si>
  <si>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</si>
  <si>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</si>
  <si>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</si>
  <si>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</si>
  <si>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</si>
  <si>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</si>
  <si>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</si>
  <si>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</si>
  <si>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</si>
  <si>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</si>
  <si>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</si>
  <si>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</si>
  <si>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</si>
  <si>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</si>
  <si>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</si>
  <si>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</si>
  <si>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</si>
  <si>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</si>
  <si>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</si>
  <si>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</si>
  <si>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</si>
  <si>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</si>
  <si>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</si>
  <si>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</si>
  <si>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</si>
  <si>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</si>
  <si>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</si>
  <si>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</si>
  <si>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</si>
  <si>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</si>
  <si>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</si>
  <si>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</si>
  <si>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</si>
  <si>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</si>
  <si>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</si>
  <si>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</si>
  <si>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</si>
  <si>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</si>
  <si>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</si>
  <si>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</si>
  <si>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</si>
  <si>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</si>
  <si>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</si>
  <si>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</si>
  <si>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</si>
  <si>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</si>
  <si>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</si>
  <si>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</si>
  <si>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</si>
  <si>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</si>
  <si>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</si>
  <si>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</si>
  <si>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</si>
  <si>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</si>
  <si>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</si>
  <si>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</si>
  <si>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</si>
  <si>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</si>
  <si>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</si>
  <si>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</si>
  <si>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</si>
  <si>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</si>
  <si>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</si>
  <si>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</si>
  <si>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</si>
  <si>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</si>
  <si>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</si>
  <si>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</si>
  <si>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</si>
  <si>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</si>
  <si>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</si>
  <si>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</si>
  <si>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</si>
  <si>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</si>
  <si>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</si>
  <si>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</si>
  <si>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</si>
  <si>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</si>
  <si>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</si>
  <si>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</si>
  <si>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</si>
  <si>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</si>
  <si>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</si>
  <si>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</si>
  <si>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</si>
  <si>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</si>
  <si>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</si>
  <si>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</si>
  <si>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</si>
  <si>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</si>
  <si>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</si>
  <si>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</si>
  <si>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</si>
  <si>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</si>
  <si>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</si>
  <si>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</si>
  <si>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</si>
  <si>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</si>
  <si>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</si>
  <si>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</si>
  <si>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</si>
  <si>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</si>
  <si>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</si>
  <si>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</si>
  <si>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</si>
  <si>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</si>
  <si>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</si>
  <si>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</si>
  <si>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</si>
  <si>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</si>
  <si>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</si>
  <si>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</si>
  <si>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</si>
  <si>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</si>
  <si>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</si>
  <si>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</si>
  <si>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</si>
  <si>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</si>
  <si>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</si>
  <si>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</si>
  <si>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</si>
  <si>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</si>
  <si>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</si>
  <si>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</si>
  <si>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</si>
  <si>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</si>
  <si>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</si>
  <si>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</si>
  <si>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</si>
  <si>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</si>
  <si>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</si>
  <si>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</si>
  <si>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</si>
  <si>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</si>
  <si>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</si>
  <si>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</si>
  <si>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</si>
  <si>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</si>
  <si>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</si>
  <si>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</si>
  <si>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</si>
  <si>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</si>
  <si>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</si>
  <si>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</si>
  <si>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</si>
  <si>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</si>
  <si>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</si>
  <si>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</si>
  <si>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</si>
  <si>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</si>
  <si>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</si>
  <si>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</si>
  <si>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</si>
  <si>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</si>
  <si>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</si>
  <si>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</si>
  <si>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</si>
  <si>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</si>
  <si>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</si>
  <si>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</si>
  <si>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</si>
  <si>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</si>
  <si>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</si>
  <si>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</si>
  <si>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</si>
  <si>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</si>
  <si>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</si>
  <si>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</si>
  <si>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</si>
  <si>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</si>
  <si>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</si>
  <si>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</si>
  <si>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</si>
  <si>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</si>
  <si>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</si>
  <si>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</si>
  <si>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</si>
  <si>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</si>
  <si>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</si>
  <si>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</si>
  <si>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</si>
  <si>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</si>
  <si>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</si>
  <si>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</si>
  <si>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</si>
  <si>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</si>
  <si>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</si>
  <si>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</si>
  <si>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</si>
  <si>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</si>
  <si>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</si>
  <si>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</si>
  <si>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</si>
  <si>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</si>
  <si>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</si>
  <si>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</si>
  <si>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</si>
  <si>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</si>
  <si>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</si>
  <si>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</si>
  <si>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</si>
  <si>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</si>
  <si>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</si>
  <si>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</si>
  <si>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</si>
  <si>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</si>
  <si>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</si>
  <si>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</si>
  <si>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</si>
  <si>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</si>
  <si>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</si>
  <si>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</si>
  <si>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</si>
  <si>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</si>
  <si>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</si>
  <si>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</si>
  <si>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</si>
  <si>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</si>
  <si>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</si>
  <si>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</si>
  <si>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</si>
  <si>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</si>
  <si>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</si>
  <si>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</si>
  <si>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</si>
  <si>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</si>
  <si>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</si>
  <si>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</si>
  <si>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</si>
  <si>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</si>
  <si>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</si>
  <si>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</si>
  <si>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</si>
  <si>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</si>
  <si>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</si>
  <si>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</si>
  <si>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</si>
  <si>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</si>
  <si>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</si>
  <si>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</si>
  <si>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</si>
  <si>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</si>
  <si>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</si>
  <si>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</si>
  <si>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</si>
  <si>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</si>
  <si>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</si>
  <si>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</si>
  <si>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</si>
  <si>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</si>
  <si>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</si>
  <si>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</si>
  <si>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</si>
  <si>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</si>
  <si>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</si>
  <si>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</si>
  <si>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</si>
  <si>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</si>
  <si>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</si>
  <si>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</si>
  <si>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</si>
  <si>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</si>
  <si>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</si>
  <si>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</si>
  <si>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</si>
  <si>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</si>
  <si>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</si>
  <si>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</si>
  <si>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</si>
  <si>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</si>
  <si>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</si>
  <si>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</si>
  <si>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</si>
  <si>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</si>
  <si>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</si>
  <si>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</si>
  <si>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</si>
  <si>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</si>
  <si>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</si>
  <si>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</si>
  <si>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</si>
  <si>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</si>
  <si>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</si>
  <si>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</si>
  <si>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</si>
  <si>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</si>
  <si>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</si>
  <si>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</si>
  <si>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</si>
  <si>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</si>
  <si>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</si>
  <si>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</si>
  <si>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</si>
  <si>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</si>
  <si>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</si>
  <si>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</si>
  <si>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</si>
  <si>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</si>
  <si>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</si>
  <si>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</si>
  <si>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</si>
  <si>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</si>
  <si>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</si>
  <si>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</si>
  <si>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</si>
  <si>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</si>
  <si>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</si>
  <si>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</si>
  <si>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</si>
  <si>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</si>
  <si>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</si>
  <si>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</si>
  <si>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</si>
  <si>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</si>
  <si>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</si>
  <si>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</si>
  <si>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</si>
  <si>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</si>
  <si>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</si>
  <si>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</si>
  <si>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</si>
  <si>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</si>
  <si>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</si>
  <si>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</si>
  <si>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</si>
  <si>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</si>
  <si>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</si>
  <si>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</si>
  <si>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</si>
  <si>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</si>
  <si>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</si>
  <si>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</si>
  <si>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</si>
  <si>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</si>
  <si>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</si>
  <si>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</si>
  <si>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</si>
  <si>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</si>
  <si>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</si>
  <si>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</si>
  <si>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</si>
  <si>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</si>
  <si>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</si>
  <si>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</si>
  <si>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</si>
  <si>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</si>
  <si>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</si>
  <si>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</si>
  <si>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</si>
  <si>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</si>
  <si>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</si>
  <si>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</si>
  <si>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</si>
  <si>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</si>
  <si>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</si>
  <si>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</si>
  <si>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</si>
  <si>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</si>
  <si>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</si>
  <si>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</si>
  <si>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</si>
  <si>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</si>
  <si>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</si>
  <si>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</si>
  <si>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</si>
  <si>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</si>
  <si>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</si>
  <si>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</si>
  <si>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</si>
  <si>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</si>
  <si>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</si>
  <si>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</si>
  <si>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</si>
  <si>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</si>
  <si>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</si>
  <si>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</si>
  <si>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</si>
  <si>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</si>
  <si>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</si>
  <si>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</si>
  <si>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</si>
  <si>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</si>
  <si>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</si>
  <si>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</si>
  <si>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</si>
  <si>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</si>
  <si>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</si>
  <si>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</si>
  <si>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</si>
  <si>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</si>
  <si>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</si>
  <si>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</si>
  <si>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</si>
  <si>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</si>
  <si>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</si>
  <si>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</si>
  <si>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</si>
  <si>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</si>
  <si>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</si>
  <si>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</si>
  <si>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</si>
  <si>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</si>
  <si>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</si>
  <si>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</si>
  <si>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</si>
  <si>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</si>
  <si>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</si>
  <si>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</si>
  <si>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</si>
  <si>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</si>
  <si>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</si>
  <si>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</si>
  <si>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</si>
  <si>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</si>
  <si>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</si>
  <si>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</si>
  <si>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</si>
  <si>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</si>
  <si>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</si>
  <si>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</si>
  <si>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</si>
  <si>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</si>
  <si>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</si>
  <si>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</si>
  <si>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</si>
  <si>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</si>
  <si>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</si>
  <si>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</si>
  <si>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</si>
  <si>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</si>
  <si>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</si>
  <si>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</si>
  <si>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</si>
  <si>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</si>
  <si>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</si>
  <si>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</si>
  <si>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</si>
  <si>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</si>
  <si>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</si>
  <si>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</si>
  <si>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</si>
  <si>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</si>
  <si>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</si>
  <si>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</si>
  <si>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</si>
  <si>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</si>
  <si>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</si>
  <si>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</si>
  <si>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</si>
  <si>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</si>
  <si>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</si>
  <si>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</si>
  <si>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</si>
  <si>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</si>
  <si>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</si>
  <si>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</si>
  <si>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</si>
  <si>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</si>
  <si>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</si>
  <si>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</si>
  <si>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</si>
  <si>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</si>
  <si>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</si>
  <si>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</si>
  <si>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</si>
  <si>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</si>
  <si>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</si>
  <si>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</si>
  <si>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</si>
  <si>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</si>
  <si>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</si>
  <si>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</si>
  <si>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</si>
  <si>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</si>
  <si>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</si>
  <si>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</si>
  <si>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</si>
  <si>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</si>
  <si>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</si>
  <si>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</si>
  <si>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</si>
  <si>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</si>
  <si>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</si>
  <si>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</si>
  <si>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</si>
  <si>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</si>
  <si>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</si>
  <si>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</si>
  <si>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</si>
  <si>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</si>
  <si>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</si>
  <si>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</si>
  <si>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</si>
  <si>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</si>
  <si>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</si>
  <si>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</si>
  <si>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</si>
  <si>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</si>
  <si>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</si>
  <si>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</si>
  <si>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</si>
  <si>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</si>
  <si>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</si>
  <si>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</si>
  <si>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</si>
  <si>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</si>
  <si>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</si>
  <si>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</si>
  <si>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</si>
  <si>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</si>
  <si>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</si>
  <si>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</si>
  <si>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</si>
  <si>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</si>
  <si>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</si>
  <si>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</si>
  <si>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</si>
  <si>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</si>
  <si>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</si>
  <si>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</si>
  <si>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</si>
  <si>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</si>
  <si>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</si>
  <si>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</si>
  <si>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</si>
  <si>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</si>
  <si>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</si>
  <si>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</si>
  <si>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</si>
  <si>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</si>
  <si>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</si>
  <si>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</si>
  <si>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</si>
  <si>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</si>
  <si>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</si>
  <si>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</si>
  <si>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</si>
  <si>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</si>
  <si>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</si>
  <si>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</si>
  <si>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</si>
  <si>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</si>
  <si>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</si>
  <si>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</si>
  <si>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</si>
  <si>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</si>
  <si>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</si>
  <si>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</si>
  <si>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</si>
  <si>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</si>
  <si>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</si>
  <si>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</si>
  <si>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</si>
  <si>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</si>
  <si>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</si>
  <si>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</si>
  <si>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</si>
  <si>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</si>
  <si>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</si>
  <si>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</si>
  <si>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</si>
  <si>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</si>
  <si>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</si>
  <si>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</si>
  <si>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</si>
  <si>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</si>
  <si>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</si>
  <si>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</si>
  <si>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</si>
  <si>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</si>
  <si>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</si>
  <si>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</si>
  <si>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</si>
  <si>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</si>
  <si>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</si>
  <si>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</si>
  <si>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</si>
  <si>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</si>
  <si>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</si>
  <si>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</si>
  <si>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</si>
  <si>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</si>
  <si>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</si>
  <si>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</si>
  <si>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</si>
  <si>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</si>
  <si>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</si>
  <si>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</si>
  <si>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</si>
  <si>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</si>
  <si>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</si>
  <si>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</si>
  <si>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</si>
  <si>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</si>
  <si>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</si>
  <si>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</si>
  <si>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</si>
  <si>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</si>
  <si>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</si>
  <si>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</si>
  <si>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</si>
  <si>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</si>
  <si>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</si>
  <si>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</si>
  <si>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</si>
  <si>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</si>
  <si>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</si>
  <si>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</si>
  <si>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</si>
  <si>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</si>
  <si>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</si>
  <si>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</si>
  <si>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</si>
  <si>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</si>
  <si>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</si>
  <si>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</si>
  <si>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</si>
  <si>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</si>
  <si>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</si>
  <si>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</si>
  <si>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</si>
  <si>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</si>
  <si>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</si>
  <si>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</si>
  <si>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</si>
  <si>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</si>
  <si>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</si>
  <si>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</si>
  <si>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</si>
  <si>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</si>
  <si>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</si>
  <si>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</si>
  <si>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</si>
  <si>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</si>
  <si>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</si>
  <si>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</si>
  <si>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</si>
  <si>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</si>
  <si>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</si>
  <si>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</si>
  <si>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</si>
  <si>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</si>
  <si>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</si>
  <si>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</si>
  <si>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</si>
  <si>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</si>
  <si>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</si>
  <si>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</si>
  <si>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</si>
  <si>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</si>
  <si>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</si>
  <si>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</si>
  <si>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</si>
  <si>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</si>
  <si>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</si>
  <si>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</si>
  <si>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</si>
  <si>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</si>
  <si>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</si>
  <si>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</si>
  <si>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</si>
  <si>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</si>
  <si>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</si>
  <si>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</si>
  <si>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</si>
  <si>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</si>
  <si>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</si>
  <si>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</si>
  <si>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</si>
  <si>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</si>
  <si>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</si>
  <si>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</si>
  <si>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</si>
  <si>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</si>
  <si>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</si>
  <si>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</si>
  <si>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</si>
  <si>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</si>
  <si>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</si>
  <si>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</si>
  <si>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</si>
  <si>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</si>
  <si>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</si>
  <si>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</si>
  <si>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</si>
  <si>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</si>
  <si>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</si>
  <si>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</si>
  <si>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</si>
  <si>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</si>
  <si>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</si>
  <si>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</si>
  <si>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</si>
  <si>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</si>
  <si>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</si>
  <si>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</si>
  <si>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</si>
  <si>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</si>
  <si>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</si>
  <si>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</si>
  <si>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</si>
  <si>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</si>
  <si>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</si>
  <si>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</si>
  <si>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</si>
  <si>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</si>
  <si>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</si>
  <si>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</si>
  <si>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</si>
  <si>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</si>
  <si>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</si>
  <si>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</si>
  <si>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</si>
  <si>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</si>
  <si>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</si>
  <si>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</si>
  <si>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</si>
  <si>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</si>
  <si>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</si>
  <si>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</si>
  <si>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</si>
  <si>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</si>
  <si>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</si>
  <si>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</si>
  <si>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</si>
  <si>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</si>
  <si>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</si>
  <si>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</si>
  <si>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</si>
  <si>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</si>
  <si>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</si>
  <si>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</si>
  <si>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</si>
  <si>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</si>
  <si>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</si>
  <si>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</si>
  <si>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</si>
  <si>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</si>
  <si>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</si>
  <si>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</si>
  <si>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</si>
  <si>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</si>
  <si>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</si>
  <si>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</si>
  <si>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</si>
  <si>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</si>
  <si>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</si>
  <si>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</si>
  <si>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</si>
  <si>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</si>
  <si>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</si>
  <si>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</si>
  <si>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</si>
  <si>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</si>
  <si>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</si>
  <si>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</si>
  <si>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</si>
  <si>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</si>
  <si>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</si>
  <si>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</si>
  <si>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</si>
  <si>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</si>
  <si>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</si>
  <si>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</si>
  <si>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</si>
  <si>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</si>
  <si>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</si>
  <si>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</si>
  <si>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</si>
  <si>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</si>
  <si>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</si>
  <si>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</si>
  <si>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</si>
  <si>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</si>
  <si>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</si>
  <si>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</si>
  <si>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</si>
  <si>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</si>
  <si>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</si>
  <si>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</si>
  <si>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</si>
  <si>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</si>
  <si>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</si>
  <si>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</si>
  <si>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</si>
  <si>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</si>
  <si>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</si>
  <si>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</si>
  <si>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</si>
  <si>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</si>
  <si>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</si>
  <si>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</si>
  <si>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</si>
  <si>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</si>
  <si>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</si>
  <si>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</si>
  <si>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</si>
  <si>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</si>
  <si>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</si>
  <si>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</si>
  <si>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</si>
  <si>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</si>
  <si>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</si>
  <si>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</si>
  <si>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</si>
  <si>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</si>
  <si>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</si>
  <si>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</si>
  <si>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</si>
  <si>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</si>
  <si>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</si>
  <si>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</si>
  <si>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</si>
  <si>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</si>
  <si>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</si>
  <si>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</si>
  <si>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</si>
  <si>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</si>
  <si>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</si>
  <si>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</si>
  <si>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</si>
  <si>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</si>
  <si>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</si>
  <si>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</si>
  <si>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</si>
  <si>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</si>
  <si>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</si>
  <si>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</si>
  <si>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</si>
  <si>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</si>
  <si>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</si>
  <si>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</si>
  <si>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</si>
  <si>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</si>
  <si>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</si>
  <si>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</si>
  <si>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</si>
  <si>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</si>
  <si>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</si>
  <si>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</si>
  <si>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</si>
  <si>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</si>
  <si>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</si>
  <si>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</si>
  <si>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</si>
  <si>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</si>
  <si>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</si>
  <si>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</si>
  <si>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</si>
  <si>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</si>
  <si>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</si>
  <si>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</si>
  <si>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</si>
  <si>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</si>
  <si>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</si>
  <si>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</si>
  <si>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</si>
  <si>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</si>
  <si>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</si>
  <si>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</si>
  <si>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</si>
  <si>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</si>
  <si>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</si>
  <si>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</si>
  <si>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</si>
  <si>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</si>
  <si>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</si>
  <si>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</si>
  <si>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</si>
  <si>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</si>
  <si>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</si>
  <si>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</si>
  <si>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</si>
  <si>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</si>
  <si>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</si>
  <si>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</si>
  <si>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</si>
  <si>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</si>
  <si>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</si>
  <si>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</si>
  <si>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</si>
  <si>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</si>
  <si>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</si>
  <si>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</si>
  <si>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</si>
  <si>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</si>
  <si>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</si>
  <si>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</si>
  <si>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</si>
  <si>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</si>
  <si>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</si>
  <si>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</si>
  <si>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</si>
  <si>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</si>
  <si>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</si>
  <si>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</si>
  <si>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</si>
  <si>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</si>
  <si>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</si>
  <si>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</si>
  <si>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</si>
  <si>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</si>
  <si>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</si>
  <si>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</si>
  <si>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</si>
  <si>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</si>
  <si>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</si>
  <si>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</si>
  <si>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</si>
  <si>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</si>
  <si>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</si>
  <si>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</si>
  <si>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</si>
  <si>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</si>
  <si>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</si>
  <si>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</si>
  <si>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</si>
  <si>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</si>
  <si>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</si>
  <si>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</si>
  <si>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</si>
  <si>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</si>
  <si>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</si>
  <si>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</si>
  <si>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</si>
  <si>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</si>
  <si>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</si>
  <si>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</si>
  <si>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</si>
  <si>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</si>
  <si>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</si>
  <si>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</si>
  <si>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</si>
  <si>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</si>
  <si>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</si>
  <si>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</si>
  <si>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</si>
  <si>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</si>
  <si>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</si>
  <si>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</si>
  <si>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</si>
  <si>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</si>
  <si>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</si>
  <si>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</si>
  <si>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</si>
  <si>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</si>
  <si>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</si>
  <si>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</si>
  <si>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</si>
  <si>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</si>
  <si>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</si>
  <si>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</si>
  <si>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</si>
  <si>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</si>
  <si>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</si>
  <si>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</si>
  <si>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</si>
  <si>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</si>
  <si>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</si>
  <si>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</si>
  <si>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</si>
  <si>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</si>
  <si>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</si>
  <si>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</si>
  <si>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</si>
  <si>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</si>
  <si>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</si>
  <si>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</si>
  <si>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</si>
  <si>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</si>
  <si>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</si>
  <si>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</si>
  <si>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</si>
  <si>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</si>
  <si>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</si>
  <si>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</si>
  <si>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</si>
  <si>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</si>
  <si>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</si>
  <si>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</si>
  <si>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</si>
  <si>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</si>
  <si>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</si>
  <si>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</si>
  <si>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</si>
  <si>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</si>
  <si>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</si>
  <si>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</si>
  <si>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</si>
  <si>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</si>
  <si>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</si>
  <si>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</si>
  <si>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</si>
  <si>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</si>
  <si>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</si>
  <si>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</si>
  <si>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</si>
  <si>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</si>
  <si>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</si>
  <si>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</si>
  <si>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</si>
  <si>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</si>
  <si>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</si>
  <si>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</si>
  <si>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</si>
  <si>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</si>
  <si>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</si>
  <si>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</si>
  <si>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</si>
  <si>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</si>
  <si>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</si>
  <si>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</si>
  <si>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</si>
  <si>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</si>
  <si>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</si>
  <si>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</si>
  <si>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</si>
  <si>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</si>
  <si>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</si>
  <si>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</si>
  <si>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</si>
  <si>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</si>
  <si>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</si>
  <si>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</si>
  <si>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</si>
  <si>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</si>
  <si>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</si>
  <si>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</si>
  <si>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</si>
  <si>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</si>
  <si>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</si>
  <si>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</si>
  <si>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</si>
  <si>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</si>
  <si>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</si>
  <si>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</si>
  <si>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</si>
  <si>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</si>
  <si>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</si>
  <si>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</si>
  <si>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</si>
  <si>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</si>
  <si>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</si>
  <si>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</si>
  <si>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</si>
  <si>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</si>
  <si>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</si>
  <si>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</si>
  <si>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</si>
  <si>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</si>
  <si>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</si>
  <si>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</si>
  <si>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</si>
  <si>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</si>
  <si>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</si>
  <si>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</si>
  <si>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</si>
  <si>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</si>
  <si>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</si>
  <si>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</si>
  <si>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</si>
  <si>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</si>
  <si>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</si>
  <si>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</si>
  <si>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</si>
  <si>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</si>
  <si>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</si>
  <si>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</si>
  <si>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</si>
  <si>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</si>
  <si>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</si>
  <si>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</si>
  <si>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</si>
  <si>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</si>
  <si>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</si>
  <si>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</si>
  <si>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</si>
  <si>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</si>
  <si>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</si>
  <si>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</si>
  <si>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</si>
  <si>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</si>
  <si>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</si>
  <si>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</si>
  <si>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</si>
  <si>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</si>
  <si>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</si>
  <si>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</si>
  <si>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</si>
  <si>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</si>
  <si>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</si>
  <si>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</si>
  <si>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</si>
  <si>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</si>
  <si>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</si>
  <si>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</si>
  <si>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</si>
  <si>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</si>
  <si>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</si>
  <si>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</si>
  <si>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</si>
  <si>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</si>
  <si>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</si>
  <si>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</si>
  <si>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</si>
  <si>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</si>
  <si>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</si>
  <si>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</si>
  <si>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</si>
  <si>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</si>
  <si>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</si>
  <si>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</si>
  <si>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</si>
  <si>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</si>
  <si>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</si>
  <si>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</si>
  <si>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</si>
  <si>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</si>
  <si>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</si>
  <si>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</si>
  <si>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</si>
  <si>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</si>
  <si>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</si>
  <si>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</si>
  <si>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</si>
  <si>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</si>
  <si>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</si>
  <si>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</si>
  <si>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</si>
  <si>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</si>
  <si>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</si>
  <si>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</si>
  <si>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</si>
  <si>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</si>
  <si>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</si>
  <si>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</si>
  <si>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</si>
  <si>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</si>
  <si>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</si>
  <si>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</si>
  <si>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</si>
  <si>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</si>
  <si>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</si>
  <si>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</si>
  <si>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</si>
  <si>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</si>
  <si>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</si>
  <si>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</si>
  <si>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</si>
  <si>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</si>
  <si>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</si>
  <si>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</si>
  <si>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</si>
  <si>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</si>
  <si>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</si>
  <si>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</si>
  <si>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</si>
  <si>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</si>
  <si>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</si>
  <si>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</si>
  <si>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</si>
  <si>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</si>
  <si>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</si>
  <si>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</si>
  <si>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</si>
  <si>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</si>
  <si>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</si>
  <si>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</si>
  <si>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</si>
  <si>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</si>
  <si>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</si>
  <si>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</si>
  <si>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</si>
  <si>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</si>
  <si>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</si>
  <si>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</si>
  <si>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</si>
  <si>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</si>
  <si>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</si>
  <si>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</si>
  <si>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</si>
  <si>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</si>
  <si>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</si>
  <si>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</si>
  <si>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</si>
  <si>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</si>
  <si>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</si>
  <si>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</si>
  <si>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</si>
  <si>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</si>
  <si>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</si>
  <si>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</si>
  <si>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</si>
  <si>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</si>
  <si>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</si>
  <si>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</si>
  <si>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</si>
  <si>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</si>
  <si>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</si>
  <si>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</si>
  <si>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</si>
  <si>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</si>
  <si>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</si>
  <si>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</si>
  <si>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</si>
  <si>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</si>
  <si>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</si>
  <si>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</si>
  <si>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</si>
  <si>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</si>
  <si>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</si>
  <si>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</si>
  <si>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</si>
  <si>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</si>
  <si>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</si>
  <si>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</si>
  <si>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</si>
  <si>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</si>
  <si>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</si>
  <si>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</si>
  <si>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</si>
  <si>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</si>
  <si>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</si>
  <si>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</si>
  <si>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</si>
  <si>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</si>
  <si>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</si>
  <si>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</si>
  <si>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</si>
  <si>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</si>
  <si>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</si>
  <si>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</si>
  <si>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</si>
  <si>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</si>
  <si>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</si>
  <si>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</si>
  <si>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</si>
  <si>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</si>
  <si>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</si>
  <si>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</si>
  <si>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</si>
  <si>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</si>
  <si>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</si>
  <si>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</si>
  <si>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</si>
  <si>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</si>
  <si>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</si>
  <si>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</si>
  <si>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</si>
  <si>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</si>
  <si>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</si>
  <si>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</si>
  <si>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</si>
  <si>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</si>
  <si>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</si>
  <si>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</si>
  <si>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</si>
  <si>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</si>
  <si>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</si>
  <si>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</si>
  <si>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</si>
  <si>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</si>
  <si>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</si>
  <si>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</si>
  <si>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</si>
  <si>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</si>
  <si>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</si>
  <si>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</si>
  <si>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</si>
  <si>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</si>
  <si>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</si>
  <si>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</si>
  <si>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</si>
  <si>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</si>
  <si>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</si>
  <si>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</si>
  <si>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</si>
  <si>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</si>
  <si>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</si>
  <si>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</si>
  <si>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</si>
  <si>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</si>
  <si>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</si>
  <si>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</si>
  <si>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</si>
  <si>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</si>
  <si>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</si>
  <si>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</si>
  <si>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</si>
  <si>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</si>
  <si>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</si>
  <si>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</si>
  <si>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</si>
  <si>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</si>
  <si>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</si>
  <si>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</si>
  <si>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</si>
  <si>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</si>
  <si>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</si>
  <si>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</si>
  <si>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</si>
  <si>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</si>
  <si>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</si>
  <si>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</si>
  <si>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</si>
  <si>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</si>
  <si>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</si>
  <si>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</si>
  <si>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</si>
  <si>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</si>
  <si>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</si>
  <si>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</si>
  <si>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</si>
  <si>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</si>
  <si>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</si>
  <si>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</si>
  <si>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</si>
  <si>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</si>
  <si>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</si>
  <si>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</si>
  <si>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</si>
  <si>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</si>
  <si>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</si>
  <si>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</si>
  <si>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</si>
  <si>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</si>
  <si>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</si>
  <si>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</si>
  <si>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</si>
  <si>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</si>
  <si>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</si>
  <si>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</si>
  <si>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</si>
  <si>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</si>
  <si>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</si>
  <si>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</si>
  <si>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</si>
  <si>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</si>
  <si>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</si>
  <si>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</si>
  <si>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</si>
  <si>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</si>
  <si>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</si>
  <si>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</si>
  <si>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</si>
  <si>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</si>
  <si>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</si>
  <si>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</si>
  <si>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</si>
  <si>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</si>
  <si>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</si>
  <si>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</si>
  <si>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</si>
  <si>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</si>
  <si>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</si>
  <si>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</si>
  <si>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</si>
  <si>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</si>
  <si>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</si>
  <si>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</si>
  <si>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</si>
  <si>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</si>
  <si>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</si>
  <si>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</si>
  <si>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</si>
  <si>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</si>
  <si>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</si>
  <si>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</si>
  <si>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</si>
  <si>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</si>
  <si>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</si>
  <si>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</si>
  <si>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</si>
  <si>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</si>
  <si>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</si>
  <si>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</si>
  <si>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</si>
  <si>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</si>
  <si>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</si>
  <si>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</si>
  <si>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</si>
  <si>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</si>
  <si>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</si>
  <si>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</si>
  <si>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</si>
  <si>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</si>
  <si>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</si>
  <si>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</si>
  <si>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</si>
  <si>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</si>
  <si>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</si>
  <si>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</si>
  <si>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</si>
  <si>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</si>
  <si>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</si>
  <si>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</si>
  <si>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</si>
  <si>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</si>
  <si>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</si>
  <si>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</si>
  <si>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</si>
  <si>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</si>
  <si>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</si>
  <si>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</si>
  <si>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</si>
  <si>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</si>
  <si>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</si>
  <si>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</si>
  <si>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</si>
  <si>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</si>
  <si>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</si>
  <si>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</si>
  <si>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</si>
  <si>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</si>
  <si>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</si>
  <si>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</si>
  <si>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</si>
  <si>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</si>
  <si>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</si>
  <si>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</si>
  <si>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</si>
  <si>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</si>
  <si>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</si>
  <si>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</si>
  <si>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</si>
  <si>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</si>
  <si>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</si>
  <si>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</si>
  <si>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</si>
  <si>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</si>
  <si>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</si>
  <si>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</si>
  <si>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</si>
  <si>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</si>
  <si>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</si>
  <si>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</si>
  <si>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</si>
  <si>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</si>
  <si>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</si>
  <si>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</si>
  <si>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</si>
  <si>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</si>
  <si>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</si>
  <si>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</si>
  <si>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</si>
  <si>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</si>
  <si>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</si>
  <si>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</si>
  <si>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</si>
  <si>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</si>
  <si>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</si>
  <si>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</si>
  <si>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</si>
  <si>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</si>
  <si>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</si>
  <si>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</si>
  <si>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</si>
  <si>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</si>
  <si>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</si>
  <si>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</si>
  <si>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</si>
  <si>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</si>
  <si>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</si>
  <si>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</si>
  <si>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</si>
  <si>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</si>
  <si>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</si>
  <si>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</si>
  <si>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</si>
  <si>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</si>
  <si>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</si>
  <si>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</si>
  <si>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</si>
  <si>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</si>
  <si>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</si>
  <si>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</si>
  <si>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</si>
  <si>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</si>
  <si>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</si>
  <si>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</si>
  <si>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</si>
  <si>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</si>
  <si>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</si>
  <si>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</si>
  <si>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</si>
  <si>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</si>
  <si>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</si>
  <si>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</si>
  <si>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</si>
  <si>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</si>
  <si>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</si>
  <si>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</si>
  <si>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</si>
  <si>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</si>
  <si>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</si>
  <si>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</si>
  <si>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</si>
  <si>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</si>
  <si>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</si>
  <si>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</si>
  <si>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</si>
  <si>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</si>
  <si>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</si>
  <si>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</si>
  <si>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</si>
  <si>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</si>
  <si>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</si>
  <si>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</si>
  <si>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</si>
  <si>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</si>
  <si>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</si>
  <si>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</si>
  <si>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</si>
  <si>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</si>
  <si>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</si>
  <si>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</si>
  <si>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</si>
  <si>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</si>
  <si>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</si>
  <si>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</si>
  <si>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</si>
  <si>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</si>
  <si>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</si>
  <si>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</si>
  <si>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</si>
  <si>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</si>
  <si>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</si>
  <si>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</si>
  <si>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</si>
  <si>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</si>
  <si>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</si>
  <si>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</si>
  <si>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</si>
  <si>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</si>
  <si>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</si>
  <si>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</si>
  <si>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</si>
  <si>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</si>
  <si>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</si>
  <si>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</si>
  <si>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</si>
  <si>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</si>
  <si>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</si>
  <si>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</si>
  <si>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</si>
  <si>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</si>
  <si>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</si>
  <si>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</si>
  <si>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</si>
  <si>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</si>
  <si>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</si>
  <si>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</si>
  <si>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</si>
  <si>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</si>
  <si>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</si>
  <si>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</si>
  <si>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</si>
  <si>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</si>
  <si>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</si>
  <si>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</si>
  <si>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</si>
  <si>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</si>
  <si>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</si>
  <si>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</si>
  <si>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</si>
  <si>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</si>
  <si>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</si>
  <si>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</si>
  <si>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</si>
  <si>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</si>
  <si>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</si>
  <si>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</si>
  <si>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</si>
  <si>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</si>
  <si>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</si>
  <si>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</si>
  <si>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</si>
  <si>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</si>
  <si>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</si>
  <si>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</si>
  <si>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</si>
  <si>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</si>
  <si>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</si>
  <si>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</si>
  <si>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</si>
  <si>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</si>
  <si>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</si>
  <si>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</si>
  <si>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</si>
  <si>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</si>
  <si>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</si>
  <si>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</si>
  <si>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</si>
  <si>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</si>
  <si>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</si>
  <si>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</si>
  <si>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</si>
  <si>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</si>
  <si>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</si>
  <si>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</si>
  <si>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</si>
  <si>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</si>
  <si>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</si>
  <si>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</si>
  <si>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</si>
  <si>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</si>
  <si>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</si>
  <si>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</si>
  <si>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</si>
  <si>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</si>
  <si>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</si>
  <si>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</si>
  <si>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</si>
  <si>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</si>
  <si>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</si>
  <si>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</si>
  <si>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</si>
  <si>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</si>
  <si>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</si>
  <si>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</si>
  <si>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</si>
  <si>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</si>
  <si>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</si>
  <si>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</si>
  <si>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</si>
  <si>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</si>
  <si>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</si>
  <si>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</si>
  <si>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</si>
  <si>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</si>
  <si>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</si>
  <si>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</si>
  <si>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</si>
  <si>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</si>
  <si>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</si>
  <si>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</si>
  <si>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</si>
  <si>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</si>
  <si>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</si>
  <si>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</si>
  <si>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</si>
  <si>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</si>
  <si>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</si>
  <si>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</si>
  <si>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</si>
  <si>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</si>
  <si>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</si>
  <si>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</si>
  <si>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</si>
  <si>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</si>
  <si>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</si>
  <si>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</si>
  <si>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</si>
  <si>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</si>
  <si>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</si>
  <si>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</si>
  <si>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</si>
  <si>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</si>
  <si>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</si>
  <si>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</si>
  <si>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</si>
  <si>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</si>
  <si>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</si>
  <si>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</si>
  <si>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</si>
  <si>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</si>
  <si>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</si>
  <si>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</si>
  <si>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</si>
  <si>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</si>
  <si>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</si>
  <si>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</si>
  <si>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</si>
  <si>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</si>
  <si>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</si>
  <si>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</si>
  <si>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</si>
  <si>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</si>
  <si>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</si>
  <si>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</si>
  <si>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</si>
  <si>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</si>
  <si>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</si>
  <si>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</si>
  <si>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</si>
  <si>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</si>
  <si>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</si>
  <si>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</si>
  <si>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</si>
  <si>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</si>
  <si>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</si>
  <si>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</si>
  <si>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</si>
  <si>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</si>
  <si>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</si>
  <si>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</si>
  <si>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</si>
  <si>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</si>
  <si>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</si>
  <si>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</si>
  <si>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</si>
  <si>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</si>
  <si>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</si>
  <si>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</si>
  <si>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</si>
  <si>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</si>
  <si>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</si>
  <si>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</si>
  <si>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</si>
  <si>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</si>
  <si>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</si>
  <si>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</si>
  <si>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</si>
  <si>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</si>
  <si>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</si>
  <si>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</si>
  <si>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</si>
  <si>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</si>
  <si>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</si>
  <si>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</si>
  <si>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</si>
  <si>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</si>
  <si>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</si>
  <si>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</si>
  <si>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</si>
  <si>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</si>
  <si>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</si>
  <si>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</si>
  <si>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</si>
  <si>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</si>
  <si>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</si>
  <si>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</si>
  <si>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</si>
  <si>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</si>
  <si>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</si>
  <si>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</si>
  <si>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</si>
  <si>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</si>
  <si>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</si>
  <si>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</si>
  <si>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</si>
  <si>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</si>
  <si>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</si>
  <si>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</si>
  <si>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</si>
  <si>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</si>
  <si>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</si>
  <si>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</si>
  <si>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</si>
  <si>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</si>
  <si>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</si>
  <si>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</si>
  <si>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</si>
  <si>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</si>
  <si>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</si>
  <si>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</si>
  <si>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</si>
  <si>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</si>
  <si>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</si>
  <si>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</si>
  <si>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</si>
  <si>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</si>
  <si>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</si>
  <si>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</si>
  <si>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</si>
  <si>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</si>
  <si>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</si>
  <si>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</si>
  <si>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</si>
  <si>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</si>
  <si>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</si>
  <si>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</si>
  <si>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</si>
  <si>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</si>
  <si>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</si>
  <si>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</si>
  <si>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</si>
  <si>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</si>
  <si>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</si>
  <si>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</si>
  <si>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</si>
  <si>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</si>
  <si>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</si>
  <si>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</si>
  <si>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</si>
  <si>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</si>
  <si>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</si>
  <si>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</si>
  <si>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</si>
  <si>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</si>
  <si>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</si>
  <si>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</si>
  <si>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</si>
  <si>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</si>
  <si>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</si>
  <si>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</si>
  <si>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</si>
  <si>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</si>
  <si>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</si>
  <si>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</si>
  <si>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</si>
  <si>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</si>
  <si>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</si>
  <si>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</si>
  <si>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</si>
  <si>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</si>
  <si>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</si>
  <si>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</si>
  <si>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</si>
  <si>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</si>
  <si>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</si>
  <si>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</si>
  <si>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</si>
  <si>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</si>
  <si>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</si>
  <si>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</si>
  <si>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</si>
  <si>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</si>
  <si>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</si>
  <si>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</si>
  <si>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</si>
  <si>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</si>
  <si>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</si>
  <si>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</si>
  <si>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</si>
  <si>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</si>
  <si>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</si>
  <si>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</si>
  <si>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</si>
  <si>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</si>
  <si>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</si>
  <si>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</si>
  <si>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</si>
  <si>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</si>
  <si>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</si>
  <si>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</si>
  <si>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</si>
  <si>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</si>
  <si>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</si>
  <si>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</si>
  <si>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</si>
  <si>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</si>
  <si>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</si>
  <si>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</si>
  <si>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</si>
  <si>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</si>
  <si>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</si>
  <si>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</si>
  <si>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</si>
  <si>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</si>
  <si>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</si>
  <si>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</si>
  <si>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</si>
  <si>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</si>
  <si>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</si>
  <si>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</si>
  <si>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</si>
  <si>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</si>
  <si>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</si>
  <si>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</si>
  <si>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</si>
  <si>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</si>
  <si>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</si>
  <si>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</si>
  <si>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</si>
  <si>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</si>
  <si>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</si>
  <si>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</si>
  <si>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</si>
  <si>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</si>
  <si>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</si>
  <si>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</si>
  <si>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</si>
  <si>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</si>
  <si>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</si>
  <si>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</si>
  <si>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</si>
  <si>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</si>
  <si>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</si>
  <si>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</si>
  <si>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</si>
  <si>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</si>
  <si>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</si>
  <si>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</si>
  <si>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</si>
  <si>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</si>
  <si>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</si>
  <si>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</si>
  <si>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</si>
  <si>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</si>
  <si>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</si>
  <si>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</si>
  <si>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</si>
  <si>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</si>
  <si>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</si>
  <si>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</si>
  <si>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</si>
  <si>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</si>
  <si>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</si>
  <si>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</si>
  <si>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</si>
  <si>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</si>
  <si>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</si>
  <si>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</si>
  <si>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</si>
  <si>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</si>
  <si>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</si>
  <si>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</si>
  <si>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</si>
  <si>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</si>
  <si>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</si>
  <si>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</si>
  <si>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</si>
  <si>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</si>
  <si>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</si>
  <si>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</si>
  <si>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</si>
  <si>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</si>
  <si>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</si>
  <si>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</si>
  <si>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</si>
  <si>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</si>
  <si>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</si>
  <si>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</si>
  <si>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</si>
  <si>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</si>
  <si>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</si>
  <si>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</si>
  <si>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</si>
  <si>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</si>
  <si>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</si>
  <si>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</si>
  <si>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</si>
  <si>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</si>
  <si>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</si>
  <si>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</si>
  <si>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</si>
  <si>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</si>
  <si>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</si>
  <si>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</si>
  <si>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</si>
  <si>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</si>
  <si>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</si>
  <si>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</si>
  <si>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</si>
  <si>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</si>
  <si>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</si>
  <si>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</si>
  <si>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</si>
  <si>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</si>
  <si>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</si>
  <si>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</si>
  <si>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</si>
  <si>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</si>
  <si>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</si>
  <si>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</si>
  <si>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</si>
  <si>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</si>
  <si>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</si>
  <si>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</si>
  <si>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</si>
  <si>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</si>
  <si>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</si>
  <si>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</si>
  <si>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</si>
  <si>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</si>
  <si>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</si>
  <si>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</si>
  <si>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</si>
  <si>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</si>
  <si>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</si>
  <si>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</si>
  <si>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</si>
  <si>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</si>
  <si>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</si>
  <si>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</si>
  <si>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</si>
  <si>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</si>
  <si>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</si>
  <si>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</si>
  <si>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</si>
  <si>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</si>
  <si>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</si>
  <si>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</si>
  <si>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</si>
  <si>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</si>
  <si>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</si>
  <si>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</si>
  <si>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</si>
  <si>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</si>
  <si>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</si>
  <si>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</si>
  <si>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</si>
  <si>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</si>
  <si>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</si>
  <si>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</si>
  <si>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</si>
  <si>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</si>
  <si>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</si>
  <si>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</si>
  <si>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</si>
  <si>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</si>
  <si>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</si>
  <si>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</si>
  <si>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</si>
  <si>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</si>
  <si>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</si>
  <si>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</si>
  <si>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</si>
  <si>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</si>
  <si>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</si>
  <si>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</si>
  <si>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</si>
  <si>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</si>
  <si>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</si>
  <si>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</si>
  <si>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</si>
  <si>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</si>
  <si>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</si>
  <si>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</si>
  <si>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</si>
  <si>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</si>
  <si>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</si>
  <si>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</si>
  <si>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</si>
  <si>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</si>
  <si>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</si>
  <si>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</si>
  <si>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</si>
  <si>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</si>
  <si>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</si>
  <si>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</si>
  <si>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</si>
  <si>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</si>
  <si>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</si>
  <si>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</si>
  <si>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</si>
  <si>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</si>
  <si>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</si>
  <si>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</si>
  <si>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</si>
  <si>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</si>
  <si>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</si>
  <si>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</si>
  <si>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</si>
  <si>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</si>
  <si>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</si>
  <si>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</si>
  <si>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</si>
  <si>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</si>
  <si>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</si>
  <si>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</si>
  <si>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</si>
  <si>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</si>
  <si>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</si>
  <si>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</si>
  <si>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</si>
  <si>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</si>
  <si>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</si>
  <si>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</si>
  <si>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</si>
  <si>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</si>
  <si>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</si>
  <si>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</si>
  <si>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</si>
  <si>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</si>
  <si>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</si>
  <si>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</si>
  <si>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</si>
  <si>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</si>
  <si>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</si>
  <si>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</si>
  <si>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</si>
  <si>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</si>
  <si>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</si>
  <si>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</si>
  <si>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</si>
  <si>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</si>
  <si>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</si>
  <si>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</si>
  <si>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</si>
  <si>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</si>
  <si>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</si>
  <si>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</si>
  <si>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</si>
  <si>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</si>
  <si>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</si>
  <si>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</si>
  <si>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</si>
  <si>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</si>
  <si>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</si>
  <si>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</si>
  <si>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</si>
  <si>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</si>
  <si>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</si>
  <si>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</si>
  <si>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</si>
  <si>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</si>
  <si>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</si>
  <si>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</si>
  <si>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</si>
  <si>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</si>
  <si>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</si>
  <si>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</si>
  <si>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</si>
  <si>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</si>
  <si>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</si>
  <si>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</si>
  <si>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</si>
  <si>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</si>
  <si>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</si>
  <si>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</si>
  <si>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</si>
  <si>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</si>
  <si>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</si>
  <si>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</si>
  <si>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</si>
  <si>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</si>
  <si>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</si>
  <si>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</si>
  <si>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</si>
  <si>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</si>
  <si>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</si>
  <si>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</si>
  <si>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</si>
  <si>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</si>
  <si>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</si>
  <si>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</si>
  <si>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</si>
  <si>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</si>
  <si>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</si>
  <si>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</si>
  <si>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</si>
  <si>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</si>
  <si>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</si>
  <si>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</si>
  <si>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</si>
  <si>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</si>
  <si>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</si>
  <si>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</si>
  <si>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</si>
  <si>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</si>
  <si>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</si>
  <si>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</si>
  <si>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</si>
  <si>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</si>
  <si>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</si>
  <si>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</si>
  <si>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</si>
  <si>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</si>
  <si>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</si>
  <si>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</si>
  <si>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</si>
  <si>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</si>
  <si>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</si>
  <si>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</si>
  <si>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</si>
  <si>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</si>
  <si>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</si>
  <si>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</si>
  <si>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</si>
  <si>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</si>
  <si>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</si>
  <si>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</si>
  <si>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</si>
  <si>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</si>
  <si>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</si>
  <si>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</si>
  <si>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</si>
  <si>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</si>
  <si>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</si>
  <si>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</si>
  <si>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</si>
  <si>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</si>
  <si>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</si>
  <si>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</si>
  <si>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</si>
  <si>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</si>
  <si>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</si>
  <si>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</si>
  <si>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</si>
  <si>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</si>
  <si>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</si>
  <si>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</si>
  <si>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</si>
  <si>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</si>
  <si>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</si>
  <si>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</si>
  <si>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</si>
  <si>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</si>
  <si>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</si>
  <si>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</si>
  <si>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</si>
  <si>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</si>
  <si>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</si>
  <si>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</si>
  <si>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</si>
  <si>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</si>
  <si>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</si>
  <si>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</si>
  <si>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</si>
  <si>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</si>
  <si>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</si>
  <si>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</si>
  <si>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</si>
  <si>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</si>
  <si>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</si>
  <si>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</si>
  <si>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</si>
  <si>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</si>
  <si>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</si>
  <si>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</si>
  <si>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</si>
  <si>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</si>
  <si>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</si>
  <si>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</si>
  <si>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</si>
  <si>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</si>
  <si>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</si>
  <si>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</si>
  <si>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</si>
  <si>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</si>
  <si>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</si>
  <si>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</si>
  <si>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</si>
  <si>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</si>
  <si>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</si>
  <si>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</si>
  <si>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</si>
  <si>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</si>
  <si>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</si>
  <si>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</si>
  <si>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</si>
  <si>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</si>
  <si>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</si>
  <si>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</si>
  <si>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</si>
  <si>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</si>
  <si>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</si>
  <si>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</si>
  <si>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</si>
  <si>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</si>
  <si>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</si>
  <si>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</si>
  <si>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</si>
  <si>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</si>
  <si>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</si>
  <si>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</si>
  <si>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</si>
  <si>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</si>
  <si>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</si>
  <si>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</si>
  <si>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</si>
  <si>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</si>
  <si>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</si>
  <si>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</si>
  <si>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</si>
  <si>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</si>
  <si>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</si>
  <si>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</si>
  <si>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</si>
  <si>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</si>
  <si>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</si>
  <si>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</si>
  <si>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</si>
  <si>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</si>
  <si>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</si>
  <si>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</si>
  <si>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</si>
  <si>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</si>
  <si>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</si>
  <si>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</si>
  <si>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</si>
  <si>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</si>
  <si>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</si>
  <si>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</si>
  <si>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</si>
  <si>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</si>
  <si>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</si>
  <si>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</si>
  <si>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</si>
  <si>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</si>
  <si>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</si>
  <si>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</si>
  <si>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</si>
  <si>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</si>
  <si>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</si>
  <si>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</si>
  <si>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</si>
  <si>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</si>
  <si>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</si>
  <si>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</si>
  <si>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</si>
  <si>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</si>
  <si>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</si>
  <si>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</si>
  <si>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</si>
  <si>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</si>
  <si>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</si>
  <si>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</si>
  <si>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</si>
  <si>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</si>
  <si>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</si>
  <si>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</si>
  <si>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</si>
  <si>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</si>
  <si>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</si>
  <si>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</si>
  <si>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</si>
  <si>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</si>
  <si>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</si>
  <si>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</si>
  <si>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</si>
  <si>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</si>
  <si>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</si>
  <si>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</si>
  <si>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</si>
  <si>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</si>
  <si>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</si>
  <si>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</si>
  <si>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</si>
  <si>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</si>
  <si>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</si>
  <si>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</si>
  <si>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</si>
  <si>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</si>
  <si>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</si>
  <si>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</si>
  <si>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</si>
  <si>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</si>
  <si>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</si>
  <si>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</si>
  <si>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</si>
  <si>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</si>
  <si>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</si>
  <si>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</si>
  <si>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</si>
  <si>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</si>
  <si>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</si>
  <si>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</si>
  <si>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</si>
  <si>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</si>
  <si>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</si>
  <si>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</si>
  <si>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</si>
  <si>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</si>
  <si>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</si>
  <si>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</si>
  <si>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</si>
  <si>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</si>
  <si>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</si>
  <si>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</si>
  <si>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</si>
  <si>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</si>
  <si>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</si>
  <si>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</si>
  <si>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</si>
  <si>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</si>
  <si>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</si>
  <si>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</si>
  <si>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</si>
  <si>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</si>
  <si>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</si>
  <si>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</si>
  <si>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</si>
  <si>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</si>
  <si>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</si>
  <si>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</si>
  <si>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</si>
  <si>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</si>
  <si>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</si>
  <si>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</si>
  <si>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</si>
  <si>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</si>
  <si>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</si>
  <si>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</si>
  <si>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</si>
  <si>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</si>
  <si>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</si>
  <si>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</si>
  <si>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</si>
  <si>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</si>
  <si>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</si>
  <si>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</si>
  <si>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</si>
  <si>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</si>
  <si>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</si>
  <si>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</si>
  <si>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</si>
  <si>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</si>
  <si>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</si>
  <si>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</si>
  <si>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</si>
  <si>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</si>
  <si>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</si>
  <si>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</si>
  <si>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</si>
  <si>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</si>
  <si>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</si>
  <si>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</si>
  <si>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</si>
  <si>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</si>
  <si>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</si>
  <si>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</si>
  <si>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</si>
  <si>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</si>
  <si>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</si>
  <si>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</si>
  <si>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</si>
  <si>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</si>
  <si>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</si>
  <si>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</si>
  <si>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</si>
  <si>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</si>
  <si>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</si>
  <si>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</si>
  <si>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</si>
  <si>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</si>
  <si>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</si>
  <si>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</si>
  <si>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</si>
  <si>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</si>
  <si>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</si>
  <si>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</si>
  <si>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</si>
  <si>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</si>
  <si>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</si>
  <si>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</si>
  <si>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</si>
  <si>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</si>
  <si>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</si>
  <si>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</si>
  <si>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</si>
  <si>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</si>
  <si>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</si>
  <si>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</si>
  <si>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</si>
  <si>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</si>
  <si>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</si>
  <si>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</si>
  <si>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</si>
  <si>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</si>
  <si>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</si>
  <si>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</si>
  <si>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</si>
  <si>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</si>
  <si>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</si>
  <si>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</si>
  <si>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</si>
  <si>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</si>
  <si>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</si>
  <si>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</si>
  <si>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</si>
  <si>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</si>
  <si>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</si>
  <si>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</si>
  <si>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</si>
  <si>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</si>
  <si>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</si>
  <si>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</si>
  <si>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</si>
  <si>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</si>
  <si>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</si>
  <si>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</si>
  <si>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</si>
  <si>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</si>
  <si>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</si>
  <si>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</si>
  <si>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</si>
  <si>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</si>
  <si>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</si>
  <si>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</si>
  <si>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</si>
  <si>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</si>
  <si>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</si>
  <si>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</si>
  <si>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</si>
  <si>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</si>
  <si>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</si>
  <si>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</si>
  <si>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</si>
  <si>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</si>
  <si>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</si>
  <si>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</si>
  <si>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</si>
  <si>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</si>
  <si>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</si>
  <si>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</si>
  <si>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</si>
  <si>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</si>
  <si>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</si>
  <si>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</si>
  <si>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</si>
  <si>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</si>
  <si>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</si>
  <si>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</si>
  <si>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</si>
  <si>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</si>
  <si>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</si>
  <si>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</si>
  <si>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</si>
  <si>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</si>
  <si>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</si>
  <si>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</si>
  <si>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</si>
  <si>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</si>
  <si>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</si>
  <si>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</si>
  <si>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</si>
  <si>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</si>
  <si>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</si>
  <si>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</si>
  <si>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</si>
  <si>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</si>
  <si>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</si>
  <si>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</si>
  <si>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</si>
  <si>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</si>
  <si>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</si>
  <si>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</si>
  <si>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</si>
  <si>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</si>
  <si>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</si>
  <si>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</si>
  <si>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</si>
  <si>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</si>
  <si>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</si>
  <si>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</si>
  <si>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</si>
  <si>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</si>
  <si>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</si>
  <si>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</si>
  <si>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</si>
  <si>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</si>
  <si>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</si>
  <si>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</si>
  <si>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</si>
  <si>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</si>
  <si>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</si>
  <si>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</si>
  <si>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</si>
  <si>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</si>
  <si>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</si>
  <si>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</si>
  <si>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</si>
  <si>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</si>
  <si>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</si>
  <si>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</si>
  <si>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</si>
  <si>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</si>
  <si>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</si>
  <si>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</si>
  <si>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</si>
  <si>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</si>
  <si>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</si>
  <si>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</si>
  <si>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</si>
  <si>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</si>
  <si>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</si>
  <si>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</si>
  <si>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</si>
  <si>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</si>
  <si>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</si>
  <si>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</si>
  <si>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</si>
  <si>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</si>
  <si>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</si>
  <si>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</si>
  <si>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</si>
  <si>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</si>
  <si>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</si>
  <si>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</si>
  <si>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</si>
  <si>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</si>
  <si>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</si>
  <si>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</si>
  <si>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</si>
  <si>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</si>
  <si>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</si>
  <si>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</si>
  <si>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</si>
  <si>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</si>
  <si>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</si>
  <si>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</si>
  <si>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</si>
  <si>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</si>
  <si>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</si>
  <si>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</si>
  <si>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</si>
  <si>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</si>
  <si>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</si>
  <si>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</si>
  <si>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</si>
  <si>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</si>
  <si>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</si>
  <si>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</si>
  <si>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</si>
  <si>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</si>
  <si>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</si>
  <si>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</si>
  <si>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</si>
  <si>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</si>
  <si>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</si>
  <si>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</si>
  <si>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</si>
  <si>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</si>
  <si>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</si>
  <si>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</si>
  <si>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</si>
  <si>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</si>
  <si>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</si>
  <si>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</si>
  <si>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</si>
  <si>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</si>
  <si>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</si>
  <si>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</si>
  <si>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</si>
  <si>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</si>
  <si>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</si>
  <si>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</si>
  <si>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</si>
  <si>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</si>
  <si>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</si>
  <si>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</si>
  <si>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</si>
  <si>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</si>
  <si>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</si>
  <si>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</si>
  <si>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</si>
  <si>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</si>
  <si>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</si>
  <si>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</si>
  <si>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</si>
  <si>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</si>
  <si>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</si>
  <si>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</si>
  <si>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</si>
  <si>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</si>
  <si>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</si>
  <si>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</si>
  <si>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</si>
  <si>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</si>
  <si>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</si>
  <si>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</si>
  <si>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</si>
  <si>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</si>
  <si>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</si>
  <si>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</si>
  <si>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</si>
  <si>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</si>
  <si>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</si>
  <si>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</si>
  <si>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</si>
  <si>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</si>
  <si>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</si>
  <si>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</si>
  <si>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</si>
  <si>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</si>
  <si>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</si>
  <si>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</si>
  <si>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</si>
  <si>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</si>
  <si>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</si>
  <si>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</si>
  <si>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</si>
  <si>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</si>
  <si>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</si>
  <si>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</si>
  <si>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</si>
  <si>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</si>
  <si>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</si>
  <si>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</si>
  <si>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</si>
  <si>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</si>
  <si>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</si>
  <si>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</si>
  <si>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</si>
  <si>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</si>
  <si>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</si>
  <si>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</si>
  <si>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</si>
  <si>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</si>
  <si>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</si>
  <si>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</si>
  <si>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</si>
  <si>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</si>
  <si>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</si>
  <si>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</si>
  <si>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</si>
  <si>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</si>
  <si>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</si>
  <si>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</si>
  <si>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</si>
  <si>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</si>
  <si>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</si>
  <si>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</si>
  <si>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</si>
  <si>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</si>
  <si>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</si>
  <si>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</si>
  <si>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</si>
  <si>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</si>
  <si>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</si>
  <si>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</si>
  <si>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</si>
  <si>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</si>
  <si>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</si>
  <si>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</si>
  <si>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</si>
  <si>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</si>
  <si>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</si>
  <si>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</si>
  <si>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</si>
  <si>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</si>
  <si>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</si>
  <si>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</si>
  <si>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</si>
  <si>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</si>
  <si>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</si>
  <si>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</si>
  <si>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</si>
  <si>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</si>
  <si>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</si>
  <si>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</si>
  <si>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</si>
  <si>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</si>
  <si>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</si>
  <si>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</si>
  <si>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</si>
  <si>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</si>
  <si>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</si>
  <si>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</si>
  <si>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</si>
  <si>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</si>
  <si>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</si>
  <si>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</si>
  <si>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</si>
  <si>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</si>
  <si>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</si>
  <si>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</si>
  <si>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</si>
  <si>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</si>
  <si>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</si>
  <si>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</si>
  <si>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</si>
  <si>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</si>
  <si>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</si>
  <si>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</si>
  <si>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</si>
  <si>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</si>
  <si>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</si>
  <si>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</si>
  <si>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</si>
  <si>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</si>
  <si>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</si>
  <si>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</si>
  <si>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</si>
  <si>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</si>
  <si>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</si>
  <si>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</si>
  <si>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</si>
  <si>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</si>
  <si>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</si>
  <si>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</si>
  <si>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</si>
  <si>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</si>
  <si>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</si>
  <si>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</si>
  <si>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</si>
  <si>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</si>
  <si>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</si>
  <si>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</si>
  <si>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</si>
  <si>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</si>
  <si>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</si>
  <si>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</si>
  <si>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</si>
  <si>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</si>
  <si>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</si>
  <si>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</si>
  <si>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</si>
  <si>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</si>
  <si>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</si>
  <si>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</si>
  <si>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</si>
  <si>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</si>
  <si>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</si>
  <si>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</si>
  <si>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</si>
  <si>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</si>
  <si>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</si>
  <si>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</si>
  <si>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</si>
  <si>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</si>
  <si>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</si>
  <si>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</si>
  <si>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</si>
  <si>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</si>
  <si>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</si>
  <si>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</si>
  <si>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</si>
  <si>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</si>
  <si>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</si>
  <si>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</si>
  <si>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</si>
  <si>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</si>
  <si>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</si>
  <si>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</si>
  <si>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</si>
  <si>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</si>
  <si>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</si>
  <si>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</si>
  <si>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</si>
  <si>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</si>
  <si>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</si>
  <si>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</si>
  <si>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</si>
  <si>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</si>
  <si>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</si>
  <si>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</si>
  <si>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</si>
  <si>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</si>
  <si>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</si>
  <si>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</si>
  <si>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</si>
  <si>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</si>
  <si>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</si>
  <si>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</si>
  <si>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</si>
  <si>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</si>
  <si>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</si>
  <si>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</si>
  <si>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</si>
  <si>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</si>
  <si>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</si>
  <si>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</si>
  <si>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</si>
  <si>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</si>
  <si>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</si>
  <si>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</si>
  <si>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</si>
  <si>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</si>
  <si>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</si>
  <si>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</si>
  <si>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</si>
  <si>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</si>
  <si>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</si>
  <si>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</si>
  <si>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</si>
  <si>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</si>
  <si>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</si>
  <si>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</si>
  <si>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</si>
  <si>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</si>
  <si>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</si>
  <si>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</si>
  <si>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</si>
  <si>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</si>
  <si>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</si>
  <si>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</si>
  <si>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</si>
  <si>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</si>
  <si>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</si>
  <si>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</si>
  <si>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</si>
  <si>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</si>
  <si>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</si>
  <si>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</si>
  <si>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</si>
  <si>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</si>
  <si>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</si>
  <si>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</si>
  <si>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</si>
  <si>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</si>
  <si>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</si>
  <si>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</si>
  <si>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</si>
  <si>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</si>
  <si>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</si>
  <si>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</si>
  <si>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</si>
  <si>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</si>
  <si>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</si>
  <si>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</si>
  <si>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</si>
  <si>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</si>
  <si>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</si>
  <si>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</si>
  <si>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</si>
  <si>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</si>
  <si>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</si>
  <si>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</si>
  <si>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</si>
  <si>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</si>
  <si>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</si>
  <si>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</si>
  <si>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</si>
  <si>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</si>
  <si>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</si>
  <si>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</si>
  <si>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</si>
  <si>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</si>
  <si>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</si>
  <si>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</si>
  <si>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</si>
  <si>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</si>
  <si>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</si>
  <si>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</si>
  <si>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</si>
  <si>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</si>
  <si>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</si>
  <si>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</si>
  <si>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</si>
  <si>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</si>
  <si>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</si>
  <si>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</si>
  <si>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</si>
  <si>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</si>
  <si>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</si>
  <si>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</si>
  <si>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</si>
  <si>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</si>
  <si>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</si>
  <si>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</si>
  <si>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</si>
  <si>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</si>
  <si>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</si>
  <si>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</si>
  <si>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</si>
  <si>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</si>
  <si>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</si>
  <si>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</si>
  <si>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</si>
  <si>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</si>
  <si>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</si>
  <si>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</si>
  <si>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</si>
  <si>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</si>
  <si>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</si>
  <si>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</si>
  <si>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</si>
  <si>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</si>
  <si>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</si>
  <si>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</si>
  <si>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</si>
  <si>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</si>
  <si>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</si>
  <si>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</si>
  <si>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</si>
  <si>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</si>
  <si>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</si>
  <si>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</si>
  <si>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</si>
  <si>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</si>
  <si>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</si>
  <si>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</si>
  <si>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</si>
  <si>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</si>
  <si>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</si>
  <si>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</si>
  <si>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</si>
  <si>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</si>
  <si>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</si>
  <si>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</si>
  <si>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</si>
  <si>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</si>
  <si>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</si>
  <si>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</si>
  <si>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</si>
  <si>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</si>
  <si>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</si>
  <si>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</si>
  <si>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</si>
  <si>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</si>
  <si>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</si>
  <si>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</si>
  <si>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</si>
  <si>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</si>
  <si>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</si>
  <si>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</si>
  <si>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</si>
  <si>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</si>
  <si>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</si>
  <si>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</si>
  <si>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</si>
  <si>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</si>
  <si>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</si>
  <si>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</si>
  <si>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</si>
  <si>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</si>
  <si>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</si>
  <si>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</si>
  <si>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</si>
  <si>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</si>
  <si>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</si>
  <si>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</si>
  <si>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</si>
  <si>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</si>
  <si>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</si>
  <si>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</si>
  <si>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</si>
  <si>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</si>
  <si>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</si>
  <si>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</si>
  <si>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</si>
  <si>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</si>
  <si>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</si>
  <si>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</si>
  <si>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</si>
  <si>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</si>
  <si>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</si>
  <si>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</si>
  <si>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</si>
  <si>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</si>
  <si>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</si>
  <si>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</si>
  <si>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</si>
  <si>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</si>
  <si>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</si>
  <si>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</si>
  <si>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</si>
  <si>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</si>
  <si>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</si>
  <si>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</si>
  <si>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</si>
  <si>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</si>
  <si>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</si>
  <si>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</si>
  <si>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</si>
  <si>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</si>
  <si>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</si>
  <si>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</si>
  <si>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</si>
  <si>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</si>
  <si>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</si>
  <si>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</si>
  <si>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</si>
  <si>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</si>
  <si>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</si>
  <si>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</si>
  <si>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</si>
  <si>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</si>
  <si>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</si>
  <si>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</si>
  <si>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</si>
  <si>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</si>
  <si>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</si>
  <si>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</si>
  <si>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</si>
  <si>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</si>
  <si>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</si>
  <si>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</si>
  <si>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</si>
  <si>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</si>
  <si>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</si>
  <si>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</si>
  <si>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</si>
  <si>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</si>
  <si>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</si>
  <si>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</si>
  <si>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</si>
  <si>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</si>
  <si>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</si>
  <si>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</si>
  <si>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</si>
  <si>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</si>
  <si>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</si>
  <si>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</si>
  <si>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</si>
  <si>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</si>
  <si>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</si>
  <si>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</si>
  <si>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</si>
  <si>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</si>
  <si>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</si>
  <si>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</si>
  <si>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</si>
  <si>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</si>
  <si>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</si>
  <si>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</si>
  <si>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</si>
  <si>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</si>
  <si>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</si>
  <si>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</si>
  <si>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</si>
  <si>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</si>
  <si>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</si>
  <si>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</si>
  <si>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</si>
  <si>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</si>
  <si>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</si>
  <si>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</si>
  <si>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</si>
  <si>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</si>
  <si>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</si>
  <si>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</si>
  <si>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</si>
  <si>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</si>
  <si>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</si>
  <si>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</si>
  <si>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</si>
  <si>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</si>
  <si>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</si>
  <si>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</si>
  <si>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</si>
  <si>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</si>
  <si>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</si>
  <si>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</si>
  <si>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</si>
  <si>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</si>
  <si>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</si>
  <si>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</si>
  <si>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</si>
  <si>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</si>
  <si>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</si>
  <si>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</si>
  <si>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</si>
  <si>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</si>
  <si>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</si>
  <si>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</si>
  <si>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</si>
  <si>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</si>
  <si>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</si>
  <si>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</si>
  <si>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</si>
  <si>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</si>
  <si>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</si>
  <si>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</si>
  <si>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</si>
  <si>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</si>
  <si>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</si>
  <si>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</si>
  <si>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</si>
  <si>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</si>
  <si>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</si>
  <si>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</si>
  <si>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</si>
  <si>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</si>
  <si>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</si>
  <si>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</si>
  <si>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</si>
  <si>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</si>
  <si>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</si>
  <si>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</si>
  <si>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</si>
  <si>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</si>
  <si>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</si>
  <si>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</si>
  <si>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</si>
  <si>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</si>
  <si>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</si>
  <si>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</si>
  <si>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</si>
  <si>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</si>
  <si>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</si>
  <si>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</si>
  <si>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</si>
  <si>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</si>
  <si>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</si>
  <si>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</si>
  <si>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</si>
  <si>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</si>
  <si>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</si>
  <si>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</si>
  <si>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</si>
  <si>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</si>
  <si>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</si>
  <si>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</si>
  <si>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</si>
  <si>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</si>
  <si>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</si>
  <si>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</si>
  <si>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</si>
  <si>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</si>
  <si>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</si>
  <si>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</si>
  <si>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</si>
  <si>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</si>
  <si>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</si>
  <si>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</si>
  <si>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</si>
  <si>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</si>
  <si>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</si>
  <si>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</si>
  <si>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</si>
  <si>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</si>
  <si>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</si>
  <si>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</si>
  <si>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</si>
  <si>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</si>
  <si>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</si>
  <si>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</si>
  <si>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</si>
  <si>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</si>
  <si>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</si>
  <si>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</si>
  <si>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</si>
  <si>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</si>
  <si>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</si>
  <si>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</si>
  <si>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</si>
  <si>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</si>
  <si>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</si>
  <si>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</si>
  <si>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</si>
  <si>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</si>
  <si>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</si>
  <si>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</si>
  <si>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</si>
  <si>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</si>
  <si>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</si>
  <si>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</si>
  <si>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</si>
  <si>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</si>
  <si>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</si>
  <si>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</si>
  <si>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</si>
  <si>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</si>
  <si>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</si>
  <si>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</si>
  <si>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</si>
  <si>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</si>
  <si>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</si>
  <si>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</si>
  <si>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</si>
  <si>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</si>
  <si>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</si>
  <si>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</si>
  <si>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</si>
  <si>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</si>
  <si>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</si>
  <si>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</si>
  <si>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</si>
  <si>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</si>
  <si>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</si>
  <si>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</si>
  <si>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</si>
  <si>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</si>
  <si>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</si>
  <si>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</si>
  <si>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</si>
  <si>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</si>
  <si>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</si>
  <si>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</si>
  <si>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</si>
  <si>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</si>
  <si>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</si>
  <si>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</si>
  <si>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</si>
  <si>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</si>
  <si>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</si>
  <si>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</si>
  <si>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</si>
  <si>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</si>
  <si>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</si>
  <si>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</si>
  <si>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</si>
  <si>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</si>
  <si>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</si>
  <si>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</si>
  <si>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</si>
  <si>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</si>
  <si>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</si>
  <si>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</si>
  <si>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</si>
  <si>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</si>
  <si>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</si>
  <si>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</si>
  <si>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</si>
  <si>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</si>
  <si>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</si>
  <si>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</si>
  <si>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</si>
  <si>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</si>
  <si>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</si>
  <si>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</si>
  <si>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</si>
  <si>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</si>
  <si>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</si>
  <si>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</si>
  <si>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</si>
  <si>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</si>
  <si>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</si>
  <si>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</si>
  <si>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</si>
  <si>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</si>
  <si>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</si>
  <si>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</si>
  <si>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</si>
  <si>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</si>
  <si>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</si>
  <si>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</si>
  <si>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</si>
  <si>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</si>
  <si>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</si>
  <si>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</si>
  <si>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</si>
  <si>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</si>
  <si>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</si>
  <si>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</si>
  <si>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</si>
  <si>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</si>
  <si>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</si>
  <si>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</si>
  <si>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</si>
  <si>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</si>
  <si>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</si>
  <si>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</si>
  <si>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</si>
  <si>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</si>
  <si>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</si>
  <si>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</si>
  <si>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</si>
  <si>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</si>
  <si>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</si>
  <si>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</si>
  <si>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</si>
  <si>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</si>
  <si>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</si>
  <si>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</si>
  <si>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</si>
  <si>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</si>
  <si>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</si>
  <si>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</si>
  <si>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</si>
  <si>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</si>
  <si>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</si>
  <si>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</si>
  <si>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</si>
  <si>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</si>
  <si>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</si>
  <si>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</si>
  <si>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</si>
  <si>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</si>
  <si>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</si>
  <si>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</si>
  <si>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</si>
  <si>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</si>
  <si>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</si>
  <si>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</si>
  <si>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</si>
  <si>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</si>
  <si>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</si>
  <si>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</si>
  <si>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</si>
  <si>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</si>
  <si>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</si>
  <si>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</si>
  <si>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</si>
  <si>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</si>
  <si>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</si>
  <si>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(blank) Total</t>
  </si>
  <si>
    <t>(All)</t>
  </si>
  <si>
    <t>Column Labels</t>
  </si>
  <si>
    <t>animation Total</t>
  </si>
  <si>
    <t>art books Total</t>
  </si>
  <si>
    <t>audio Total</t>
  </si>
  <si>
    <t>children's books Total</t>
  </si>
  <si>
    <t>classical music Total</t>
  </si>
  <si>
    <t>documentary Total</t>
  </si>
  <si>
    <t>drama Total</t>
  </si>
  <si>
    <t>electronic music Total</t>
  </si>
  <si>
    <t>faith Total</t>
  </si>
  <si>
    <t>fiction Total</t>
  </si>
  <si>
    <t>food trucks Total</t>
  </si>
  <si>
    <t>gadgets Total</t>
  </si>
  <si>
    <t>hardware Total</t>
  </si>
  <si>
    <t>indie rock Total</t>
  </si>
  <si>
    <t>jazz Total</t>
  </si>
  <si>
    <t>makerspaces Total</t>
  </si>
  <si>
    <t>metal Total</t>
  </si>
  <si>
    <t>mobile games Total</t>
  </si>
  <si>
    <t>musical Total</t>
  </si>
  <si>
    <t>nature Total</t>
  </si>
  <si>
    <t>nonfiction Total</t>
  </si>
  <si>
    <t>people Total</t>
  </si>
  <si>
    <t>photobooks Total</t>
  </si>
  <si>
    <t>places Total</t>
  </si>
  <si>
    <t>plays Total</t>
  </si>
  <si>
    <t>pop Total</t>
  </si>
  <si>
    <t>radio &amp; podcasts Total</t>
  </si>
  <si>
    <t>restaurants Total</t>
  </si>
  <si>
    <t>rock Total</t>
  </si>
  <si>
    <t>science fiction Total</t>
  </si>
  <si>
    <t>shorts Total</t>
  </si>
  <si>
    <t>small batch Total</t>
  </si>
  <si>
    <t>space exploration Total</t>
  </si>
  <si>
    <t>spaces Total</t>
  </si>
  <si>
    <t>tabletop games Total</t>
  </si>
  <si>
    <t>television Total</t>
  </si>
  <si>
    <t>translations Total</t>
  </si>
  <si>
    <t>video games Total</t>
  </si>
  <si>
    <t>wearables Total</t>
  </si>
  <si>
    <t>web Total</t>
  </si>
  <si>
    <t>world music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</si>
  <si>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</si>
  <si>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</si>
  <si>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</si>
  <si>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</si>
  <si>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</si>
  <si>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</si>
  <si>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</si>
  <si>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</si>
  <si>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</si>
  <si>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</si>
  <si>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</si>
  <si>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</si>
  <si>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</si>
  <si>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</si>
  <si>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</si>
  <si>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</si>
  <si>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</si>
  <si>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</si>
  <si>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</si>
  <si>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</si>
  <si>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</si>
  <si>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</si>
  <si>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</si>
  <si>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</si>
  <si>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</si>
  <si>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</si>
  <si>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</si>
  <si>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</si>
  <si>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</si>
  <si>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</si>
  <si>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</si>
  <si>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</si>
  <si>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</si>
  <si>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</si>
  <si>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</si>
  <si>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</si>
  <si>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</si>
  <si>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Maximum</t>
  </si>
  <si>
    <t>Minimum</t>
  </si>
  <si>
    <t>Variance</t>
  </si>
  <si>
    <t>Standard Deviation</t>
  </si>
  <si>
    <t xml:space="preserve">In this case Median summarizes the data more than Mean. </t>
  </si>
  <si>
    <t>Standard Deviation is 844 which means Data spreads a lot from the mean</t>
  </si>
  <si>
    <t>Also there are big spikes between data.</t>
  </si>
  <si>
    <t>Successful case is wider and more spread out than Failed case. This indicates that Successful case has more variability.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</si>
</sst>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0" fontId="0" fillId="2" borderId="0" xfId="0" applyFill="1"/>
    <xf numFmtId="0" fontId="0" fillId="0" borderId="0" xfId="0" quotePrefix="1"/>
    <xf numFmtId="1" fontId="0" fillId="2" borderId="0" xfId="0" applyNumberFormat="1" applyFill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project.xlsx]Pivot 1 (Category)!PivotTable2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(Category)'!$F$3:$F$4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(Category)'!$E$5:$E$14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6-854D-98FF-4425F8F7BE91}"/>
            </c:ext>
          </c:extLst>
        </c:ser>
        <c:ser>
          <c:idx val="1"/>
          <c:order val="1"/>
          <c:tx>
            <c:strRef>
              <c:f>'Pivot 1 (Category)'!$G$3:$G$4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(Category)'!$E$5:$E$14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(Category)'!$G$5:$G$14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52-4E43-B368-C5F8F67AB183}"/>
            </c:ext>
          </c:extLst>
        </c:ser>
        <c:ser>
          <c:idx val="2"/>
          <c:order val="2"/>
          <c:tx>
            <c:strRef>
              <c:f>'Pivot 1 (Category)'!$H$3:$H$4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(Category)'!$E$5:$E$14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(Category)'!$H$5:$H$14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52-4E43-B368-C5F8F67AB183}"/>
            </c:ext>
          </c:extLst>
        </c:ser>
        <c:ser>
          <c:idx val="3"/>
          <c:order val="3"/>
          <c:tx>
            <c:strRef>
              <c:f>'Pivot 1 (Category)'!$I$3:$I$4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(Category)'!$E$5:$E$14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D52-4E43-B368-C5F8F67AB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810848"/>
        <c:axId val="397822240"/>
      </c:barChart>
      <c:catAx>
        <c:axId val="39781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22240"/>
        <c:crosses val="autoZero"/>
        <c:auto val="1"/>
        <c:lblAlgn val="ctr"/>
        <c:lblOffset val="100"/>
        <c:noMultiLvlLbl val="0"/>
      </c:catAx>
      <c:valAx>
        <c:axId val="3978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81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project.xlsx]Pivot 2 (Sub-Category)!PivotTable4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(Sub-Category)'!$F$4:$F$5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(Sub-Category)'!$E$6:$E$47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7-7444-91B5-94C17EFADBC6}"/>
            </c:ext>
          </c:extLst>
        </c:ser>
        <c:ser>
          <c:idx val="1"/>
          <c:order val="1"/>
          <c:tx>
            <c:strRef>
              <c:f>'Pivot 2 (Sub-Category)'!$G$4:$G$5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(Sub-Category)'!$E$6:$E$47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(Sub-Category)'!$G$6:$G$47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7-7444-91B5-94C17EFADBC6}"/>
            </c:ext>
          </c:extLst>
        </c:ser>
        <c:ser>
          <c:idx val="2"/>
          <c:order val="2"/>
          <c:tx>
            <c:strRef>
              <c:f>'Pivot 2 (Sub-Category)'!$H$4:$H$5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(Sub-Category)'!$E$6:$E$47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(Sub-Category)'!$H$6:$H$47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7-7444-91B5-94C17EFADBC6}"/>
            </c:ext>
          </c:extLst>
        </c:ser>
        <c:ser>
          <c:idx val="3"/>
          <c:order val="3"/>
          <c:tx>
            <c:strRef>
              <c:f>'Pivot 2 (Sub-Category)'!$I$4:$I$5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(Sub-Category)'!$E$6:$E$47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(Sub-Category)'!$I$6:$I$47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B7-7444-91B5-94C17EFAD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527184"/>
        <c:axId val="417528864"/>
      </c:barChart>
      <c:catAx>
        <c:axId val="41752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8864"/>
        <c:crosses val="autoZero"/>
        <c:auto val="1"/>
        <c:lblAlgn val="ctr"/>
        <c:lblOffset val="100"/>
        <c:noMultiLvlLbl val="0"/>
      </c:catAx>
      <c:valAx>
        <c:axId val="4175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project.xlsx]Pivot 3 (Launch Date)!PivotTable5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(Launch 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(Launch Date)'!$B$6:$B$18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2-BF47-A8BD-414FC5663CE0}"/>
            </c:ext>
          </c:extLst>
        </c:ser>
        <c:ser>
          <c:idx val="1"/>
          <c:order val="1"/>
          <c:tx>
            <c:strRef>
              <c:f>'Pivot 3 (Launch 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(Launch Date)'!$C$6:$C$18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52-DF47-B70D-A5D04B42C07C}"/>
            </c:ext>
          </c:extLst>
        </c:ser>
        <c:ser>
          <c:idx val="2"/>
          <c:order val="2"/>
          <c:tx>
            <c:strRef>
              <c:f>'Pivot 3 (Launch Date)'!$D$4:$D$5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(Launch Date)'!$D$6:$D$18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52-DF47-B70D-A5D04B42C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967392"/>
        <c:axId val="439231664"/>
      </c:lineChart>
      <c:catAx>
        <c:axId val="4379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31664"/>
        <c:crosses val="autoZero"/>
        <c:auto val="1"/>
        <c:lblAlgn val="ctr"/>
        <c:lblOffset val="100"/>
        <c:noMultiLvlLbl val="0"/>
      </c:catAx>
      <c:valAx>
        <c:axId val="4392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C-FE43-ACD9-71DB0C4FAB7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C-FE43-ACD9-71DB0C4FAB7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C-FE43-ACD9-71DB0C4FA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669824"/>
        <c:axId val="438671472"/>
      </c:lineChart>
      <c:catAx>
        <c:axId val="43866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71472"/>
        <c:crosses val="autoZero"/>
        <c:auto val="1"/>
        <c:lblAlgn val="ctr"/>
        <c:lblOffset val="100"/>
        <c:noMultiLvlLbl val="0"/>
      </c:catAx>
      <c:valAx>
        <c:axId val="4386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1</xdr:row>
      <xdr:rowOff>165100</xdr:rowOff>
    </xdr:from>
    <xdr:to>
      <xdr:col>16</xdr:col>
      <xdr:colOff>736600</xdr:colOff>
      <xdr:row>23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F6FF5C-C125-EC40-B124-CB53C4E7A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3</xdr:row>
      <xdr:rowOff>38100</xdr:rowOff>
    </xdr:from>
    <xdr:to>
      <xdr:col>16</xdr:col>
      <xdr:colOff>647700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E20D3-B8B4-F842-982A-05CBDD15C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25400</xdr:rowOff>
    </xdr:from>
    <xdr:to>
      <xdr:col>14</xdr:col>
      <xdr:colOff>177800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C6EF6-FD43-1944-9F25-670613456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50800</xdr:rowOff>
    </xdr:from>
    <xdr:to>
      <xdr:col>8</xdr:col>
      <xdr:colOff>12700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B486F-A0BA-FF4D-B644-59DE2EF8F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830704050924" createdVersion="7" refreshedVersion="7" minRefreshableVersion="3" recordCount="4115" xr:uid="{77979DBC-EE04-E747-BC6D-4346D1AF792A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868452893519" createdVersion="7" refreshedVersion="7" minRefreshableVersion="3" recordCount="4115" xr:uid="{68737792-D896-8B49-A1FB-157141BA5BF7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x v="2548"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5990-4331-A44B-BF23-B9233CEF23AE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3:J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95BFE-ECCC-114D-AA1D-31454D006B0C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3">
  <location ref="A3:C41" firstHeaderRow="1" firstDataRow="1" firstDataCol="2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3"/>
        <item x="0"/>
        <item x="4"/>
        <item t="default"/>
      </items>
    </pivotField>
    <pivotField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2">
    <field x="16"/>
    <field x="5"/>
  </rowFields>
  <rowItems count="38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3"/>
    </i>
    <i t="default">
      <x v="2"/>
    </i>
    <i>
      <x v="3"/>
      <x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3"/>
    </i>
    <i t="default">
      <x v="5"/>
    </i>
    <i>
      <x v="6"/>
      <x/>
    </i>
    <i r="1">
      <x v="1"/>
    </i>
    <i r="1">
      <x v="3"/>
    </i>
    <i t="default">
      <x v="6"/>
    </i>
    <i>
      <x v="7"/>
      <x/>
    </i>
    <i r="1">
      <x v="1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>
      <x v="9"/>
      <x v="4"/>
    </i>
    <i t="default">
      <x v="9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FD432-8A63-6848-9AA4-617690E10139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4:J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A4691-9519-6940-9355-F1F15589C566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107" firstHeaderRow="1" firstDataRow="1" firstDataCol="2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3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4">
    <i>
      <x/>
      <x v="1"/>
    </i>
    <i t="default">
      <x/>
    </i>
    <i>
      <x v="1"/>
      <x/>
    </i>
    <i t="default">
      <x v="1"/>
    </i>
    <i>
      <x v="2"/>
      <x/>
    </i>
    <i t="default">
      <x v="2"/>
    </i>
    <i>
      <x v="3"/>
      <x v="1"/>
    </i>
    <i t="default">
      <x v="3"/>
    </i>
    <i>
      <x v="4"/>
      <x v="3"/>
    </i>
    <i t="default">
      <x v="4"/>
    </i>
    <i>
      <x v="5"/>
      <x v="3"/>
    </i>
    <i t="default">
      <x v="5"/>
    </i>
    <i>
      <x v="6"/>
      <x v="1"/>
    </i>
    <i t="default">
      <x v="6"/>
    </i>
    <i>
      <x v="7"/>
      <x v="3"/>
    </i>
    <i t="default">
      <x v="7"/>
    </i>
    <i>
      <x v="8"/>
      <x v="1"/>
    </i>
    <i r="1">
      <x v="2"/>
    </i>
    <i t="default">
      <x v="8"/>
    </i>
    <i>
      <x v="9"/>
      <x v="1"/>
    </i>
    <i t="default">
      <x v="9"/>
    </i>
    <i>
      <x v="10"/>
      <x/>
    </i>
    <i r="1">
      <x v="1"/>
    </i>
    <i t="default">
      <x v="10"/>
    </i>
    <i>
      <x v="11"/>
      <x v="1"/>
    </i>
    <i t="default">
      <x v="11"/>
    </i>
    <i>
      <x v="12"/>
      <x v="3"/>
    </i>
    <i t="default">
      <x v="12"/>
    </i>
    <i>
      <x v="13"/>
      <x v="1"/>
    </i>
    <i r="1">
      <x v="3"/>
    </i>
    <i t="default">
      <x v="13"/>
    </i>
    <i>
      <x v="14"/>
      <x v="1"/>
    </i>
    <i t="default">
      <x v="14"/>
    </i>
    <i>
      <x v="15"/>
      <x v="1"/>
    </i>
    <i r="1">
      <x v="3"/>
    </i>
    <i t="default">
      <x v="15"/>
    </i>
    <i>
      <x v="16"/>
      <x v="3"/>
    </i>
    <i t="default">
      <x v="16"/>
    </i>
    <i>
      <x v="17"/>
      <x v="1"/>
    </i>
    <i t="default">
      <x v="17"/>
    </i>
    <i>
      <x v="18"/>
      <x/>
    </i>
    <i r="1">
      <x v="1"/>
    </i>
    <i r="1">
      <x v="3"/>
    </i>
    <i t="default">
      <x v="18"/>
    </i>
    <i>
      <x v="19"/>
      <x v="1"/>
    </i>
    <i t="default">
      <x v="19"/>
    </i>
    <i>
      <x v="20"/>
      <x v="3"/>
    </i>
    <i t="default">
      <x v="20"/>
    </i>
    <i>
      <x v="21"/>
      <x v="1"/>
    </i>
    <i t="default">
      <x v="21"/>
    </i>
    <i>
      <x v="22"/>
      <x v="1"/>
    </i>
    <i r="1">
      <x v="3"/>
    </i>
    <i t="default">
      <x v="22"/>
    </i>
    <i>
      <x v="23"/>
      <x v="1"/>
    </i>
    <i t="default">
      <x v="23"/>
    </i>
    <i>
      <x v="24"/>
      <x v="1"/>
    </i>
    <i r="1">
      <x v="2"/>
    </i>
    <i r="1">
      <x v="3"/>
    </i>
    <i t="default">
      <x v="24"/>
    </i>
    <i>
      <x v="25"/>
      <x v="3"/>
    </i>
    <i t="default">
      <x v="25"/>
    </i>
    <i>
      <x v="26"/>
      <x v="3"/>
    </i>
    <i t="default">
      <x v="26"/>
    </i>
    <i>
      <x v="27"/>
      <x v="1"/>
    </i>
    <i t="default">
      <x v="27"/>
    </i>
    <i>
      <x v="28"/>
      <x v="3"/>
    </i>
    <i t="default">
      <x v="28"/>
    </i>
    <i>
      <x v="29"/>
      <x/>
    </i>
    <i t="default">
      <x v="29"/>
    </i>
    <i>
      <x v="30"/>
      <x v="3"/>
    </i>
    <i t="default">
      <x v="30"/>
    </i>
    <i>
      <x v="31"/>
      <x v="2"/>
    </i>
    <i r="1">
      <x v="3"/>
    </i>
    <i t="default">
      <x v="31"/>
    </i>
    <i>
      <x v="32"/>
      <x/>
    </i>
    <i r="1">
      <x v="1"/>
    </i>
    <i r="1">
      <x v="3"/>
    </i>
    <i t="default">
      <x v="32"/>
    </i>
    <i>
      <x v="33"/>
      <x/>
    </i>
    <i r="1">
      <x v="1"/>
    </i>
    <i r="1">
      <x v="2"/>
    </i>
    <i r="1">
      <x v="3"/>
    </i>
    <i t="default">
      <x v="33"/>
    </i>
    <i>
      <x v="34"/>
      <x v="3"/>
    </i>
    <i t="default">
      <x v="34"/>
    </i>
    <i>
      <x v="35"/>
      <x v="3"/>
    </i>
    <i t="default">
      <x v="35"/>
    </i>
    <i>
      <x v="36"/>
      <x/>
    </i>
    <i r="1">
      <x v="1"/>
    </i>
    <i t="default">
      <x v="36"/>
    </i>
    <i>
      <x v="37"/>
      <x v="1"/>
    </i>
    <i t="default">
      <x v="37"/>
    </i>
    <i>
      <x v="38"/>
      <x/>
    </i>
    <i r="1">
      <x v="1"/>
    </i>
    <i r="1">
      <x v="3"/>
    </i>
    <i t="default">
      <x v="38"/>
    </i>
    <i>
      <x v="39"/>
      <x/>
    </i>
    <i r="1">
      <x v="1"/>
    </i>
    <i t="default">
      <x v="39"/>
    </i>
    <i>
      <x v="40"/>
      <x/>
    </i>
    <i t="default">
      <x v="40"/>
    </i>
    <i>
      <x v="41"/>
      <x v="4"/>
    </i>
    <i t="default">
      <x v="41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0D4AB-E827-464F-B874-7BE7BE2DED8C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5.1640625" bestFit="1" customWidth="1"/>
    <col min="14" max="14" width="30.1640625" bestFit="1" customWidth="1"/>
    <col min="15" max="15" width="20.33203125" bestFit="1" customWidth="1"/>
    <col min="16" max="16" width="22.83203125" bestFit="1" customWidth="1"/>
    <col min="17" max="17" width="15.33203125" bestFit="1" customWidth="1"/>
    <col min="18" max="18" width="18.6640625" bestFit="1" customWidth="1"/>
    <col min="19" max="19" width="21.1640625" bestFit="1" customWidth="1"/>
    <col min="20" max="20" width="19.5" bestFit="1" customWidth="1"/>
    <col min="21" max="21" width="10.1640625" customWidth="1"/>
    <col min="22" max="22" width="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8417</v>
      </c>
      <c r="T1" s="1" t="s">
        <v>8418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C58AE34E-2EB8-114C-9691-C6DBF9E03D0B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038C-43F9-0743-B430-6A7CF070EA59}">
  <sheetPr codeName="Sheet2"/>
  <dimension ref="A1:J41"/>
  <sheetViews>
    <sheetView workbookViewId="0">
      <selection activeCell="G31" sqref="G31"/>
    </sheetView>
  </sheetViews>
  <sheetFormatPr baseColWidth="10" defaultRowHeight="15" x14ac:dyDescent="0.2"/>
  <cols>
    <col min="1" max="1" width="15.1640625" bestFit="1" customWidth="1"/>
    <col min="2" max="2" width="8.6640625" bestFit="1" customWidth="1"/>
    <col min="3" max="3" width="11.83203125" bestFit="1" customWidth="1"/>
    <col min="5" max="5" width="12.1640625" bestFit="1" customWidth="1"/>
    <col min="6" max="6" width="14.83203125" bestFit="1" customWidth="1"/>
    <col min="7" max="7" width="5.5" bestFit="1" customWidth="1"/>
    <col min="8" max="8" width="4" bestFit="1" customWidth="1"/>
    <col min="9" max="9" width="8.83203125" bestFit="1" customWidth="1"/>
    <col min="10" max="11" width="10" bestFit="1" customWidth="1"/>
  </cols>
  <sheetData>
    <row r="1" spans="1:10" x14ac:dyDescent="0.2">
      <c r="E1" s="6" t="s">
        <v>8223</v>
      </c>
      <c r="F1" t="s">
        <v>8374</v>
      </c>
    </row>
    <row r="3" spans="1:10" x14ac:dyDescent="0.2">
      <c r="A3" s="6" t="s">
        <v>8308</v>
      </c>
      <c r="B3" s="6" t="s">
        <v>8218</v>
      </c>
      <c r="C3" t="s">
        <v>8363</v>
      </c>
      <c r="E3" s="6" t="s">
        <v>8363</v>
      </c>
      <c r="F3" s="6" t="s">
        <v>8375</v>
      </c>
    </row>
    <row r="4" spans="1:10" x14ac:dyDescent="0.2">
      <c r="A4" t="s">
        <v>8310</v>
      </c>
      <c r="B4" t="s">
        <v>8220</v>
      </c>
      <c r="C4" s="8">
        <v>40</v>
      </c>
      <c r="E4" s="6" t="s">
        <v>8360</v>
      </c>
      <c r="F4" t="s">
        <v>8220</v>
      </c>
      <c r="G4" t="s">
        <v>8221</v>
      </c>
      <c r="H4" t="s">
        <v>8222</v>
      </c>
      <c r="I4" t="s">
        <v>8219</v>
      </c>
      <c r="J4" t="s">
        <v>8362</v>
      </c>
    </row>
    <row r="5" spans="1:10" x14ac:dyDescent="0.2">
      <c r="B5" t="s">
        <v>8221</v>
      </c>
      <c r="C5" s="8">
        <v>180</v>
      </c>
      <c r="E5" s="7" t="s">
        <v>8310</v>
      </c>
      <c r="F5" s="8">
        <v>40</v>
      </c>
      <c r="G5" s="8">
        <v>180</v>
      </c>
      <c r="H5" s="8"/>
      <c r="I5" s="8">
        <v>300</v>
      </c>
      <c r="J5" s="8">
        <v>520</v>
      </c>
    </row>
    <row r="6" spans="1:10" x14ac:dyDescent="0.2">
      <c r="B6" t="s">
        <v>8219</v>
      </c>
      <c r="C6" s="8">
        <v>300</v>
      </c>
      <c r="E6" s="7" t="s">
        <v>8336</v>
      </c>
      <c r="F6" s="8">
        <v>20</v>
      </c>
      <c r="G6" s="8">
        <v>140</v>
      </c>
      <c r="H6" s="8">
        <v>6</v>
      </c>
      <c r="I6" s="8">
        <v>34</v>
      </c>
      <c r="J6" s="8">
        <v>200</v>
      </c>
    </row>
    <row r="7" spans="1:10" x14ac:dyDescent="0.2">
      <c r="A7" t="s">
        <v>8364</v>
      </c>
      <c r="C7" s="8">
        <v>520</v>
      </c>
      <c r="E7" s="7" t="s">
        <v>8333</v>
      </c>
      <c r="F7" s="8"/>
      <c r="G7" s="8">
        <v>140</v>
      </c>
      <c r="H7" s="8"/>
      <c r="I7" s="8">
        <v>80</v>
      </c>
      <c r="J7" s="8">
        <v>220</v>
      </c>
    </row>
    <row r="8" spans="1:10" x14ac:dyDescent="0.2">
      <c r="A8" t="s">
        <v>8336</v>
      </c>
      <c r="B8" t="s">
        <v>8220</v>
      </c>
      <c r="C8" s="8">
        <v>20</v>
      </c>
      <c r="E8" s="7" t="s">
        <v>8331</v>
      </c>
      <c r="F8" s="8">
        <v>24</v>
      </c>
      <c r="G8" s="8"/>
      <c r="H8" s="8"/>
      <c r="I8" s="8"/>
      <c r="J8" s="8">
        <v>24</v>
      </c>
    </row>
    <row r="9" spans="1:10" x14ac:dyDescent="0.2">
      <c r="B9" t="s">
        <v>8221</v>
      </c>
      <c r="C9" s="8">
        <v>140</v>
      </c>
      <c r="E9" s="7" t="s">
        <v>8325</v>
      </c>
      <c r="F9" s="8">
        <v>20</v>
      </c>
      <c r="G9" s="8">
        <v>120</v>
      </c>
      <c r="H9" s="8">
        <v>20</v>
      </c>
      <c r="I9" s="8">
        <v>540</v>
      </c>
      <c r="J9" s="8">
        <v>700</v>
      </c>
    </row>
    <row r="10" spans="1:10" x14ac:dyDescent="0.2">
      <c r="B10" t="s">
        <v>8222</v>
      </c>
      <c r="C10" s="8">
        <v>6</v>
      </c>
      <c r="E10" s="7" t="s">
        <v>8338</v>
      </c>
      <c r="F10" s="8"/>
      <c r="G10" s="8">
        <v>117</v>
      </c>
      <c r="H10" s="8"/>
      <c r="I10" s="8">
        <v>103</v>
      </c>
      <c r="J10" s="8">
        <v>220</v>
      </c>
    </row>
    <row r="11" spans="1:10" x14ac:dyDescent="0.2">
      <c r="B11" t="s">
        <v>8219</v>
      </c>
      <c r="C11" s="8">
        <v>34</v>
      </c>
      <c r="E11" s="7" t="s">
        <v>8322</v>
      </c>
      <c r="F11" s="8">
        <v>30</v>
      </c>
      <c r="G11" s="8">
        <v>127</v>
      </c>
      <c r="H11" s="8"/>
      <c r="I11" s="8">
        <v>80</v>
      </c>
      <c r="J11" s="8">
        <v>237</v>
      </c>
    </row>
    <row r="12" spans="1:10" x14ac:dyDescent="0.2">
      <c r="A12" t="s">
        <v>8365</v>
      </c>
      <c r="C12" s="8">
        <v>200</v>
      </c>
      <c r="E12" s="7" t="s">
        <v>8319</v>
      </c>
      <c r="F12" s="8">
        <v>178</v>
      </c>
      <c r="G12" s="8">
        <v>213</v>
      </c>
      <c r="H12" s="8"/>
      <c r="I12" s="8">
        <v>209</v>
      </c>
      <c r="J12" s="8">
        <v>600</v>
      </c>
    </row>
    <row r="13" spans="1:10" x14ac:dyDescent="0.2">
      <c r="A13" t="s">
        <v>8333</v>
      </c>
      <c r="B13" t="s">
        <v>8221</v>
      </c>
      <c r="C13" s="8">
        <v>140</v>
      </c>
      <c r="E13" s="7" t="s">
        <v>8317</v>
      </c>
      <c r="F13" s="8">
        <v>37</v>
      </c>
      <c r="G13" s="8">
        <v>493</v>
      </c>
      <c r="H13" s="8">
        <v>24</v>
      </c>
      <c r="I13" s="8">
        <v>839</v>
      </c>
      <c r="J13" s="8">
        <v>1393</v>
      </c>
    </row>
    <row r="14" spans="1:10" x14ac:dyDescent="0.2">
      <c r="B14" t="s">
        <v>8219</v>
      </c>
      <c r="C14" s="8">
        <v>80</v>
      </c>
      <c r="E14" s="7" t="s">
        <v>8362</v>
      </c>
      <c r="F14" s="8">
        <v>349</v>
      </c>
      <c r="G14" s="8">
        <v>1530</v>
      </c>
      <c r="H14" s="8">
        <v>50</v>
      </c>
      <c r="I14" s="8">
        <v>2185</v>
      </c>
      <c r="J14" s="8">
        <v>4114</v>
      </c>
    </row>
    <row r="15" spans="1:10" x14ac:dyDescent="0.2">
      <c r="A15" t="s">
        <v>8366</v>
      </c>
      <c r="C15" s="8">
        <v>220</v>
      </c>
    </row>
    <row r="16" spans="1:10" x14ac:dyDescent="0.2">
      <c r="A16" t="s">
        <v>8331</v>
      </c>
      <c r="B16" t="s">
        <v>8220</v>
      </c>
      <c r="C16" s="8">
        <v>24</v>
      </c>
    </row>
    <row r="17" spans="1:3" x14ac:dyDescent="0.2">
      <c r="A17" t="s">
        <v>8367</v>
      </c>
      <c r="C17" s="8">
        <v>24</v>
      </c>
    </row>
    <row r="18" spans="1:3" x14ac:dyDescent="0.2">
      <c r="A18" t="s">
        <v>8325</v>
      </c>
      <c r="B18" t="s">
        <v>8220</v>
      </c>
      <c r="C18" s="8">
        <v>20</v>
      </c>
    </row>
    <row r="19" spans="1:3" x14ac:dyDescent="0.2">
      <c r="B19" t="s">
        <v>8221</v>
      </c>
      <c r="C19" s="8">
        <v>120</v>
      </c>
    </row>
    <row r="20" spans="1:3" x14ac:dyDescent="0.2">
      <c r="B20" t="s">
        <v>8222</v>
      </c>
      <c r="C20" s="8">
        <v>20</v>
      </c>
    </row>
    <row r="21" spans="1:3" x14ac:dyDescent="0.2">
      <c r="B21" t="s">
        <v>8219</v>
      </c>
      <c r="C21" s="8">
        <v>540</v>
      </c>
    </row>
    <row r="22" spans="1:3" x14ac:dyDescent="0.2">
      <c r="A22" t="s">
        <v>8368</v>
      </c>
      <c r="C22" s="8">
        <v>700</v>
      </c>
    </row>
    <row r="23" spans="1:3" x14ac:dyDescent="0.2">
      <c r="A23" t="s">
        <v>8338</v>
      </c>
      <c r="B23" t="s">
        <v>8221</v>
      </c>
      <c r="C23" s="8">
        <v>117</v>
      </c>
    </row>
    <row r="24" spans="1:3" x14ac:dyDescent="0.2">
      <c r="B24" t="s">
        <v>8219</v>
      </c>
      <c r="C24" s="8">
        <v>103</v>
      </c>
    </row>
    <row r="25" spans="1:3" x14ac:dyDescent="0.2">
      <c r="A25" t="s">
        <v>8369</v>
      </c>
      <c r="C25" s="8">
        <v>220</v>
      </c>
    </row>
    <row r="26" spans="1:3" x14ac:dyDescent="0.2">
      <c r="A26" t="s">
        <v>8322</v>
      </c>
      <c r="B26" t="s">
        <v>8220</v>
      </c>
      <c r="C26" s="8">
        <v>30</v>
      </c>
    </row>
    <row r="27" spans="1:3" x14ac:dyDescent="0.2">
      <c r="B27" t="s">
        <v>8221</v>
      </c>
      <c r="C27" s="8">
        <v>127</v>
      </c>
    </row>
    <row r="28" spans="1:3" x14ac:dyDescent="0.2">
      <c r="B28" t="s">
        <v>8219</v>
      </c>
      <c r="C28" s="8">
        <v>80</v>
      </c>
    </row>
    <row r="29" spans="1:3" x14ac:dyDescent="0.2">
      <c r="A29" t="s">
        <v>8370</v>
      </c>
      <c r="C29" s="8">
        <v>237</v>
      </c>
    </row>
    <row r="30" spans="1:3" x14ac:dyDescent="0.2">
      <c r="A30" t="s">
        <v>8319</v>
      </c>
      <c r="B30" t="s">
        <v>8220</v>
      </c>
      <c r="C30" s="8">
        <v>178</v>
      </c>
    </row>
    <row r="31" spans="1:3" x14ac:dyDescent="0.2">
      <c r="B31" t="s">
        <v>8221</v>
      </c>
      <c r="C31" s="8">
        <v>213</v>
      </c>
    </row>
    <row r="32" spans="1:3" x14ac:dyDescent="0.2">
      <c r="B32" t="s">
        <v>8219</v>
      </c>
      <c r="C32" s="8">
        <v>209</v>
      </c>
    </row>
    <row r="33" spans="1:3" x14ac:dyDescent="0.2">
      <c r="A33" t="s">
        <v>8371</v>
      </c>
      <c r="C33" s="8">
        <v>600</v>
      </c>
    </row>
    <row r="34" spans="1:3" x14ac:dyDescent="0.2">
      <c r="A34" t="s">
        <v>8317</v>
      </c>
      <c r="B34" t="s">
        <v>8220</v>
      </c>
      <c r="C34" s="8">
        <v>37</v>
      </c>
    </row>
    <row r="35" spans="1:3" x14ac:dyDescent="0.2">
      <c r="B35" t="s">
        <v>8221</v>
      </c>
      <c r="C35" s="8">
        <v>493</v>
      </c>
    </row>
    <row r="36" spans="1:3" x14ac:dyDescent="0.2">
      <c r="B36" t="s">
        <v>8222</v>
      </c>
      <c r="C36" s="8">
        <v>24</v>
      </c>
    </row>
    <row r="37" spans="1:3" x14ac:dyDescent="0.2">
      <c r="B37" t="s">
        <v>8219</v>
      </c>
      <c r="C37" s="8">
        <v>839</v>
      </c>
    </row>
    <row r="38" spans="1:3" x14ac:dyDescent="0.2">
      <c r="A38" t="s">
        <v>8372</v>
      </c>
      <c r="C38" s="8">
        <v>1393</v>
      </c>
    </row>
    <row r="39" spans="1:3" x14ac:dyDescent="0.2">
      <c r="A39" t="s">
        <v>8361</v>
      </c>
      <c r="B39" t="s">
        <v>8361</v>
      </c>
      <c r="C39" s="8"/>
    </row>
    <row r="40" spans="1:3" x14ac:dyDescent="0.2">
      <c r="A40" t="s">
        <v>8373</v>
      </c>
      <c r="C40" s="8"/>
    </row>
    <row r="41" spans="1:3" x14ac:dyDescent="0.2">
      <c r="A41" t="s">
        <v>8362</v>
      </c>
      <c r="C41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A779-BE1E-5E46-A555-AEE15E9056C8}">
  <sheetPr codeName="Sheet3"/>
  <dimension ref="A1:J107"/>
  <sheetViews>
    <sheetView workbookViewId="0">
      <selection activeCell="L2" sqref="L2"/>
    </sheetView>
  </sheetViews>
  <sheetFormatPr baseColWidth="10" defaultRowHeight="15" x14ac:dyDescent="0.2"/>
  <cols>
    <col min="1" max="1" width="16.5" bestFit="1" customWidth="1"/>
    <col min="2" max="2" width="8.6640625" bestFit="1" customWidth="1"/>
    <col min="3" max="3" width="11.83203125" bestFit="1" customWidth="1"/>
    <col min="5" max="5" width="14.5" bestFit="1" customWidth="1"/>
    <col min="6" max="6" width="14.83203125" bestFit="1" customWidth="1"/>
    <col min="7" max="7" width="5.5" bestFit="1" customWidth="1"/>
    <col min="8" max="8" width="4" bestFit="1" customWidth="1"/>
    <col min="9" max="9" width="8.83203125" bestFit="1" customWidth="1"/>
    <col min="10" max="11" width="10" bestFit="1" customWidth="1"/>
  </cols>
  <sheetData>
    <row r="1" spans="1:10" x14ac:dyDescent="0.2">
      <c r="E1" s="6" t="s">
        <v>8223</v>
      </c>
      <c r="F1" t="s">
        <v>8374</v>
      </c>
    </row>
    <row r="2" spans="1:10" x14ac:dyDescent="0.2">
      <c r="E2" s="6" t="s">
        <v>8308</v>
      </c>
      <c r="F2" t="s">
        <v>8374</v>
      </c>
    </row>
    <row r="3" spans="1:10" x14ac:dyDescent="0.2">
      <c r="A3" s="6" t="s">
        <v>8309</v>
      </c>
      <c r="B3" s="6" t="s">
        <v>8218</v>
      </c>
      <c r="C3" t="s">
        <v>8363</v>
      </c>
    </row>
    <row r="4" spans="1:10" x14ac:dyDescent="0.2">
      <c r="A4" t="s">
        <v>8316</v>
      </c>
      <c r="B4" t="s">
        <v>8221</v>
      </c>
      <c r="C4" s="8">
        <v>100</v>
      </c>
      <c r="E4" s="6" t="s">
        <v>8363</v>
      </c>
      <c r="F4" s="6" t="s">
        <v>8375</v>
      </c>
    </row>
    <row r="5" spans="1:10" x14ac:dyDescent="0.2">
      <c r="A5" t="s">
        <v>8376</v>
      </c>
      <c r="C5" s="8">
        <v>100</v>
      </c>
      <c r="E5" s="6" t="s">
        <v>8360</v>
      </c>
      <c r="F5" t="s">
        <v>8220</v>
      </c>
      <c r="G5" t="s">
        <v>8221</v>
      </c>
      <c r="H5" t="s">
        <v>8222</v>
      </c>
      <c r="I5" t="s">
        <v>8219</v>
      </c>
      <c r="J5" t="s">
        <v>8362</v>
      </c>
    </row>
    <row r="6" spans="1:10" x14ac:dyDescent="0.2">
      <c r="A6" t="s">
        <v>8344</v>
      </c>
      <c r="B6" t="s">
        <v>8220</v>
      </c>
      <c r="C6" s="8">
        <v>20</v>
      </c>
      <c r="E6" s="7" t="s">
        <v>8316</v>
      </c>
      <c r="F6" s="8"/>
      <c r="G6" s="8">
        <v>100</v>
      </c>
      <c r="H6" s="8"/>
      <c r="I6" s="8"/>
      <c r="J6" s="8">
        <v>100</v>
      </c>
    </row>
    <row r="7" spans="1:10" x14ac:dyDescent="0.2">
      <c r="A7" t="s">
        <v>8377</v>
      </c>
      <c r="C7" s="8">
        <v>20</v>
      </c>
      <c r="E7" s="7" t="s">
        <v>8344</v>
      </c>
      <c r="F7" s="8">
        <v>20</v>
      </c>
      <c r="G7" s="8"/>
      <c r="H7" s="8"/>
      <c r="I7" s="8"/>
      <c r="J7" s="8">
        <v>20</v>
      </c>
    </row>
    <row r="8" spans="1:10" x14ac:dyDescent="0.2">
      <c r="A8" t="s">
        <v>8332</v>
      </c>
      <c r="B8" t="s">
        <v>8220</v>
      </c>
      <c r="C8" s="8">
        <v>24</v>
      </c>
      <c r="E8" s="7" t="s">
        <v>8332</v>
      </c>
      <c r="F8" s="8">
        <v>24</v>
      </c>
      <c r="G8" s="8"/>
      <c r="H8" s="8"/>
      <c r="I8" s="8"/>
      <c r="J8" s="8">
        <v>24</v>
      </c>
    </row>
    <row r="9" spans="1:10" x14ac:dyDescent="0.2">
      <c r="A9" t="s">
        <v>8378</v>
      </c>
      <c r="C9" s="8">
        <v>24</v>
      </c>
      <c r="E9" s="7" t="s">
        <v>8358</v>
      </c>
      <c r="F9" s="8"/>
      <c r="G9" s="8">
        <v>40</v>
      </c>
      <c r="H9" s="8"/>
      <c r="I9" s="8"/>
      <c r="J9" s="8">
        <v>40</v>
      </c>
    </row>
    <row r="10" spans="1:10" x14ac:dyDescent="0.2">
      <c r="A10" t="s">
        <v>8358</v>
      </c>
      <c r="B10" t="s">
        <v>8221</v>
      </c>
      <c r="C10" s="8">
        <v>40</v>
      </c>
      <c r="E10" s="7" t="s">
        <v>8354</v>
      </c>
      <c r="F10" s="8"/>
      <c r="G10" s="8"/>
      <c r="H10" s="8"/>
      <c r="I10" s="8">
        <v>40</v>
      </c>
      <c r="J10" s="8">
        <v>40</v>
      </c>
    </row>
    <row r="11" spans="1:10" x14ac:dyDescent="0.2">
      <c r="A11" t="s">
        <v>8379</v>
      </c>
      <c r="C11" s="8">
        <v>40</v>
      </c>
      <c r="E11" s="7" t="s">
        <v>8315</v>
      </c>
      <c r="F11" s="8"/>
      <c r="G11" s="8"/>
      <c r="H11" s="8"/>
      <c r="I11" s="8">
        <v>180</v>
      </c>
      <c r="J11" s="8">
        <v>180</v>
      </c>
    </row>
    <row r="12" spans="1:10" x14ac:dyDescent="0.2">
      <c r="A12" t="s">
        <v>8354</v>
      </c>
      <c r="B12" t="s">
        <v>8219</v>
      </c>
      <c r="C12" s="8">
        <v>40</v>
      </c>
      <c r="E12" s="7" t="s">
        <v>8314</v>
      </c>
      <c r="F12" s="8"/>
      <c r="G12" s="8">
        <v>80</v>
      </c>
      <c r="H12" s="8"/>
      <c r="I12" s="8"/>
      <c r="J12" s="8">
        <v>80</v>
      </c>
    </row>
    <row r="13" spans="1:10" x14ac:dyDescent="0.2">
      <c r="A13" t="s">
        <v>8380</v>
      </c>
      <c r="C13" s="8">
        <v>40</v>
      </c>
      <c r="E13" s="7" t="s">
        <v>8330</v>
      </c>
      <c r="F13" s="8"/>
      <c r="G13" s="8"/>
      <c r="H13" s="8"/>
      <c r="I13" s="8">
        <v>40</v>
      </c>
      <c r="J13" s="8">
        <v>40</v>
      </c>
    </row>
    <row r="14" spans="1:10" x14ac:dyDescent="0.2">
      <c r="A14" t="s">
        <v>8315</v>
      </c>
      <c r="B14" t="s">
        <v>8219</v>
      </c>
      <c r="C14" s="8">
        <v>180</v>
      </c>
      <c r="E14" s="7" t="s">
        <v>8347</v>
      </c>
      <c r="F14" s="8"/>
      <c r="G14" s="8">
        <v>40</v>
      </c>
      <c r="H14" s="8">
        <v>20</v>
      </c>
      <c r="I14" s="8"/>
      <c r="J14" s="8">
        <v>60</v>
      </c>
    </row>
    <row r="15" spans="1:10" x14ac:dyDescent="0.2">
      <c r="A15" t="s">
        <v>8381</v>
      </c>
      <c r="C15" s="8">
        <v>180</v>
      </c>
      <c r="E15" s="7" t="s">
        <v>8324</v>
      </c>
      <c r="F15" s="8"/>
      <c r="G15" s="8">
        <v>40</v>
      </c>
      <c r="H15" s="8"/>
      <c r="I15" s="8"/>
      <c r="J15" s="8">
        <v>40</v>
      </c>
    </row>
    <row r="16" spans="1:10" x14ac:dyDescent="0.2">
      <c r="A16" t="s">
        <v>8314</v>
      </c>
      <c r="B16" t="s">
        <v>8221</v>
      </c>
      <c r="C16" s="8">
        <v>80</v>
      </c>
      <c r="E16" s="7" t="s">
        <v>8337</v>
      </c>
      <c r="F16" s="8">
        <v>20</v>
      </c>
      <c r="G16" s="8">
        <v>120</v>
      </c>
      <c r="H16" s="8"/>
      <c r="I16" s="8"/>
      <c r="J16" s="8">
        <v>140</v>
      </c>
    </row>
    <row r="17" spans="1:10" x14ac:dyDescent="0.2">
      <c r="A17" t="s">
        <v>8382</v>
      </c>
      <c r="C17" s="8">
        <v>80</v>
      </c>
      <c r="E17" s="7" t="s">
        <v>8348</v>
      </c>
      <c r="F17" s="8"/>
      <c r="G17" s="8">
        <v>20</v>
      </c>
      <c r="H17" s="8"/>
      <c r="I17" s="8"/>
      <c r="J17" s="8">
        <v>20</v>
      </c>
    </row>
    <row r="18" spans="1:10" x14ac:dyDescent="0.2">
      <c r="A18" t="s">
        <v>8330</v>
      </c>
      <c r="B18" t="s">
        <v>8219</v>
      </c>
      <c r="C18" s="8">
        <v>40</v>
      </c>
      <c r="E18" s="7" t="s">
        <v>8349</v>
      </c>
      <c r="F18" s="8"/>
      <c r="G18" s="8"/>
      <c r="H18" s="8"/>
      <c r="I18" s="8">
        <v>140</v>
      </c>
      <c r="J18" s="8">
        <v>140</v>
      </c>
    </row>
    <row r="19" spans="1:10" x14ac:dyDescent="0.2">
      <c r="A19" t="s">
        <v>8383</v>
      </c>
      <c r="C19" s="8">
        <v>40</v>
      </c>
      <c r="E19" s="7" t="s">
        <v>8329</v>
      </c>
      <c r="F19" s="8"/>
      <c r="G19" s="8">
        <v>20</v>
      </c>
      <c r="H19" s="8"/>
      <c r="I19" s="8">
        <v>140</v>
      </c>
      <c r="J19" s="8">
        <v>160</v>
      </c>
    </row>
    <row r="20" spans="1:10" x14ac:dyDescent="0.2">
      <c r="A20" t="s">
        <v>8347</v>
      </c>
      <c r="B20" t="s">
        <v>8221</v>
      </c>
      <c r="C20" s="8">
        <v>40</v>
      </c>
      <c r="E20" s="7" t="s">
        <v>8328</v>
      </c>
      <c r="F20" s="8"/>
      <c r="G20" s="8">
        <v>60</v>
      </c>
      <c r="H20" s="8"/>
      <c r="I20" s="8"/>
      <c r="J20" s="8">
        <v>60</v>
      </c>
    </row>
    <row r="21" spans="1:10" x14ac:dyDescent="0.2">
      <c r="B21" t="s">
        <v>8222</v>
      </c>
      <c r="C21" s="8">
        <v>20</v>
      </c>
      <c r="E21" s="7" t="s">
        <v>8356</v>
      </c>
      <c r="F21" s="8"/>
      <c r="G21" s="8">
        <v>11</v>
      </c>
      <c r="H21" s="8"/>
      <c r="I21" s="8">
        <v>9</v>
      </c>
      <c r="J21" s="8">
        <v>20</v>
      </c>
    </row>
    <row r="22" spans="1:10" x14ac:dyDescent="0.2">
      <c r="A22" t="s">
        <v>8384</v>
      </c>
      <c r="C22" s="8">
        <v>60</v>
      </c>
      <c r="E22" s="7" t="s">
        <v>8327</v>
      </c>
      <c r="F22" s="8"/>
      <c r="G22" s="8"/>
      <c r="H22" s="8"/>
      <c r="I22" s="8">
        <v>20</v>
      </c>
      <c r="J22" s="8">
        <v>20</v>
      </c>
    </row>
    <row r="23" spans="1:10" x14ac:dyDescent="0.2">
      <c r="A23" t="s">
        <v>8324</v>
      </c>
      <c r="B23" t="s">
        <v>8221</v>
      </c>
      <c r="C23" s="8">
        <v>40</v>
      </c>
      <c r="E23" s="7" t="s">
        <v>8335</v>
      </c>
      <c r="F23" s="8"/>
      <c r="G23" s="8">
        <v>40</v>
      </c>
      <c r="H23" s="8"/>
      <c r="I23" s="8"/>
      <c r="J23" s="8">
        <v>40</v>
      </c>
    </row>
    <row r="24" spans="1:10" x14ac:dyDescent="0.2">
      <c r="A24" t="s">
        <v>8385</v>
      </c>
      <c r="C24" s="8">
        <v>40</v>
      </c>
      <c r="E24" s="7" t="s">
        <v>8359</v>
      </c>
      <c r="F24" s="8">
        <v>20</v>
      </c>
      <c r="G24" s="8">
        <v>60</v>
      </c>
      <c r="H24" s="8"/>
      <c r="I24" s="8">
        <v>60</v>
      </c>
      <c r="J24" s="8">
        <v>140</v>
      </c>
    </row>
    <row r="25" spans="1:10" x14ac:dyDescent="0.2">
      <c r="A25" t="s">
        <v>8337</v>
      </c>
      <c r="B25" t="s">
        <v>8220</v>
      </c>
      <c r="C25" s="8">
        <v>20</v>
      </c>
      <c r="E25" s="7" t="s">
        <v>8343</v>
      </c>
      <c r="F25" s="8"/>
      <c r="G25" s="8">
        <v>20</v>
      </c>
      <c r="H25" s="8"/>
      <c r="I25" s="8"/>
      <c r="J25" s="8">
        <v>20</v>
      </c>
    </row>
    <row r="26" spans="1:10" x14ac:dyDescent="0.2">
      <c r="B26" t="s">
        <v>8221</v>
      </c>
      <c r="C26" s="8">
        <v>120</v>
      </c>
      <c r="E26" s="7" t="s">
        <v>8323</v>
      </c>
      <c r="F26" s="8"/>
      <c r="G26" s="8"/>
      <c r="H26" s="8"/>
      <c r="I26" s="8">
        <v>60</v>
      </c>
      <c r="J26" s="8">
        <v>60</v>
      </c>
    </row>
    <row r="27" spans="1:10" x14ac:dyDescent="0.2">
      <c r="A27" t="s">
        <v>8386</v>
      </c>
      <c r="C27" s="8">
        <v>140</v>
      </c>
      <c r="E27" s="7" t="s">
        <v>8350</v>
      </c>
      <c r="F27" s="8"/>
      <c r="G27" s="8">
        <v>20</v>
      </c>
      <c r="H27" s="8"/>
      <c r="I27" s="8"/>
      <c r="J27" s="8">
        <v>20</v>
      </c>
    </row>
    <row r="28" spans="1:10" x14ac:dyDescent="0.2">
      <c r="A28" t="s">
        <v>8348</v>
      </c>
      <c r="B28" t="s">
        <v>8221</v>
      </c>
      <c r="C28" s="8">
        <v>20</v>
      </c>
      <c r="E28" s="7" t="s">
        <v>8339</v>
      </c>
      <c r="F28" s="8"/>
      <c r="G28" s="8">
        <v>57</v>
      </c>
      <c r="H28" s="8"/>
      <c r="I28" s="8">
        <v>103</v>
      </c>
      <c r="J28" s="8">
        <v>160</v>
      </c>
    </row>
    <row r="29" spans="1:10" x14ac:dyDescent="0.2">
      <c r="A29" t="s">
        <v>8387</v>
      </c>
      <c r="C29" s="8">
        <v>20</v>
      </c>
      <c r="E29" s="7" t="s">
        <v>8345</v>
      </c>
      <c r="F29" s="8"/>
      <c r="G29" s="8">
        <v>20</v>
      </c>
      <c r="H29" s="8"/>
      <c r="I29" s="8"/>
      <c r="J29" s="8">
        <v>20</v>
      </c>
    </row>
    <row r="30" spans="1:10" x14ac:dyDescent="0.2">
      <c r="A30" t="s">
        <v>8349</v>
      </c>
      <c r="B30" t="s">
        <v>8219</v>
      </c>
      <c r="C30" s="8">
        <v>140</v>
      </c>
      <c r="E30" s="7" t="s">
        <v>8318</v>
      </c>
      <c r="F30" s="8"/>
      <c r="G30" s="8">
        <v>353</v>
      </c>
      <c r="H30" s="8">
        <v>19</v>
      </c>
      <c r="I30" s="8">
        <v>694</v>
      </c>
      <c r="J30" s="8">
        <v>1066</v>
      </c>
    </row>
    <row r="31" spans="1:10" x14ac:dyDescent="0.2">
      <c r="A31" t="s">
        <v>8388</v>
      </c>
      <c r="C31" s="8">
        <v>140</v>
      </c>
      <c r="E31" s="7" t="s">
        <v>8346</v>
      </c>
      <c r="F31" s="8"/>
      <c r="G31" s="8"/>
      <c r="H31" s="8"/>
      <c r="I31" s="8">
        <v>40</v>
      </c>
      <c r="J31" s="8">
        <v>40</v>
      </c>
    </row>
    <row r="32" spans="1:10" x14ac:dyDescent="0.2">
      <c r="A32" t="s">
        <v>8329</v>
      </c>
      <c r="B32" t="s">
        <v>8221</v>
      </c>
      <c r="C32" s="8">
        <v>20</v>
      </c>
      <c r="E32" s="7" t="s">
        <v>8342</v>
      </c>
      <c r="F32" s="8"/>
      <c r="G32" s="8"/>
      <c r="H32" s="8"/>
      <c r="I32" s="8">
        <v>20</v>
      </c>
      <c r="J32" s="8">
        <v>20</v>
      </c>
    </row>
    <row r="33" spans="1:10" x14ac:dyDescent="0.2">
      <c r="B33" t="s">
        <v>8219</v>
      </c>
      <c r="C33" s="8">
        <v>140</v>
      </c>
      <c r="E33" s="7" t="s">
        <v>8353</v>
      </c>
      <c r="F33" s="8"/>
      <c r="G33" s="8">
        <v>20</v>
      </c>
      <c r="H33" s="8"/>
      <c r="I33" s="8"/>
      <c r="J33" s="8">
        <v>20</v>
      </c>
    </row>
    <row r="34" spans="1:10" x14ac:dyDescent="0.2">
      <c r="A34" t="s">
        <v>8389</v>
      </c>
      <c r="C34" s="8">
        <v>160</v>
      </c>
      <c r="E34" s="7" t="s">
        <v>8326</v>
      </c>
      <c r="F34" s="8"/>
      <c r="G34" s="8"/>
      <c r="H34" s="8"/>
      <c r="I34" s="8">
        <v>260</v>
      </c>
      <c r="J34" s="8">
        <v>260</v>
      </c>
    </row>
    <row r="35" spans="1:10" x14ac:dyDescent="0.2">
      <c r="A35" t="s">
        <v>8328</v>
      </c>
      <c r="B35" t="s">
        <v>8221</v>
      </c>
      <c r="C35" s="8">
        <v>60</v>
      </c>
      <c r="E35" s="7" t="s">
        <v>8313</v>
      </c>
      <c r="F35" s="8">
        <v>40</v>
      </c>
      <c r="G35" s="8"/>
      <c r="H35" s="8"/>
      <c r="I35" s="8"/>
      <c r="J35" s="8">
        <v>40</v>
      </c>
    </row>
    <row r="36" spans="1:10" x14ac:dyDescent="0.2">
      <c r="A36" t="s">
        <v>8390</v>
      </c>
      <c r="C36" s="8">
        <v>60</v>
      </c>
      <c r="E36" s="7" t="s">
        <v>8312</v>
      </c>
      <c r="F36" s="8"/>
      <c r="G36" s="8"/>
      <c r="H36" s="8"/>
      <c r="I36" s="8">
        <v>60</v>
      </c>
      <c r="J36" s="8">
        <v>60</v>
      </c>
    </row>
    <row r="37" spans="1:10" x14ac:dyDescent="0.2">
      <c r="A37" t="s">
        <v>8356</v>
      </c>
      <c r="B37" t="s">
        <v>8221</v>
      </c>
      <c r="C37" s="8">
        <v>11</v>
      </c>
      <c r="E37" s="7" t="s">
        <v>8352</v>
      </c>
      <c r="F37" s="8"/>
      <c r="G37" s="8"/>
      <c r="H37" s="8">
        <v>6</v>
      </c>
      <c r="I37" s="8">
        <v>34</v>
      </c>
      <c r="J37" s="8">
        <v>40</v>
      </c>
    </row>
    <row r="38" spans="1:10" x14ac:dyDescent="0.2">
      <c r="B38" t="s">
        <v>8219</v>
      </c>
      <c r="C38" s="8">
        <v>9</v>
      </c>
      <c r="E38" s="7" t="s">
        <v>8355</v>
      </c>
      <c r="F38" s="8">
        <v>18</v>
      </c>
      <c r="G38" s="8">
        <v>2</v>
      </c>
      <c r="H38" s="8"/>
      <c r="I38" s="8">
        <v>40</v>
      </c>
      <c r="J38" s="8">
        <v>60</v>
      </c>
    </row>
    <row r="39" spans="1:10" x14ac:dyDescent="0.2">
      <c r="A39" t="s">
        <v>8391</v>
      </c>
      <c r="C39" s="8">
        <v>20</v>
      </c>
      <c r="E39" s="7" t="s">
        <v>8357</v>
      </c>
      <c r="F39" s="8">
        <v>17</v>
      </c>
      <c r="G39" s="8">
        <v>80</v>
      </c>
      <c r="H39" s="8">
        <v>5</v>
      </c>
      <c r="I39" s="8">
        <v>85</v>
      </c>
      <c r="J39" s="8">
        <v>187</v>
      </c>
    </row>
    <row r="40" spans="1:10" x14ac:dyDescent="0.2">
      <c r="A40" t="s">
        <v>8327</v>
      </c>
      <c r="B40" t="s">
        <v>8219</v>
      </c>
      <c r="C40" s="8">
        <v>20</v>
      </c>
      <c r="E40" s="7" t="s">
        <v>8351</v>
      </c>
      <c r="F40" s="8"/>
      <c r="G40" s="8"/>
      <c r="H40" s="8"/>
      <c r="I40" s="8">
        <v>80</v>
      </c>
      <c r="J40" s="8">
        <v>80</v>
      </c>
    </row>
    <row r="41" spans="1:10" x14ac:dyDescent="0.2">
      <c r="A41" t="s">
        <v>8392</v>
      </c>
      <c r="C41" s="8">
        <v>20</v>
      </c>
      <c r="E41" s="7" t="s">
        <v>8311</v>
      </c>
      <c r="F41" s="8"/>
      <c r="G41" s="8"/>
      <c r="H41" s="8"/>
      <c r="I41" s="8">
        <v>60</v>
      </c>
      <c r="J41" s="8">
        <v>60</v>
      </c>
    </row>
    <row r="42" spans="1:10" x14ac:dyDescent="0.2">
      <c r="A42" t="s">
        <v>8335</v>
      </c>
      <c r="B42" t="s">
        <v>8221</v>
      </c>
      <c r="C42" s="8">
        <v>40</v>
      </c>
      <c r="E42" s="7" t="s">
        <v>8341</v>
      </c>
      <c r="F42" s="8">
        <v>10</v>
      </c>
      <c r="G42" s="8">
        <v>47</v>
      </c>
      <c r="H42" s="8"/>
      <c r="I42" s="8"/>
      <c r="J42" s="8">
        <v>57</v>
      </c>
    </row>
    <row r="43" spans="1:10" x14ac:dyDescent="0.2">
      <c r="A43" t="s">
        <v>8393</v>
      </c>
      <c r="C43" s="8">
        <v>40</v>
      </c>
      <c r="E43" s="7" t="s">
        <v>8334</v>
      </c>
      <c r="F43" s="8"/>
      <c r="G43" s="8">
        <v>100</v>
      </c>
      <c r="H43" s="8"/>
      <c r="I43" s="8"/>
      <c r="J43" s="8">
        <v>100</v>
      </c>
    </row>
    <row r="44" spans="1:10" x14ac:dyDescent="0.2">
      <c r="A44" t="s">
        <v>8359</v>
      </c>
      <c r="B44" t="s">
        <v>8220</v>
      </c>
      <c r="C44" s="8">
        <v>20</v>
      </c>
      <c r="E44" s="7" t="s">
        <v>8321</v>
      </c>
      <c r="F44" s="8">
        <v>60</v>
      </c>
      <c r="G44" s="8">
        <v>120</v>
      </c>
      <c r="H44" s="8"/>
      <c r="I44" s="8">
        <v>20</v>
      </c>
      <c r="J44" s="8">
        <v>200</v>
      </c>
    </row>
    <row r="45" spans="1:10" x14ac:dyDescent="0.2">
      <c r="B45" t="s">
        <v>8221</v>
      </c>
      <c r="C45" s="8">
        <v>60</v>
      </c>
      <c r="E45" s="7" t="s">
        <v>8320</v>
      </c>
      <c r="F45" s="8">
        <v>100</v>
      </c>
      <c r="G45" s="8">
        <v>60</v>
      </c>
      <c r="H45" s="8"/>
      <c r="I45" s="8"/>
      <c r="J45" s="8">
        <v>160</v>
      </c>
    </row>
    <row r="46" spans="1:10" x14ac:dyDescent="0.2">
      <c r="B46" t="s">
        <v>8219</v>
      </c>
      <c r="C46" s="8">
        <v>60</v>
      </c>
      <c r="E46" s="7" t="s">
        <v>8340</v>
      </c>
      <c r="F46" s="8">
        <v>20</v>
      </c>
      <c r="G46" s="8"/>
      <c r="H46" s="8"/>
      <c r="I46" s="8"/>
      <c r="J46" s="8">
        <v>20</v>
      </c>
    </row>
    <row r="47" spans="1:10" x14ac:dyDescent="0.2">
      <c r="A47" t="s">
        <v>8394</v>
      </c>
      <c r="C47" s="8">
        <v>140</v>
      </c>
      <c r="E47" s="7" t="s">
        <v>8362</v>
      </c>
      <c r="F47" s="8">
        <v>349</v>
      </c>
      <c r="G47" s="8">
        <v>1530</v>
      </c>
      <c r="H47" s="8">
        <v>50</v>
      </c>
      <c r="I47" s="8">
        <v>2185</v>
      </c>
      <c r="J47" s="8">
        <v>4114</v>
      </c>
    </row>
    <row r="48" spans="1:10" x14ac:dyDescent="0.2">
      <c r="A48" t="s">
        <v>8343</v>
      </c>
      <c r="B48" t="s">
        <v>8221</v>
      </c>
      <c r="C48" s="8">
        <v>20</v>
      </c>
    </row>
    <row r="49" spans="1:3" x14ac:dyDescent="0.2">
      <c r="A49" t="s">
        <v>8395</v>
      </c>
      <c r="C49" s="8">
        <v>20</v>
      </c>
    </row>
    <row r="50" spans="1:3" x14ac:dyDescent="0.2">
      <c r="A50" t="s">
        <v>8323</v>
      </c>
      <c r="B50" t="s">
        <v>8219</v>
      </c>
      <c r="C50" s="8">
        <v>60</v>
      </c>
    </row>
    <row r="51" spans="1:3" x14ac:dyDescent="0.2">
      <c r="A51" t="s">
        <v>8396</v>
      </c>
      <c r="C51" s="8">
        <v>60</v>
      </c>
    </row>
    <row r="52" spans="1:3" x14ac:dyDescent="0.2">
      <c r="A52" t="s">
        <v>8350</v>
      </c>
      <c r="B52" t="s">
        <v>8221</v>
      </c>
      <c r="C52" s="8">
        <v>20</v>
      </c>
    </row>
    <row r="53" spans="1:3" x14ac:dyDescent="0.2">
      <c r="A53" t="s">
        <v>8397</v>
      </c>
      <c r="C53" s="8">
        <v>20</v>
      </c>
    </row>
    <row r="54" spans="1:3" x14ac:dyDescent="0.2">
      <c r="A54" t="s">
        <v>8339</v>
      </c>
      <c r="B54" t="s">
        <v>8221</v>
      </c>
      <c r="C54" s="8">
        <v>57</v>
      </c>
    </row>
    <row r="55" spans="1:3" x14ac:dyDescent="0.2">
      <c r="B55" t="s">
        <v>8219</v>
      </c>
      <c r="C55" s="8">
        <v>103</v>
      </c>
    </row>
    <row r="56" spans="1:3" x14ac:dyDescent="0.2">
      <c r="A56" t="s">
        <v>8398</v>
      </c>
      <c r="C56" s="8">
        <v>160</v>
      </c>
    </row>
    <row r="57" spans="1:3" x14ac:dyDescent="0.2">
      <c r="A57" t="s">
        <v>8345</v>
      </c>
      <c r="B57" t="s">
        <v>8221</v>
      </c>
      <c r="C57" s="8">
        <v>20</v>
      </c>
    </row>
    <row r="58" spans="1:3" x14ac:dyDescent="0.2">
      <c r="A58" t="s">
        <v>8399</v>
      </c>
      <c r="C58" s="8">
        <v>20</v>
      </c>
    </row>
    <row r="59" spans="1:3" x14ac:dyDescent="0.2">
      <c r="A59" t="s">
        <v>8318</v>
      </c>
      <c r="B59" t="s">
        <v>8221</v>
      </c>
      <c r="C59" s="8">
        <v>353</v>
      </c>
    </row>
    <row r="60" spans="1:3" x14ac:dyDescent="0.2">
      <c r="B60" t="s">
        <v>8222</v>
      </c>
      <c r="C60" s="8">
        <v>19</v>
      </c>
    </row>
    <row r="61" spans="1:3" x14ac:dyDescent="0.2">
      <c r="B61" t="s">
        <v>8219</v>
      </c>
      <c r="C61" s="8">
        <v>694</v>
      </c>
    </row>
    <row r="62" spans="1:3" x14ac:dyDescent="0.2">
      <c r="A62" t="s">
        <v>8400</v>
      </c>
      <c r="C62" s="8">
        <v>1066</v>
      </c>
    </row>
    <row r="63" spans="1:3" x14ac:dyDescent="0.2">
      <c r="A63" t="s">
        <v>8346</v>
      </c>
      <c r="B63" t="s">
        <v>8219</v>
      </c>
      <c r="C63" s="8">
        <v>40</v>
      </c>
    </row>
    <row r="64" spans="1:3" x14ac:dyDescent="0.2">
      <c r="A64" t="s">
        <v>8401</v>
      </c>
      <c r="C64" s="8">
        <v>40</v>
      </c>
    </row>
    <row r="65" spans="1:3" x14ac:dyDescent="0.2">
      <c r="A65" t="s">
        <v>8342</v>
      </c>
      <c r="B65" t="s">
        <v>8219</v>
      </c>
      <c r="C65" s="8">
        <v>20</v>
      </c>
    </row>
    <row r="66" spans="1:3" x14ac:dyDescent="0.2">
      <c r="A66" t="s">
        <v>8402</v>
      </c>
      <c r="C66" s="8">
        <v>20</v>
      </c>
    </row>
    <row r="67" spans="1:3" x14ac:dyDescent="0.2">
      <c r="A67" t="s">
        <v>8353</v>
      </c>
      <c r="B67" t="s">
        <v>8221</v>
      </c>
      <c r="C67" s="8">
        <v>20</v>
      </c>
    </row>
    <row r="68" spans="1:3" x14ac:dyDescent="0.2">
      <c r="A68" t="s">
        <v>8403</v>
      </c>
      <c r="C68" s="8">
        <v>20</v>
      </c>
    </row>
    <row r="69" spans="1:3" x14ac:dyDescent="0.2">
      <c r="A69" t="s">
        <v>8326</v>
      </c>
      <c r="B69" t="s">
        <v>8219</v>
      </c>
      <c r="C69" s="8">
        <v>260</v>
      </c>
    </row>
    <row r="70" spans="1:3" x14ac:dyDescent="0.2">
      <c r="A70" t="s">
        <v>8404</v>
      </c>
      <c r="C70" s="8">
        <v>260</v>
      </c>
    </row>
    <row r="71" spans="1:3" x14ac:dyDescent="0.2">
      <c r="A71" t="s">
        <v>8313</v>
      </c>
      <c r="B71" t="s">
        <v>8220</v>
      </c>
      <c r="C71" s="8">
        <v>40</v>
      </c>
    </row>
    <row r="72" spans="1:3" x14ac:dyDescent="0.2">
      <c r="A72" t="s">
        <v>8405</v>
      </c>
      <c r="C72" s="8">
        <v>40</v>
      </c>
    </row>
    <row r="73" spans="1:3" x14ac:dyDescent="0.2">
      <c r="A73" t="s">
        <v>8312</v>
      </c>
      <c r="B73" t="s">
        <v>8219</v>
      </c>
      <c r="C73" s="8">
        <v>60</v>
      </c>
    </row>
    <row r="74" spans="1:3" x14ac:dyDescent="0.2">
      <c r="A74" t="s">
        <v>8406</v>
      </c>
      <c r="C74" s="8">
        <v>60</v>
      </c>
    </row>
    <row r="75" spans="1:3" x14ac:dyDescent="0.2">
      <c r="A75" t="s">
        <v>8352</v>
      </c>
      <c r="B75" t="s">
        <v>8222</v>
      </c>
      <c r="C75" s="8">
        <v>6</v>
      </c>
    </row>
    <row r="76" spans="1:3" x14ac:dyDescent="0.2">
      <c r="B76" t="s">
        <v>8219</v>
      </c>
      <c r="C76" s="8">
        <v>34</v>
      </c>
    </row>
    <row r="77" spans="1:3" x14ac:dyDescent="0.2">
      <c r="A77" t="s">
        <v>8407</v>
      </c>
      <c r="C77" s="8">
        <v>40</v>
      </c>
    </row>
    <row r="78" spans="1:3" x14ac:dyDescent="0.2">
      <c r="A78" t="s">
        <v>8355</v>
      </c>
      <c r="B78" t="s">
        <v>8220</v>
      </c>
      <c r="C78" s="8">
        <v>18</v>
      </c>
    </row>
    <row r="79" spans="1:3" x14ac:dyDescent="0.2">
      <c r="B79" t="s">
        <v>8221</v>
      </c>
      <c r="C79" s="8">
        <v>2</v>
      </c>
    </row>
    <row r="80" spans="1:3" x14ac:dyDescent="0.2">
      <c r="B80" t="s">
        <v>8219</v>
      </c>
      <c r="C80" s="8">
        <v>40</v>
      </c>
    </row>
    <row r="81" spans="1:3" x14ac:dyDescent="0.2">
      <c r="A81" t="s">
        <v>8408</v>
      </c>
      <c r="C81" s="8">
        <v>60</v>
      </c>
    </row>
    <row r="82" spans="1:3" x14ac:dyDescent="0.2">
      <c r="A82" t="s">
        <v>8357</v>
      </c>
      <c r="B82" t="s">
        <v>8220</v>
      </c>
      <c r="C82" s="8">
        <v>17</v>
      </c>
    </row>
    <row r="83" spans="1:3" x14ac:dyDescent="0.2">
      <c r="B83" t="s">
        <v>8221</v>
      </c>
      <c r="C83" s="8">
        <v>80</v>
      </c>
    </row>
    <row r="84" spans="1:3" x14ac:dyDescent="0.2">
      <c r="B84" t="s">
        <v>8222</v>
      </c>
      <c r="C84" s="8">
        <v>5</v>
      </c>
    </row>
    <row r="85" spans="1:3" x14ac:dyDescent="0.2">
      <c r="B85" t="s">
        <v>8219</v>
      </c>
      <c r="C85" s="8">
        <v>85</v>
      </c>
    </row>
    <row r="86" spans="1:3" x14ac:dyDescent="0.2">
      <c r="A86" t="s">
        <v>8409</v>
      </c>
      <c r="C86" s="8">
        <v>187</v>
      </c>
    </row>
    <row r="87" spans="1:3" x14ac:dyDescent="0.2">
      <c r="A87" t="s">
        <v>8351</v>
      </c>
      <c r="B87" t="s">
        <v>8219</v>
      </c>
      <c r="C87" s="8">
        <v>80</v>
      </c>
    </row>
    <row r="88" spans="1:3" x14ac:dyDescent="0.2">
      <c r="A88" t="s">
        <v>8410</v>
      </c>
      <c r="C88" s="8">
        <v>80</v>
      </c>
    </row>
    <row r="89" spans="1:3" x14ac:dyDescent="0.2">
      <c r="A89" t="s">
        <v>8311</v>
      </c>
      <c r="B89" t="s">
        <v>8219</v>
      </c>
      <c r="C89" s="8">
        <v>60</v>
      </c>
    </row>
    <row r="90" spans="1:3" x14ac:dyDescent="0.2">
      <c r="A90" t="s">
        <v>8411</v>
      </c>
      <c r="C90" s="8">
        <v>60</v>
      </c>
    </row>
    <row r="91" spans="1:3" x14ac:dyDescent="0.2">
      <c r="A91" t="s">
        <v>8341</v>
      </c>
      <c r="B91" t="s">
        <v>8220</v>
      </c>
      <c r="C91" s="8">
        <v>10</v>
      </c>
    </row>
    <row r="92" spans="1:3" x14ac:dyDescent="0.2">
      <c r="B92" t="s">
        <v>8221</v>
      </c>
      <c r="C92" s="8">
        <v>47</v>
      </c>
    </row>
    <row r="93" spans="1:3" x14ac:dyDescent="0.2">
      <c r="A93" t="s">
        <v>8412</v>
      </c>
      <c r="C93" s="8">
        <v>57</v>
      </c>
    </row>
    <row r="94" spans="1:3" x14ac:dyDescent="0.2">
      <c r="A94" t="s">
        <v>8334</v>
      </c>
      <c r="B94" t="s">
        <v>8221</v>
      </c>
      <c r="C94" s="8">
        <v>100</v>
      </c>
    </row>
    <row r="95" spans="1:3" x14ac:dyDescent="0.2">
      <c r="A95" t="s">
        <v>8413</v>
      </c>
      <c r="C95" s="8">
        <v>100</v>
      </c>
    </row>
    <row r="96" spans="1:3" x14ac:dyDescent="0.2">
      <c r="A96" t="s">
        <v>8321</v>
      </c>
      <c r="B96" t="s">
        <v>8220</v>
      </c>
      <c r="C96" s="8">
        <v>60</v>
      </c>
    </row>
    <row r="97" spans="1:3" x14ac:dyDescent="0.2">
      <c r="B97" t="s">
        <v>8221</v>
      </c>
      <c r="C97" s="8">
        <v>120</v>
      </c>
    </row>
    <row r="98" spans="1:3" x14ac:dyDescent="0.2">
      <c r="B98" t="s">
        <v>8219</v>
      </c>
      <c r="C98" s="8">
        <v>20</v>
      </c>
    </row>
    <row r="99" spans="1:3" x14ac:dyDescent="0.2">
      <c r="A99" t="s">
        <v>8414</v>
      </c>
      <c r="C99" s="8">
        <v>200</v>
      </c>
    </row>
    <row r="100" spans="1:3" x14ac:dyDescent="0.2">
      <c r="A100" t="s">
        <v>8320</v>
      </c>
      <c r="B100" t="s">
        <v>8220</v>
      </c>
      <c r="C100" s="8">
        <v>100</v>
      </c>
    </row>
    <row r="101" spans="1:3" x14ac:dyDescent="0.2">
      <c r="B101" t="s">
        <v>8221</v>
      </c>
      <c r="C101" s="8">
        <v>60</v>
      </c>
    </row>
    <row r="102" spans="1:3" x14ac:dyDescent="0.2">
      <c r="A102" t="s">
        <v>8415</v>
      </c>
      <c r="C102" s="8">
        <v>160</v>
      </c>
    </row>
    <row r="103" spans="1:3" x14ac:dyDescent="0.2">
      <c r="A103" t="s">
        <v>8340</v>
      </c>
      <c r="B103" t="s">
        <v>8220</v>
      </c>
      <c r="C103" s="8">
        <v>20</v>
      </c>
    </row>
    <row r="104" spans="1:3" x14ac:dyDescent="0.2">
      <c r="A104" t="s">
        <v>8416</v>
      </c>
      <c r="C104" s="8">
        <v>20</v>
      </c>
    </row>
    <row r="105" spans="1:3" x14ac:dyDescent="0.2">
      <c r="A105" t="s">
        <v>8361</v>
      </c>
      <c r="B105" t="s">
        <v>8361</v>
      </c>
      <c r="C105" s="8"/>
    </row>
    <row r="106" spans="1:3" x14ac:dyDescent="0.2">
      <c r="A106" t="s">
        <v>8373</v>
      </c>
      <c r="C106" s="8"/>
    </row>
    <row r="107" spans="1:3" x14ac:dyDescent="0.2">
      <c r="A107" t="s">
        <v>8362</v>
      </c>
      <c r="C107" s="8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2B23-23FC-3342-87C1-18BDE15AF422}">
  <sheetPr codeName="Sheet4"/>
  <dimension ref="A1:E18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8308</v>
      </c>
      <c r="B1" t="s">
        <v>8374</v>
      </c>
    </row>
    <row r="2" spans="1:5" x14ac:dyDescent="0.2">
      <c r="A2" s="6" t="s">
        <v>8431</v>
      </c>
      <c r="B2" t="s">
        <v>8374</v>
      </c>
    </row>
    <row r="4" spans="1:5" x14ac:dyDescent="0.2">
      <c r="A4" s="6" t="s">
        <v>8363</v>
      </c>
      <c r="B4" s="6" t="s">
        <v>8375</v>
      </c>
    </row>
    <row r="5" spans="1:5" x14ac:dyDescent="0.2">
      <c r="A5" s="6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7" t="s">
        <v>8425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7" t="s">
        <v>8426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 t="s">
        <v>8427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 t="s">
        <v>8428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7" t="s">
        <v>8419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7" t="s">
        <v>8429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7" t="s">
        <v>8420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7" t="s">
        <v>8421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7" t="s">
        <v>8422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7" t="s">
        <v>8423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7" t="s">
        <v>8424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7" t="s">
        <v>8430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7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655F-3E73-1248-B474-0565C52E7687}">
  <sheetPr codeName="Sheet5"/>
  <dimension ref="A1:H13"/>
  <sheetViews>
    <sheetView workbookViewId="0">
      <selection activeCell="I28" sqref="I2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8432</v>
      </c>
      <c r="B1" t="s">
        <v>8433</v>
      </c>
      <c r="C1" t="s">
        <v>8434</v>
      </c>
      <c r="D1" t="s">
        <v>8435</v>
      </c>
      <c r="E1" t="s">
        <v>8436</v>
      </c>
      <c r="F1" t="s">
        <v>8437</v>
      </c>
      <c r="G1" t="s">
        <v>8438</v>
      </c>
      <c r="H1" t="s">
        <v>8439</v>
      </c>
    </row>
    <row r="2" spans="1:8" x14ac:dyDescent="0.2">
      <c r="A2" t="s">
        <v>8440</v>
      </c>
      <c r="B2">
        <f>COUNTIFS('Raw Data'!F:F,"successful",'Raw Data'!D:D,"&lt;"&amp;1000)</f>
        <v>322</v>
      </c>
      <c r="C2">
        <f>COUNTIFS('Raw Data'!F:F,"failed",'Raw Data'!D:D,"&lt;"&amp;1000)</f>
        <v>113</v>
      </c>
      <c r="D2">
        <f>COUNTIFS('Raw Data'!F:F,"canceled",'Raw Data'!D:D,"&lt;"&amp;1000)</f>
        <v>18</v>
      </c>
      <c r="E2">
        <f>SUM(B2:D2)</f>
        <v>453</v>
      </c>
      <c r="F2" s="10">
        <f>B2/$E2</f>
        <v>0.71081677704194257</v>
      </c>
      <c r="G2" s="10">
        <f t="shared" ref="G2:H13" si="0">C2/$E2</f>
        <v>0.24944812362030905</v>
      </c>
      <c r="H2" s="10">
        <f t="shared" si="0"/>
        <v>3.9735099337748346E-2</v>
      </c>
    </row>
    <row r="3" spans="1:8" x14ac:dyDescent="0.2">
      <c r="A3" t="s">
        <v>8441</v>
      </c>
      <c r="B3">
        <f>COUNTIFS('Raw Data'!F:F,"successful",'Raw Data'!D:D,"&gt;="&amp;1000,'Raw Data'!D:D,"&lt;"&amp;5000)</f>
        <v>932</v>
      </c>
      <c r="C3">
        <f>COUNTIFS('Raw Data'!F:F,"failed",'Raw Data'!D:D,"&gt;="&amp;1000,'Raw Data'!D:D,"&lt;"&amp;5000)</f>
        <v>420</v>
      </c>
      <c r="D3">
        <f>COUNTIFS('Raw Data'!F:F,"canceled",'Raw Data'!D:D,"&gt;="&amp;1000,'Raw Data'!D:D,"&lt;"&amp;5000)</f>
        <v>60</v>
      </c>
      <c r="E3">
        <f t="shared" ref="E3:E13" si="1">SUM(B3:D3)</f>
        <v>1412</v>
      </c>
      <c r="F3" s="10">
        <f t="shared" ref="F3:F13" si="2">B3/$E3</f>
        <v>0.66005665722379603</v>
      </c>
      <c r="G3" s="10">
        <f t="shared" si="0"/>
        <v>0.29745042492917845</v>
      </c>
      <c r="H3" s="10">
        <f t="shared" si="0"/>
        <v>4.2492917847025496E-2</v>
      </c>
    </row>
    <row r="4" spans="1:8" x14ac:dyDescent="0.2">
      <c r="A4" t="s">
        <v>8442</v>
      </c>
      <c r="B4">
        <f>COUNTIFS('Raw Data'!F:F,"successful",'Raw Data'!D:D,"&gt;="&amp;5000,'Raw Data'!D:D,"&lt;"&amp;10000)</f>
        <v>381</v>
      </c>
      <c r="C4">
        <f>COUNTIFS('Raw Data'!F:F,"failed",'Raw Data'!D:D,"&gt;="&amp;5000,'Raw Data'!D:D,"&lt;"&amp;10000)</f>
        <v>283</v>
      </c>
      <c r="D4">
        <f>COUNTIFS('Raw Data'!F:F,"canceled",'Raw Data'!D:D,"&gt;="&amp;5000,'Raw Data'!D:D,"&lt;"&amp;10000)</f>
        <v>52</v>
      </c>
      <c r="E4">
        <f t="shared" si="1"/>
        <v>716</v>
      </c>
      <c r="F4" s="10">
        <f t="shared" si="2"/>
        <v>0.53212290502793291</v>
      </c>
      <c r="G4" s="10">
        <f t="shared" si="0"/>
        <v>0.39525139664804471</v>
      </c>
      <c r="H4" s="10">
        <f t="shared" si="0"/>
        <v>7.2625698324022353E-2</v>
      </c>
    </row>
    <row r="5" spans="1:8" x14ac:dyDescent="0.2">
      <c r="A5" t="s">
        <v>8443</v>
      </c>
      <c r="B5">
        <f>COUNTIFS('Raw Data'!F:F,"successful",'Raw Data'!D:D,"&gt;="&amp;10000,'Raw Data'!D:D,"&lt;"&amp;15000)</f>
        <v>168</v>
      </c>
      <c r="C5">
        <f>COUNTIFS('Raw Data'!F:F,"failed",'Raw Data'!D:D,"&gt;="&amp;10000,'Raw Data'!D:D,"&lt;"&amp;15000)</f>
        <v>144</v>
      </c>
      <c r="D5">
        <f>COUNTIFS('Raw Data'!F:F,"canceled",'Raw Data'!D:D,"&gt;="&amp;10000,'Raw Data'!D:D,"&lt;"&amp;15000)</f>
        <v>40</v>
      </c>
      <c r="E5">
        <f t="shared" si="1"/>
        <v>352</v>
      </c>
      <c r="F5" s="10">
        <f t="shared" si="2"/>
        <v>0.47727272727272729</v>
      </c>
      <c r="G5" s="10">
        <f t="shared" si="0"/>
        <v>0.40909090909090912</v>
      </c>
      <c r="H5" s="10">
        <f t="shared" si="0"/>
        <v>0.11363636363636363</v>
      </c>
    </row>
    <row r="6" spans="1:8" x14ac:dyDescent="0.2">
      <c r="A6" t="s">
        <v>8444</v>
      </c>
      <c r="B6">
        <f>COUNTIFS('Raw Data'!F:F,"successful",'Raw Data'!D:D,"&gt;="&amp;15000,'Raw Data'!D:D,"&lt;"&amp;20000)</f>
        <v>94</v>
      </c>
      <c r="C6">
        <f>COUNTIFS('Raw Data'!F:F,"failed",'Raw Data'!D:D,"&gt;="&amp;15000,'Raw Data'!D:D,"&lt;"&amp;20000)</f>
        <v>90</v>
      </c>
      <c r="D6">
        <f>COUNTIFS('Raw Data'!F:F,"canceled",'Raw Data'!D:D,"&gt;="&amp;15000,'Raw Data'!D:D,"&lt;"&amp;20000)</f>
        <v>17</v>
      </c>
      <c r="E6">
        <f t="shared" si="1"/>
        <v>201</v>
      </c>
      <c r="F6" s="10">
        <f t="shared" si="2"/>
        <v>0.46766169154228854</v>
      </c>
      <c r="G6" s="10">
        <f t="shared" si="0"/>
        <v>0.44776119402985076</v>
      </c>
      <c r="H6" s="10">
        <f t="shared" si="0"/>
        <v>8.45771144278607E-2</v>
      </c>
    </row>
    <row r="7" spans="1:8" x14ac:dyDescent="0.2">
      <c r="A7" t="s">
        <v>8445</v>
      </c>
      <c r="B7">
        <f>COUNTIFS('Raw Data'!F:F,"successful",'Raw Data'!D:D,"&gt;="&amp;20000,'Raw Data'!D:D,"&lt;"&amp;25000)</f>
        <v>62</v>
      </c>
      <c r="C7">
        <f>COUNTIFS('Raw Data'!F:F,"failed",'Raw Data'!D:D,"&gt;="&amp;20000,'Raw Data'!D:D,"&lt;"&amp;25000)</f>
        <v>72</v>
      </c>
      <c r="D7">
        <f>COUNTIFS('Raw Data'!F:F,"canceled",'Raw Data'!D:D,"&gt;="&amp;20000,'Raw Data'!D:D,"&lt;"&amp;25000)</f>
        <v>14</v>
      </c>
      <c r="E7">
        <f t="shared" si="1"/>
        <v>148</v>
      </c>
      <c r="F7" s="10">
        <f t="shared" si="2"/>
        <v>0.41891891891891891</v>
      </c>
      <c r="G7" s="10">
        <f t="shared" si="0"/>
        <v>0.48648648648648651</v>
      </c>
      <c r="H7" s="10">
        <f t="shared" si="0"/>
        <v>9.45945945945946E-2</v>
      </c>
    </row>
    <row r="8" spans="1:8" x14ac:dyDescent="0.2">
      <c r="A8" t="s">
        <v>8446</v>
      </c>
      <c r="B8">
        <f>COUNTIFS('Raw Data'!F:F,"successful",'Raw Data'!D:D,"&gt;="&amp;25000,'Raw Data'!D:D,"&lt;"&amp;30000)</f>
        <v>55</v>
      </c>
      <c r="C8">
        <f>COUNTIFS('Raw Data'!F:F,"failed",'Raw Data'!D:D,"&gt;="&amp;25000,'Raw Data'!D:D,"&lt;"&amp;30000)</f>
        <v>64</v>
      </c>
      <c r="D8">
        <f>COUNTIFS('Raw Data'!F:F,"canceled",'Raw Data'!D:D,"&gt;="&amp;25000,'Raw Data'!D:D,"&lt;"&amp;30000)</f>
        <v>18</v>
      </c>
      <c r="E8">
        <f t="shared" si="1"/>
        <v>137</v>
      </c>
      <c r="F8" s="10">
        <f t="shared" si="2"/>
        <v>0.40145985401459855</v>
      </c>
      <c r="G8" s="10">
        <f t="shared" si="0"/>
        <v>0.46715328467153283</v>
      </c>
      <c r="H8" s="10">
        <f t="shared" si="0"/>
        <v>0.13138686131386862</v>
      </c>
    </row>
    <row r="9" spans="1:8" x14ac:dyDescent="0.2">
      <c r="A9" t="s">
        <v>8447</v>
      </c>
      <c r="B9">
        <f>COUNTIFS('Raw Data'!F:F,"successful",'Raw Data'!D:D,"&gt;="&amp;30000,'Raw Data'!D:D,"&lt;"&amp;35000)</f>
        <v>32</v>
      </c>
      <c r="C9">
        <f>COUNTIFS('Raw Data'!F:F,"failed",'Raw Data'!D:D,"&gt;="&amp;30000,'Raw Data'!D:D,"&lt;"&amp;35000)</f>
        <v>37</v>
      </c>
      <c r="D9">
        <f>COUNTIFS('Raw Data'!F:F,"canceled",'Raw Data'!D:D,"&gt;="&amp;30000,'Raw Data'!D:D,"&lt;"&amp;35000)</f>
        <v>13</v>
      </c>
      <c r="E9">
        <f t="shared" si="1"/>
        <v>82</v>
      </c>
      <c r="F9" s="10">
        <f t="shared" si="2"/>
        <v>0.3902439024390244</v>
      </c>
      <c r="G9" s="10">
        <f t="shared" si="0"/>
        <v>0.45121951219512196</v>
      </c>
      <c r="H9" s="10">
        <f t="shared" si="0"/>
        <v>0.15853658536585366</v>
      </c>
    </row>
    <row r="10" spans="1:8" x14ac:dyDescent="0.2">
      <c r="A10" t="s">
        <v>8448</v>
      </c>
      <c r="B10">
        <f>COUNTIFS('Raw Data'!F:F,"successful",'Raw Data'!D:D,"&gt;="&amp;35000,'Raw Data'!D:D,"&lt;"&amp;40000)</f>
        <v>26</v>
      </c>
      <c r="C10">
        <f>COUNTIFS('Raw Data'!F:F,"failed",'Raw Data'!D:D,"&gt;="&amp;35000,'Raw Data'!D:D,"&lt;"&amp;40000)</f>
        <v>22</v>
      </c>
      <c r="D10">
        <f>COUNTIFS('Raw Data'!F:F,"canceled",'Raw Data'!D:D,"&gt;="&amp;35000,'Raw Data'!D:D,"&lt;"&amp;40000)</f>
        <v>7</v>
      </c>
      <c r="E10">
        <f t="shared" si="1"/>
        <v>55</v>
      </c>
      <c r="F10" s="10">
        <f t="shared" si="2"/>
        <v>0.47272727272727272</v>
      </c>
      <c r="G10" s="10">
        <f t="shared" si="0"/>
        <v>0.4</v>
      </c>
      <c r="H10" s="10">
        <f t="shared" si="0"/>
        <v>0.12727272727272726</v>
      </c>
    </row>
    <row r="11" spans="1:8" x14ac:dyDescent="0.2">
      <c r="A11" t="s">
        <v>8449</v>
      </c>
      <c r="B11">
        <f>COUNTIFS('Raw Data'!F:F,"successful",'Raw Data'!D:D,"&gt;="&amp;40000,'Raw Data'!D:D,"&lt;"&amp;45000)</f>
        <v>21</v>
      </c>
      <c r="C11">
        <f>COUNTIFS('Raw Data'!F:F,"failed",'Raw Data'!D:D,"&gt;="&amp;40000,'Raw Data'!D:D,"&lt;"&amp;45000)</f>
        <v>16</v>
      </c>
      <c r="D11">
        <f>COUNTIFS('Raw Data'!F:F,"canceled",'Raw Data'!D:D,"&gt;="&amp;40000,'Raw Data'!D:D,"&lt;"&amp;45000)</f>
        <v>6</v>
      </c>
      <c r="E11">
        <f t="shared" si="1"/>
        <v>43</v>
      </c>
      <c r="F11" s="10">
        <f t="shared" si="2"/>
        <v>0.48837209302325579</v>
      </c>
      <c r="G11" s="10">
        <f t="shared" si="0"/>
        <v>0.37209302325581395</v>
      </c>
      <c r="H11" s="10">
        <f t="shared" si="0"/>
        <v>0.13953488372093023</v>
      </c>
    </row>
    <row r="12" spans="1:8" x14ac:dyDescent="0.2">
      <c r="A12" t="s">
        <v>8450</v>
      </c>
      <c r="B12">
        <f>COUNTIFS('Raw Data'!F:F,"successful",'Raw Data'!D:D,"&gt;="&amp;45000,'Raw Data'!D:D,"&lt;"&amp;50000)</f>
        <v>6</v>
      </c>
      <c r="C12">
        <f>COUNTIFS('Raw Data'!F:F,"failed",'Raw Data'!D:D,"&gt;="&amp;45000,'Raw Data'!D:D,"&lt;"&amp;50000)</f>
        <v>11</v>
      </c>
      <c r="D12">
        <f>COUNTIFS('Raw Data'!F:F,"canceled",'Raw Data'!D:D,"&gt;="&amp;45000,'Raw Data'!D:D,"&lt;"&amp;50000)</f>
        <v>4</v>
      </c>
      <c r="E12">
        <f t="shared" si="1"/>
        <v>21</v>
      </c>
      <c r="F12" s="10">
        <f t="shared" si="2"/>
        <v>0.2857142857142857</v>
      </c>
      <c r="G12" s="10">
        <f t="shared" si="0"/>
        <v>0.52380952380952384</v>
      </c>
      <c r="H12" s="10">
        <f t="shared" si="0"/>
        <v>0.19047619047619047</v>
      </c>
    </row>
    <row r="13" spans="1:8" x14ac:dyDescent="0.2">
      <c r="A13" t="s">
        <v>8451</v>
      </c>
      <c r="B13">
        <f>COUNTIFS('Raw Data'!F:F,"successful",'Raw Data'!D:D,"&gt;="&amp;50000)</f>
        <v>86</v>
      </c>
      <c r="C13">
        <f>COUNTIFS('Raw Data'!F:F,"failed",'Raw Data'!D:D,"&gt;="&amp;50000)</f>
        <v>258</v>
      </c>
      <c r="D13">
        <f>COUNTIFS('Raw Data'!F:F,"canceled",'Raw Data'!D:D,"&gt;="&amp;50000)</f>
        <v>100</v>
      </c>
      <c r="E13">
        <f t="shared" si="1"/>
        <v>444</v>
      </c>
      <c r="F13" s="10">
        <f t="shared" si="2"/>
        <v>0.19369369369369369</v>
      </c>
      <c r="G13" s="10">
        <f t="shared" si="0"/>
        <v>0.58108108108108103</v>
      </c>
      <c r="H13" s="10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AC77-FAFE-1D4E-9C62-F81590F51E7C}">
  <sheetPr codeName="Sheet6"/>
  <dimension ref="A1:I2186"/>
  <sheetViews>
    <sheetView workbookViewId="0">
      <selection activeCell="K18" sqref="K18"/>
    </sheetView>
  </sheetViews>
  <sheetFormatPr baseColWidth="10" defaultRowHeight="15" x14ac:dyDescent="0.2"/>
  <cols>
    <col min="2" max="2" width="17.33203125" bestFit="1" customWidth="1"/>
    <col min="3" max="3" width="56.83203125" bestFit="1" customWidth="1"/>
    <col min="5" max="5" width="23.83203125" customWidth="1"/>
    <col min="7" max="7" width="12.33203125" bestFit="1" customWidth="1"/>
    <col min="8" max="8" width="15.6640625" bestFit="1" customWidth="1"/>
    <col min="9" max="9" width="11.6640625" bestFit="1" customWidth="1"/>
  </cols>
  <sheetData>
    <row r="1" spans="1:9" x14ac:dyDescent="0.2">
      <c r="A1" s="1" t="s">
        <v>8218</v>
      </c>
      <c r="B1" s="1" t="s">
        <v>8262</v>
      </c>
      <c r="F1" s="1" t="s">
        <v>8218</v>
      </c>
      <c r="G1" s="1" t="s">
        <v>8262</v>
      </c>
    </row>
    <row r="2" spans="1:9" x14ac:dyDescent="0.2">
      <c r="A2" t="s">
        <v>8219</v>
      </c>
      <c r="B2">
        <v>182</v>
      </c>
      <c r="C2" t="s">
        <v>8452</v>
      </c>
      <c r="D2" s="5">
        <f>AVERAGE(B2:B2186)</f>
        <v>194.42517162471395</v>
      </c>
      <c r="F2" t="s">
        <v>8221</v>
      </c>
      <c r="G2">
        <v>0</v>
      </c>
      <c r="H2" t="s">
        <v>8452</v>
      </c>
      <c r="I2" s="5">
        <f>AVERAGE(G2:G1531)</f>
        <v>17.709803921568628</v>
      </c>
    </row>
    <row r="3" spans="1:9" x14ac:dyDescent="0.2">
      <c r="A3" t="s">
        <v>8219</v>
      </c>
      <c r="B3">
        <v>79</v>
      </c>
      <c r="C3" s="11" t="s">
        <v>8453</v>
      </c>
      <c r="D3" s="11">
        <f>MEDIAN(B2:B2186)</f>
        <v>62</v>
      </c>
      <c r="F3" t="s">
        <v>8221</v>
      </c>
      <c r="G3">
        <v>1</v>
      </c>
      <c r="H3" s="11" t="s">
        <v>8453</v>
      </c>
      <c r="I3" s="13">
        <f>MEDIAN(G2:G1531)</f>
        <v>4</v>
      </c>
    </row>
    <row r="4" spans="1:9" x14ac:dyDescent="0.2">
      <c r="A4" t="s">
        <v>8219</v>
      </c>
      <c r="B4">
        <v>35</v>
      </c>
      <c r="C4" t="s">
        <v>8455</v>
      </c>
      <c r="D4">
        <f>MIN(B2:B2186)</f>
        <v>1</v>
      </c>
      <c r="F4" t="s">
        <v>8221</v>
      </c>
      <c r="G4">
        <v>10</v>
      </c>
      <c r="H4" t="s">
        <v>8455</v>
      </c>
      <c r="I4" s="5">
        <f>MIN(G2:G1531)</f>
        <v>0</v>
      </c>
    </row>
    <row r="5" spans="1:9" x14ac:dyDescent="0.2">
      <c r="A5" t="s">
        <v>8219</v>
      </c>
      <c r="B5">
        <v>150</v>
      </c>
      <c r="C5" t="s">
        <v>8454</v>
      </c>
      <c r="D5">
        <f>MAX(B2:B2186)</f>
        <v>26457</v>
      </c>
      <c r="F5" t="s">
        <v>8221</v>
      </c>
      <c r="G5">
        <v>0</v>
      </c>
      <c r="H5" t="s">
        <v>8454</v>
      </c>
      <c r="I5" s="5">
        <f>MAX(G2:G1531)</f>
        <v>1293</v>
      </c>
    </row>
    <row r="6" spans="1:9" x14ac:dyDescent="0.2">
      <c r="A6" t="s">
        <v>8219</v>
      </c>
      <c r="B6">
        <v>284</v>
      </c>
      <c r="C6" t="s">
        <v>8456</v>
      </c>
      <c r="D6" s="5">
        <f>_xlfn.VAR.P(B2:B2186)</f>
        <v>712840.9867348104</v>
      </c>
      <c r="F6" t="s">
        <v>8221</v>
      </c>
      <c r="G6">
        <v>7</v>
      </c>
      <c r="H6" t="s">
        <v>8456</v>
      </c>
      <c r="I6" s="5">
        <f>_xlfn.VAR.P(G2:G1531)</f>
        <v>3773.2216685890044</v>
      </c>
    </row>
    <row r="7" spans="1:9" x14ac:dyDescent="0.2">
      <c r="A7" t="s">
        <v>8219</v>
      </c>
      <c r="B7">
        <v>47</v>
      </c>
      <c r="C7" t="s">
        <v>8457</v>
      </c>
      <c r="D7" s="5">
        <f>_xlfn.STDEV.P(B2:B2186)</f>
        <v>844.29910975602149</v>
      </c>
      <c r="F7" t="s">
        <v>8221</v>
      </c>
      <c r="G7">
        <v>0</v>
      </c>
      <c r="H7" t="s">
        <v>8457</v>
      </c>
      <c r="I7" s="5">
        <f>_xlfn.STDEV.P(G2:G1531)</f>
        <v>61.426555076684906</v>
      </c>
    </row>
    <row r="8" spans="1:9" x14ac:dyDescent="0.2">
      <c r="A8" t="s">
        <v>8219</v>
      </c>
      <c r="B8">
        <v>58</v>
      </c>
      <c r="F8" t="s">
        <v>8221</v>
      </c>
      <c r="G8">
        <v>1</v>
      </c>
    </row>
    <row r="9" spans="1:9" x14ac:dyDescent="0.2">
      <c r="A9" t="s">
        <v>8219</v>
      </c>
      <c r="B9">
        <v>57</v>
      </c>
      <c r="C9" s="12" t="s">
        <v>8459</v>
      </c>
      <c r="F9" t="s">
        <v>8221</v>
      </c>
      <c r="G9">
        <v>2</v>
      </c>
    </row>
    <row r="10" spans="1:9" x14ac:dyDescent="0.2">
      <c r="A10" t="s">
        <v>8219</v>
      </c>
      <c r="B10">
        <v>12</v>
      </c>
      <c r="C10" t="s">
        <v>8460</v>
      </c>
      <c r="F10" t="s">
        <v>8221</v>
      </c>
      <c r="G10">
        <v>3</v>
      </c>
    </row>
    <row r="11" spans="1:9" x14ac:dyDescent="0.2">
      <c r="A11" t="s">
        <v>8219</v>
      </c>
      <c r="B11">
        <v>20</v>
      </c>
      <c r="C11" t="s">
        <v>8458</v>
      </c>
      <c r="F11" t="s">
        <v>8221</v>
      </c>
      <c r="G11">
        <v>10</v>
      </c>
    </row>
    <row r="12" spans="1:9" x14ac:dyDescent="0.2">
      <c r="A12" t="s">
        <v>8219</v>
      </c>
      <c r="B12">
        <v>19</v>
      </c>
      <c r="F12" t="s">
        <v>8221</v>
      </c>
      <c r="G12">
        <v>10</v>
      </c>
    </row>
    <row r="13" spans="1:9" x14ac:dyDescent="0.2">
      <c r="A13" t="s">
        <v>8219</v>
      </c>
      <c r="B13">
        <v>75</v>
      </c>
      <c r="F13" t="s">
        <v>8221</v>
      </c>
      <c r="G13">
        <v>1</v>
      </c>
    </row>
    <row r="14" spans="1:9" x14ac:dyDescent="0.2">
      <c r="A14" t="s">
        <v>8219</v>
      </c>
      <c r="B14">
        <v>827</v>
      </c>
      <c r="C14" t="s">
        <v>8461</v>
      </c>
      <c r="F14" t="s">
        <v>8221</v>
      </c>
      <c r="G14">
        <v>0</v>
      </c>
    </row>
    <row r="15" spans="1:9" x14ac:dyDescent="0.2">
      <c r="A15" t="s">
        <v>8219</v>
      </c>
      <c r="B15">
        <v>51</v>
      </c>
      <c r="F15" t="s">
        <v>8221</v>
      </c>
      <c r="G15">
        <v>0</v>
      </c>
    </row>
    <row r="16" spans="1:9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1 (Category)</vt:lpstr>
      <vt:lpstr>Pivot 2 (Sub-Category)</vt:lpstr>
      <vt:lpstr>Pivot 3 (Launch Date)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2021-03-21T02:51:22Z</dcterms:modified>
</cp:coreProperties>
</file>