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CS\Sem 2\Cloud Computing\Project\"/>
    </mc:Choice>
  </mc:AlternateContent>
  <xr:revisionPtr revIDLastSave="0" documentId="10_ncr:0_{585A384B-A2E2-4DD0-AE6B-CE2D0EAB7B9F}" xr6:coauthVersionLast="31" xr6:coauthVersionMax="31" xr10:uidLastSave="{00000000-0000-0000-0000-000000000000}"/>
  <bookViews>
    <workbookView xWindow="0" yWindow="0" windowWidth="12936" windowHeight="4812" activeTab="2" xr2:uid="{015673CD-C501-4DD3-880D-A896C25FF459}"/>
  </bookViews>
  <sheets>
    <sheet name="Sheet1" sheetId="1" r:id="rId1"/>
    <sheet name="2a" sheetId="7" r:id="rId2"/>
    <sheet name="Sheet9" sheetId="9" r:id="rId3"/>
    <sheet name="1a" sheetId="8" r:id="rId4"/>
    <sheet name="Sheet10" sheetId="10" r:id="rId5"/>
    <sheet name="wor" sheetId="6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7" i="7" l="1"/>
  <c r="L47" i="7" s="1"/>
  <c r="M47" i="7" s="1"/>
  <c r="C4" i="9"/>
  <c r="D4" i="9"/>
  <c r="B4" i="9"/>
  <c r="F11" i="10"/>
  <c r="E22" i="8"/>
  <c r="E19" i="10"/>
  <c r="C19" i="10"/>
  <c r="D19" i="10" s="1"/>
  <c r="F10" i="10"/>
  <c r="F9" i="10"/>
  <c r="F3" i="10"/>
  <c r="F4" i="10"/>
  <c r="F5" i="10"/>
  <c r="F6" i="10"/>
  <c r="F7" i="10"/>
  <c r="F2" i="10"/>
  <c r="H7" i="10"/>
  <c r="H11" i="6"/>
  <c r="F15" i="6"/>
  <c r="C23" i="6"/>
  <c r="D23" i="6" s="1"/>
  <c r="E23" i="6" s="1"/>
  <c r="F14" i="6"/>
  <c r="F13" i="6"/>
  <c r="F3" i="6"/>
  <c r="F4" i="6"/>
  <c r="F5" i="6"/>
  <c r="F6" i="6"/>
  <c r="F7" i="6"/>
  <c r="F8" i="6"/>
  <c r="F9" i="6"/>
  <c r="F10" i="6"/>
  <c r="F11" i="6"/>
  <c r="F2" i="6"/>
  <c r="C22" i="8"/>
  <c r="D22" i="8" s="1"/>
  <c r="F14" i="8"/>
  <c r="F13" i="8"/>
  <c r="F12" i="8"/>
  <c r="F7" i="8"/>
  <c r="F8" i="8"/>
  <c r="F9" i="8"/>
  <c r="F10" i="8"/>
  <c r="F3" i="8"/>
  <c r="F4" i="8"/>
  <c r="F5" i="8"/>
  <c r="F6" i="8"/>
  <c r="F2" i="8"/>
  <c r="F11" i="7"/>
  <c r="M3" i="7"/>
  <c r="N3" i="7" s="1"/>
  <c r="O3" i="7" s="1"/>
  <c r="C24" i="7"/>
  <c r="D24" i="7" s="1"/>
  <c r="D21" i="7"/>
  <c r="E21" i="7" s="1"/>
  <c r="F13" i="7"/>
  <c r="F14" i="7"/>
  <c r="F7" i="7"/>
  <c r="F8" i="7"/>
  <c r="F9" i="7"/>
  <c r="F10" i="7"/>
  <c r="F6" i="7"/>
  <c r="F5" i="7"/>
  <c r="F4" i="7"/>
  <c r="F3" i="7"/>
  <c r="L3" i="1"/>
  <c r="L4" i="1"/>
  <c r="L5" i="1"/>
  <c r="L2" i="1"/>
  <c r="F15" i="7" l="1"/>
  <c r="F21" i="7" s="1"/>
</calcChain>
</file>

<file path=xl/sharedStrings.xml><?xml version="1.0" encoding="utf-8"?>
<sst xmlns="http://schemas.openxmlformats.org/spreadsheetml/2006/main" count="284" uniqueCount="135">
  <si>
    <t xml:space="preserve">Model Type </t>
  </si>
  <si>
    <t xml:space="preserve">CPU </t>
  </si>
  <si>
    <t xml:space="preserve">ECU </t>
  </si>
  <si>
    <t xml:space="preserve">Memory(GiB) </t>
  </si>
  <si>
    <t xml:space="preserve">Instance Storage(GB) </t>
  </si>
  <si>
    <t xml:space="preserve">Linux/Unix Storage </t>
  </si>
  <si>
    <t xml:space="preserve">D2.8xLarge </t>
  </si>
  <si>
    <t>24*2000 HDD</t>
  </si>
  <si>
    <t xml:space="preserve">Requirements </t>
  </si>
  <si>
    <t xml:space="preserve">Description </t>
  </si>
  <si>
    <t xml:space="preserve">Price per item </t>
  </si>
  <si>
    <t xml:space="preserve">Quantity </t>
  </si>
  <si>
    <t xml:space="preserve">Total price </t>
  </si>
  <si>
    <t>+</t>
  </si>
  <si>
    <t>AMD EPYC 7601</t>
  </si>
  <si>
    <t>Processor</t>
  </si>
  <si>
    <t xml:space="preserve"> </t>
  </si>
  <si>
    <r>
      <t xml:space="preserve">= </t>
    </r>
    <r>
      <rPr>
        <sz val="11"/>
        <color rgb="FFC00000"/>
        <rFont val="Calibri"/>
        <family val="2"/>
        <scheme val="minor"/>
      </rPr>
      <t>$10,048,895</t>
    </r>
  </si>
  <si>
    <t xml:space="preserve">Network Switches </t>
  </si>
  <si>
    <t xml:space="preserve">Network Cables </t>
  </si>
  <si>
    <t xml:space="preserve">Racks </t>
  </si>
  <si>
    <t xml:space="preserve">Storage Servers </t>
  </si>
  <si>
    <t>x 32GB)</t>
  </si>
  <si>
    <t>1x No Operating System. Include testing and customer OS preference in notes.</t>
  </si>
  <si>
    <t>1x Custom RAID Configuration - Add instructions to system notes</t>
  </si>
  <si>
    <r>
      <t xml:space="preserve">= </t>
    </r>
    <r>
      <rPr>
        <sz val="11"/>
        <color rgb="FFC00000"/>
        <rFont val="Calibri"/>
        <family val="2"/>
        <scheme val="minor"/>
      </rPr>
      <t>$13517579.28</t>
    </r>
  </si>
  <si>
    <t xml:space="preserve">Electric Power </t>
  </si>
  <si>
    <t>Atlas 223-12 requires 1600 Watts per</t>
  </si>
  <si>
    <t>Hour</t>
  </si>
  <si>
    <t>$0.117/KWH</t>
  </si>
  <si>
    <r>
      <t xml:space="preserve">= </t>
    </r>
    <r>
      <rPr>
        <sz val="11"/>
        <color rgb="FFC00000"/>
        <rFont val="Calibri"/>
        <family val="2"/>
        <scheme val="minor"/>
      </rPr>
      <t>$7760694.24</t>
    </r>
  </si>
  <si>
    <t>Processor requires</t>
  </si>
  <si>
    <t>180 Watts per hour</t>
  </si>
  <si>
    <t xml:space="preserve">Cooling </t>
  </si>
  <si>
    <t>Cooler Master Hyper 212 LED CPU Cooler w/ PWM Fan, Four</t>
  </si>
  <si>
    <t>Direct Contact Heat</t>
  </si>
  <si>
    <t>Pipes, Red LEDs</t>
  </si>
  <si>
    <t xml:space="preserve">Administration </t>
  </si>
  <si>
    <t>One administrator for 1000 systems</t>
  </si>
  <si>
    <t>$100000/year</t>
  </si>
  <si>
    <t xml:space="preserve">Total </t>
  </si>
  <si>
    <t>-</t>
  </si>
  <si>
    <t xml:space="preserve">$3,27,40,596 </t>
  </si>
  <si>
    <t>AMD EPYC 7601 Processor PS7601BDVIHAF 32Cores 64Threads 2.20GHz 64MB L3 Cache 341GB/s 180W 2P/1P TRAY</t>
  </si>
  <si>
    <t>Intel X557T2OCPG1P5/OCP X557-T2 Dual Port 10GBASE-T (RJ45) Ethernet Network Connection</t>
  </si>
  <si>
    <t>8TB Toshiba HDWF180XZSTA - SATA HDD 8TB Desktop SATA 6.0GB/s 7200rpm 128MB 3.5-inch Retail</t>
  </si>
  <si>
    <t>64GB PC4-19200 DDR4-2400Mhz Load Reduced ECC Quad Ranked 1.2V Major Brand</t>
  </si>
  <si>
    <t>Compute Servers</t>
  </si>
  <si>
    <t>5.52 per hour</t>
  </si>
  <si>
    <t>Supermicro 48-port Managed Gigabit Switch SSE-X3348T 1U Layer-3 10/40GbE 48xRJ45 4xQSFP 1xRS232 Black Retail</t>
  </si>
  <si>
    <t>Supermicro CBL-NTWK-0719 QSFP+ (40GbE) to 4 SFP+ (10GbE) split cable 1m long</t>
  </si>
  <si>
    <t>APC AR3100 - NetShelter SX 42U 600mm Wide x 1070mm Deep Enclosure</t>
  </si>
  <si>
    <t>Rackmount Server Cabinet steel 12U 19-in(W) x 32.25-in(D) x 27-in(H) Black square hole</t>
  </si>
  <si>
    <t>32000/32</t>
  </si>
  <si>
    <t>1x 2U Dual AMD EPYC
7000 Series 12x3.5"
SAS/SATA 1600w
Redundant</t>
  </si>
  <si>
    <t>2x AMD Epyc 7501
32C 2.0GHz 64MB
Cache 155W/170W</t>
  </si>
  <si>
    <t>1x 256GB DDR4 2666MHz ECC Reg (8x 32GB)</t>
  </si>
  <si>
    <t>1x HGST Ultrastar HE10 10TB 7200RPM SAS 12Gb/s</t>
  </si>
  <si>
    <t>1x Return to Depot Warranty (3 Year Hardware Warranty with Standard Advance Parts Replacement)</t>
  </si>
  <si>
    <t>10TB Seagate ST10000VX0004 -SATA HDD 10TB Skyhawk Surveillance SATA 6.0GB/s 5900rpm 256MB 3.5inch Bulk</t>
  </si>
  <si>
    <t xml:space="preserve">$14894.26+ $359.99 </t>
  </si>
  <si>
    <t>834+10000</t>
  </si>
  <si>
    <t>Rackmount</t>
  </si>
  <si>
    <t>Component</t>
  </si>
  <si>
    <t>Description</t>
  </si>
  <si>
    <t>Quantity</t>
  </si>
  <si>
    <t>Price/Unit</t>
  </si>
  <si>
    <t>Total Price</t>
  </si>
  <si>
    <t>Power(Watts)/Unit</t>
  </si>
  <si>
    <t>Total Power(watt)/hour</t>
  </si>
  <si>
    <t>Computer Servers</t>
  </si>
  <si>
    <t>Intel Xeon E5-2670 v2 Ivy Bridge-EP 2.5 GHz 25MB L3 Cache LGA 2011 115W BX80635E52670V2 Server Processor</t>
  </si>
  <si>
    <t>https://www.newegg.com/Product/Product.aspx?Item=9SIAAEE5739794&amp;ignorebbr=1</t>
  </si>
  <si>
    <t>SUPERMICRO SYS-4028GR-TRT2 4U Rackmountable Server - Barebone Dual LGA 2011 Intel C612 2400 / 2133 / 1866 / 1600 MHz ECC DDR4 SDRAM 72-bit</t>
  </si>
  <si>
    <t>https://www.newegg.com/Product/Product.aspx?Item=9SIA3AR59H9718</t>
  </si>
  <si>
    <t>Internal Storage</t>
  </si>
  <si>
    <t>Intel 535 Series 2.5" 360GB SATA III MLC SSDSC2BW360H6R5</t>
  </si>
  <si>
    <t>https://www.newegg.com/Product/Product.aspx?Item=9SIA99455A0964&amp;cm_re=ssd_storage-_-9SIA99455A0964-_-Product</t>
  </si>
  <si>
    <t>Memory</t>
  </si>
  <si>
    <t>SAMSUNG 16GB 288-Pin DDR4 SDRAM Registered DDR4 2400 (PC4 19200) Memory (Server Memory) Model M393A2K40BB1-CRC</t>
  </si>
  <si>
    <t>https://www.newegg.com/Product/Product.aspx?Item=N82E16820147575</t>
  </si>
  <si>
    <t>Samsung M386A8K40BM1-CPB 64GB DDR4-2133 4Rx4 LP ECC LRDIMM Server Memory</t>
  </si>
  <si>
    <t>https://www.newegg.com/Product/Product.aspx?Item=9SIA5EM3G36302&amp;cm_re=memory_server-_-1WK-002G-00022-_-Product</t>
  </si>
  <si>
    <t>Network Switches</t>
  </si>
  <si>
    <t>Cisco Catalyst 2960-Plus 48TC-L 48-Port Fast Ethernet Switch</t>
  </si>
  <si>
    <t>https://www.cdw.com/shop/products/Cisco-Catalyst-2960-Plus-48TC-L-48-Port-Fast-Ethernet-Switch/3156751.aspx</t>
  </si>
  <si>
    <t>Rack&amp; Shelf</t>
  </si>
  <si>
    <t>Shelf</t>
  </si>
  <si>
    <t>4U 7" Vented Rack Shelf</t>
  </si>
  <si>
    <t>https://www.newegg.com/Product/Product.aspx?Item=9SIA00Y1Y94194&amp;cm_re=4u_rack_shelf-_-9SIA00Y1Y94194-_-Product</t>
  </si>
  <si>
    <t>Rack</t>
  </si>
  <si>
    <t>45U Open Frame aluminium Server Network Rack 1000MM Deep 4 Post With 3 Pairs of L-Rails</t>
  </si>
  <si>
    <t>https://www.newegg.com/Product/Product.aspx?Item=9SIAA054SF5010&amp;cm_re=rack_45u-_-9SIAA054SF5010-_-Product</t>
  </si>
  <si>
    <t>Network Cable</t>
  </si>
  <si>
    <t>Dell Networking, Cable, SFP+ to SFP+, 10GbE, Active Optical (Optics included) Cable,3 Meter, Customer Kit</t>
  </si>
  <si>
    <t>http://www.dell.com/en-us/shop/accessories/apd/470-ablz?ref=p13n_ena_pdp_vv&amp;c=us&amp;cs=04&amp;l=en&amp;s=bsd</t>
  </si>
  <si>
    <t>Storage Servers</t>
  </si>
  <si>
    <t>Electric Power</t>
  </si>
  <si>
    <t>Cooling</t>
  </si>
  <si>
    <t>Tripp Lite SRCOOL24K SmartRack 24,000 BTU 208 / 240V Portable Air Conditioning Unit</t>
  </si>
  <si>
    <t>https://www.newegg.com/Product/Product.aspx?Item=N82E16816228213&amp;cm_re=SRCOOL24K-_-16-228-213-_-Product&amp;nm_mc=AFC-C8Junction&amp;cm_mmc=AFC-C8Junction-_-na-_-na-_-na&amp;cm_sp=&amp;AID=11552995&amp;PID=1796839&amp;SID=285950899</t>
  </si>
  <si>
    <t>Administration</t>
  </si>
  <si>
    <t>Total</t>
  </si>
  <si>
    <t>Electricity:</t>
  </si>
  <si>
    <t>https://www.newegg.com/Product/Product.aspx?Item=9SIAE9A6E64627&amp;cm_re=SAMSUNG_16GB_288-Pin_DDR4_SDRAM_Registered_DDR4_2400_%28PC4_19200%29_Memory_%28Server_Memory%29_Model_M393A2K40BB1-CRC-_-20-147-575-_-Product</t>
  </si>
  <si>
    <t>https://www.cdw.com/product/Cisco-Catalyst-2960-Plus-48TC-L-48-Port-Fast-Ethernet-Switch/3156751</t>
  </si>
  <si>
    <t>Watt/hr</t>
  </si>
  <si>
    <t>power for 5 years in watts</t>
  </si>
  <si>
    <t>power for 5 years in Kwatts</t>
  </si>
  <si>
    <t>Electricity cost(@$ 0.01)</t>
  </si>
  <si>
    <t>Total Watt/hour</t>
  </si>
  <si>
    <t>INTEL XEON E5-2676 V3 2.40GHZ SOCKET 2011-3 LGA2011-3 HASWELL SERVER OEM CPU SR1Y5 CM8064401613101</t>
  </si>
  <si>
    <t>https://starmicroinc.net/intel-xeon-e5-2676-v3-2-40ghz-socket-2011-3-lga2011-3-haswell-server-oem-cpu-sr1y5-cm8064401613101/</t>
  </si>
  <si>
    <t>Seagate IronWolf ST12000VN0007 12TB 7200 RPM 256MB Cache SATA 6.0Gb/s 3.5" Internal Hard Drive</t>
  </si>
  <si>
    <t>https://www.newegg.com/Product/Product.aspx?Item=N82E16822172025&amp;ignorebbr=1</t>
  </si>
  <si>
    <t>Lenovo RackSwitch G8272 Layer 3 Switch</t>
  </si>
  <si>
    <t>https://www.newegg.com/Product/Product.aspx?Item=9SIA91N5SB8508&amp;ignorebbr=1&amp;nm_mc=KNC-GoogleMKP-PC&amp;cm_mmc=KNC-GoogleMKP-PC-_-pla-_-Network+-+Switches-_-9SIA91N5SB8508&amp;gclid=Cj0KCQiA6enQBRDUARIsAGs1YQhh12T-dkPpmJV30MuxP88R2FEp-uX4OuchW_H5IlCTWfkZ-IhFOZ4aAu-BEALw_wcB&amp;gclsrc=aw.ds</t>
  </si>
  <si>
    <t>Rack &amp; Shelf</t>
  </si>
  <si>
    <t>shelf</t>
  </si>
  <si>
    <t>42U 4 Post Open Frame Server Rack 19" Adjustable Depth 25"-37" Aluminum.</t>
  </si>
  <si>
    <t>https://www.newegg.com/Product/Product.aspx?Item=N82E16816228213&amp;cm_re=SRCOOL24K-_-16-228-213-_-Product&amp;nm_mc=AFC-C8Junction&amp;cm_mmc=AFC-C8Junction-_-na-_-na-_-na&amp;cm_sp=&amp;AID=11552995&amp;PID=1796839&amp;SID=285945163</t>
  </si>
  <si>
    <t>https://www.newegg.com/Product/Product.aspx?Item=N82E16816139162&amp;cm_re=SUPERMICRO_SYS-4028GR-TRT2_4U_Rackmountable_Server_-_Barebone_Dual_LGA_2011_Intel_C612_2400_%2f_2133_%2f_1866_%2f_1600_MHz_ECC_DDR4_SDRAM_72-bit-_-16-139-162-_-Product</t>
  </si>
  <si>
    <t>J4601S-Storage Options: 1x HGST 4U 60 Bay JBOD with 60 x 12TB Helium SAS HDD (Kepler +) 3 Meter SAS Cable: 4x Patch Cable SFF-8644 to SFF-8644 External JBOD 3M Warranty and Support: 1x Return to Depot Warranty (5 Year Hardware Warranty with Standard Advance Parts Replacement)</t>
  </si>
  <si>
    <t>Links</t>
  </si>
  <si>
    <t>http://www.priceblaze.com/ssdsc2bw120h601.html?ref=gshp&amp;gclid=EAIaIQobChMIsLbN4tTR2gIVTLnACh1GWQGSEAQYAiABEgLeVfD_BwE</t>
  </si>
  <si>
    <t>Configuration 1</t>
  </si>
  <si>
    <t>Configuration 2</t>
  </si>
  <si>
    <t>Configuration 3</t>
  </si>
  <si>
    <t>Public Cloud (including EC2 and S3) Cost over 5 years, 24/7 operation, with 100% usage</t>
  </si>
  <si>
    <t>Private Cloud cost over 5 years, 24/7 operation, with 100% usage</t>
  </si>
  <si>
    <t>What utilization must be achieved with the private cloud to make the private cloud option more attractive than the public cloud?</t>
  </si>
  <si>
    <t>NVIDIA CORP  8-GPU/512GB DGX-1 DL WITH V100</t>
  </si>
  <si>
    <t>GPU</t>
  </si>
  <si>
    <t>http://www.nextwarehouse.com/item/?2707240_g10e</t>
  </si>
  <si>
    <t>Electricity cost(@$ 0.10)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</si>
</sst>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8" formatCode="&quot;$&quot;#,##0.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484747"/>
      <name val="Arial"/>
      <family val="2"/>
    </font>
    <font>
      <sz val="14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C0D9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7">
    <xf numFmtId="0" fontId="0" fillId="0" borderId="0" xfId="0"/>
    <xf numFmtId="0" fontId="2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7" fillId="0" borderId="6" xfId="0" applyFont="1" applyBorder="1" applyAlignment="1">
      <alignment vertical="center" wrapText="1"/>
    </xf>
    <xf numFmtId="0" fontId="0" fillId="0" borderId="6" xfId="0" applyBorder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7" xfId="0" applyFont="1" applyBorder="1" applyAlignment="1">
      <alignment vertical="center" wrapText="1"/>
    </xf>
    <xf numFmtId="6" fontId="2" fillId="0" borderId="0" xfId="0" applyNumberFormat="1" applyFont="1" applyAlignment="1">
      <alignment vertical="center" wrapText="1"/>
    </xf>
    <xf numFmtId="8" fontId="2" fillId="0" borderId="7" xfId="0" applyNumberFormat="1" applyFont="1" applyBorder="1" applyAlignment="1">
      <alignment vertical="center" wrapText="1"/>
    </xf>
    <xf numFmtId="6" fontId="2" fillId="0" borderId="7" xfId="0" applyNumberFormat="1" applyFont="1" applyBorder="1" applyAlignment="1">
      <alignment vertical="center" wrapText="1"/>
    </xf>
    <xf numFmtId="0" fontId="0" fillId="0" borderId="7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6" fontId="8" fillId="0" borderId="0" xfId="0" applyNumberFormat="1" applyFont="1" applyAlignment="1">
      <alignment vertical="center" wrapText="1"/>
    </xf>
    <xf numFmtId="6" fontId="8" fillId="0" borderId="7" xfId="0" applyNumberFormat="1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7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8" fontId="2" fillId="0" borderId="9" xfId="0" applyNumberFormat="1" applyFont="1" applyBorder="1" applyAlignment="1">
      <alignment vertical="center" wrapText="1"/>
    </xf>
    <xf numFmtId="8" fontId="2" fillId="0" borderId="10" xfId="0" applyNumberFormat="1" applyFont="1" applyBorder="1" applyAlignment="1">
      <alignment vertical="center" wrapText="1"/>
    </xf>
    <xf numFmtId="0" fontId="0" fillId="0" borderId="11" xfId="0" applyBorder="1" applyAlignment="1">
      <alignment vertical="top" wrapText="1"/>
    </xf>
    <xf numFmtId="0" fontId="2" fillId="0" borderId="11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6" fontId="8" fillId="0" borderId="11" xfId="0" applyNumberFormat="1" applyFont="1" applyBorder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6" fontId="2" fillId="0" borderId="8" xfId="0" applyNumberFormat="1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6" fontId="8" fillId="0" borderId="8" xfId="0" applyNumberFormat="1" applyFont="1" applyBorder="1" applyAlignment="1">
      <alignment vertical="center" wrapText="1"/>
    </xf>
    <xf numFmtId="8" fontId="2" fillId="0" borderId="12" xfId="0" applyNumberFormat="1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6" fontId="2" fillId="0" borderId="13" xfId="0" applyNumberFormat="1" applyFont="1" applyBorder="1" applyAlignment="1">
      <alignment vertical="center" wrapText="1"/>
    </xf>
    <xf numFmtId="0" fontId="0" fillId="0" borderId="13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2" fillId="0" borderId="14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6" fontId="8" fillId="0" borderId="12" xfId="0" applyNumberFormat="1" applyFont="1" applyBorder="1" applyAlignment="1">
      <alignment vertical="center" wrapText="1"/>
    </xf>
    <xf numFmtId="6" fontId="8" fillId="0" borderId="10" xfId="0" applyNumberFormat="1" applyFont="1" applyBorder="1" applyAlignment="1">
      <alignment vertical="center" wrapText="1"/>
    </xf>
    <xf numFmtId="6" fontId="8" fillId="0" borderId="9" xfId="0" applyNumberFormat="1" applyFont="1" applyBorder="1" applyAlignment="1">
      <alignment vertical="center" wrapText="1"/>
    </xf>
    <xf numFmtId="6" fontId="8" fillId="0" borderId="13" xfId="0" applyNumberFormat="1" applyFont="1" applyBorder="1" applyAlignment="1">
      <alignment vertical="center" wrapText="1"/>
    </xf>
    <xf numFmtId="6" fontId="8" fillId="0" borderId="14" xfId="0" applyNumberFormat="1" applyFont="1" applyBorder="1" applyAlignment="1">
      <alignment vertical="center" wrapText="1"/>
    </xf>
    <xf numFmtId="6" fontId="8" fillId="0" borderId="4" xfId="0" applyNumberFormat="1" applyFont="1" applyBorder="1" applyAlignment="1">
      <alignment vertical="center" wrapText="1"/>
    </xf>
    <xf numFmtId="6" fontId="8" fillId="0" borderId="15" xfId="0" applyNumberFormat="1" applyFont="1" applyBorder="1" applyAlignment="1">
      <alignment vertical="center" wrapText="1"/>
    </xf>
    <xf numFmtId="6" fontId="8" fillId="0" borderId="16" xfId="0" applyNumberFormat="1" applyFont="1" applyBorder="1" applyAlignment="1">
      <alignment vertical="center" wrapText="1"/>
    </xf>
    <xf numFmtId="6" fontId="8" fillId="0" borderId="2" xfId="0" applyNumberFormat="1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6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6" fontId="8" fillId="0" borderId="0" xfId="0" applyNumberFormat="1" applyFont="1" applyBorder="1" applyAlignment="1">
      <alignment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2" fillId="0" borderId="4" xfId="0" applyFont="1" applyBorder="1" applyAlignment="1">
      <alignment vertical="center" wrapText="1"/>
    </xf>
    <xf numFmtId="0" fontId="11" fillId="0" borderId="4" xfId="0" applyFont="1" applyBorder="1" applyAlignment="1">
      <alignment horizontal="right" vertical="center" wrapText="1"/>
    </xf>
    <xf numFmtId="8" fontId="12" fillId="0" borderId="17" xfId="0" applyNumberFormat="1" applyFont="1" applyBorder="1" applyAlignment="1">
      <alignment horizontal="right" vertical="center" wrapText="1"/>
    </xf>
    <xf numFmtId="0" fontId="12" fillId="0" borderId="4" xfId="0" applyFont="1" applyBorder="1" applyAlignment="1">
      <alignment horizontal="right" vertical="center" wrapText="1"/>
    </xf>
    <xf numFmtId="0" fontId="0" fillId="0" borderId="5" xfId="0" applyFont="1" applyBorder="1"/>
    <xf numFmtId="0" fontId="12" fillId="0" borderId="5" xfId="0" applyFont="1" applyBorder="1" applyAlignment="1">
      <alignment vertical="center" wrapText="1"/>
    </xf>
    <xf numFmtId="0" fontId="12" fillId="0" borderId="5" xfId="0" applyFont="1" applyBorder="1" applyAlignment="1">
      <alignment horizontal="right" vertical="center" wrapText="1"/>
    </xf>
    <xf numFmtId="2" fontId="0" fillId="0" borderId="5" xfId="0" applyNumberFormat="1" applyFont="1" applyBorder="1"/>
    <xf numFmtId="0" fontId="0" fillId="0" borderId="5" xfId="0" applyFont="1" applyBorder="1" applyAlignment="1">
      <alignment vertical="center" wrapText="1"/>
    </xf>
    <xf numFmtId="0" fontId="0" fillId="0" borderId="5" xfId="0" applyFont="1" applyBorder="1" applyAlignment="1">
      <alignment horizontal="right" vertical="center" wrapText="1"/>
    </xf>
    <xf numFmtId="0" fontId="1" fillId="0" borderId="0" xfId="0" applyFont="1"/>
    <xf numFmtId="0" fontId="1" fillId="0" borderId="5" xfId="0" applyFont="1" applyBorder="1"/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6" fontId="0" fillId="0" borderId="5" xfId="0" applyNumberFormat="1" applyFont="1" applyBorder="1" applyAlignment="1">
      <alignment horizontal="right" vertical="center" wrapText="1"/>
    </xf>
    <xf numFmtId="8" fontId="0" fillId="0" borderId="5" xfId="0" applyNumberFormat="1" applyFont="1" applyBorder="1" applyAlignment="1">
      <alignment horizontal="right" vertical="center" wrapText="1"/>
    </xf>
    <xf numFmtId="0" fontId="6" fillId="0" borderId="5" xfId="1" applyFont="1" applyBorder="1" applyAlignment="1">
      <alignment vertical="center" wrapText="1"/>
    </xf>
    <xf numFmtId="0" fontId="0" fillId="0" borderId="5" xfId="0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right" vertical="center" wrapText="1"/>
    </xf>
    <xf numFmtId="6" fontId="0" fillId="0" borderId="5" xfId="0" applyNumberFormat="1" applyFont="1" applyBorder="1"/>
    <xf numFmtId="0" fontId="0" fillId="0" borderId="20" xfId="0" applyFont="1" applyBorder="1" applyAlignment="1">
      <alignment vertical="center" wrapText="1"/>
    </xf>
    <xf numFmtId="0" fontId="0" fillId="0" borderId="21" xfId="0" applyFont="1" applyBorder="1" applyAlignment="1">
      <alignment vertical="center" wrapText="1"/>
    </xf>
    <xf numFmtId="0" fontId="0" fillId="0" borderId="18" xfId="0" applyFont="1" applyBorder="1" applyAlignment="1">
      <alignment vertical="center" wrapText="1"/>
    </xf>
    <xf numFmtId="8" fontId="0" fillId="0" borderId="5" xfId="0" applyNumberFormat="1" applyFont="1" applyBorder="1" applyAlignment="1">
      <alignment vertical="center" wrapText="1"/>
    </xf>
    <xf numFmtId="0" fontId="0" fillId="0" borderId="19" xfId="0" applyFont="1" applyBorder="1" applyAlignment="1">
      <alignment vertical="center" wrapText="1"/>
    </xf>
    <xf numFmtId="3" fontId="0" fillId="0" borderId="5" xfId="0" applyNumberFormat="1" applyFont="1" applyBorder="1" applyAlignment="1">
      <alignment horizontal="right" vertical="center" wrapText="1"/>
    </xf>
    <xf numFmtId="0" fontId="1" fillId="0" borderId="5" xfId="0" applyFont="1" applyBorder="1" applyAlignment="1">
      <alignment vertical="center"/>
    </xf>
    <xf numFmtId="0" fontId="0" fillId="0" borderId="21" xfId="0" applyFont="1" applyBorder="1"/>
    <xf numFmtId="0" fontId="1" fillId="0" borderId="23" xfId="0" applyFont="1" applyBorder="1" applyAlignment="1">
      <alignment vertical="center" wrapText="1"/>
    </xf>
    <xf numFmtId="0" fontId="0" fillId="0" borderId="25" xfId="0" applyFont="1" applyBorder="1" applyAlignment="1">
      <alignment vertical="center" wrapText="1"/>
    </xf>
    <xf numFmtId="8" fontId="0" fillId="0" borderId="25" xfId="0" applyNumberFormat="1" applyFont="1" applyBorder="1" applyAlignment="1">
      <alignment horizontal="right" vertical="center" wrapText="1"/>
    </xf>
    <xf numFmtId="0" fontId="0" fillId="0" borderId="25" xfId="0" applyFont="1" applyBorder="1"/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2" fillId="0" borderId="0" xfId="0" applyFont="1"/>
    <xf numFmtId="6" fontId="12" fillId="0" borderId="5" xfId="0" applyNumberFormat="1" applyFont="1" applyBorder="1" applyAlignment="1">
      <alignment horizontal="right" vertical="center" wrapText="1"/>
    </xf>
    <xf numFmtId="0" fontId="13" fillId="0" borderId="5" xfId="1" applyFont="1" applyBorder="1" applyAlignment="1">
      <alignment vertical="center" wrapText="1"/>
    </xf>
    <xf numFmtId="8" fontId="12" fillId="0" borderId="5" xfId="0" applyNumberFormat="1" applyFont="1" applyBorder="1" applyAlignment="1">
      <alignment vertical="center" wrapText="1"/>
    </xf>
    <xf numFmtId="0" fontId="12" fillId="0" borderId="5" xfId="0" applyFont="1" applyBorder="1"/>
    <xf numFmtId="0" fontId="14" fillId="0" borderId="5" xfId="0" applyFont="1" applyBorder="1"/>
    <xf numFmtId="0" fontId="14" fillId="0" borderId="5" xfId="0" applyFont="1" applyBorder="1" applyAlignment="1">
      <alignment vertical="center" wrapText="1"/>
    </xf>
    <xf numFmtId="2" fontId="12" fillId="0" borderId="5" xfId="0" applyNumberFormat="1" applyFont="1" applyBorder="1"/>
    <xf numFmtId="0" fontId="14" fillId="0" borderId="3" xfId="0" applyFont="1" applyBorder="1" applyAlignment="1">
      <alignment vertical="center" wrapText="1"/>
    </xf>
    <xf numFmtId="0" fontId="14" fillId="0" borderId="0" xfId="0" applyFont="1"/>
    <xf numFmtId="0" fontId="14" fillId="0" borderId="2" xfId="0" applyFont="1" applyBorder="1" applyAlignment="1">
      <alignment vertical="center" wrapText="1"/>
    </xf>
    <xf numFmtId="0" fontId="12" fillId="0" borderId="19" xfId="0" applyFont="1" applyBorder="1"/>
    <xf numFmtId="0" fontId="14" fillId="0" borderId="5" xfId="0" applyFont="1" applyBorder="1" applyAlignment="1">
      <alignment horizontal="center" vertical="center" wrapText="1"/>
    </xf>
    <xf numFmtId="8" fontId="12" fillId="0" borderId="5" xfId="0" applyNumberFormat="1" applyFont="1" applyBorder="1" applyAlignment="1">
      <alignment horizontal="right" vertical="center" wrapText="1"/>
    </xf>
    <xf numFmtId="0" fontId="12" fillId="0" borderId="5" xfId="0" applyFont="1" applyBorder="1" applyAlignment="1">
      <alignment horizontal="center" vertical="center" wrapText="1"/>
    </xf>
    <xf numFmtId="3" fontId="12" fillId="0" borderId="5" xfId="0" applyNumberFormat="1" applyFont="1" applyBorder="1" applyAlignment="1">
      <alignment horizontal="right" vertical="center" wrapText="1"/>
    </xf>
    <xf numFmtId="10" fontId="0" fillId="0" borderId="5" xfId="0" applyNumberFormat="1" applyFont="1" applyBorder="1"/>
    <xf numFmtId="0" fontId="1" fillId="0" borderId="2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68" fontId="0" fillId="0" borderId="5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ewegg.com/Product/Product.aspx?Item=9SIA00Y1Y94194&amp;cm_re=4u_rack_shelf-_-9SIA00Y1Y94194-_-Product" TargetMode="External"/><Relationship Id="rId2" Type="http://schemas.openxmlformats.org/officeDocument/2006/relationships/hyperlink" Target="https://www.newegg.com/Product/Product.aspx?Item=9SIA5EM3G36302&amp;cm_re=memory_server-_-1WK-002G-00022-_-Product" TargetMode="External"/><Relationship Id="rId1" Type="http://schemas.openxmlformats.org/officeDocument/2006/relationships/hyperlink" Target="https://www.newegg.com/Product/Product.aspx?Item=9SIA99455A0964&amp;cm_re=ssd_storage-_-9SIA99455A0964-_-Product" TargetMode="External"/><Relationship Id="rId6" Type="http://schemas.openxmlformats.org/officeDocument/2006/relationships/hyperlink" Target="https://www.newegg.com/Product/Product.aspx?Item=N82E16816228213&amp;cm_re=SRCOOL24K-_-16-228-213-_-Product&amp;nm_mc=AFC-C8Junction&amp;cm_mmc=AFC-C8Junction-_-na-_-na-_-na&amp;cm_sp=&amp;AID=11552995&amp;PID=1796839&amp;SID=285950899" TargetMode="External"/><Relationship Id="rId5" Type="http://schemas.openxmlformats.org/officeDocument/2006/relationships/hyperlink" Target="http://www.dell.com/en-us/shop/accessories/apd/470-ablz?ref=p13n_ena_pdp_vv&amp;c=us&amp;cs=04&amp;l=en&amp;s=bsd" TargetMode="External"/><Relationship Id="rId4" Type="http://schemas.openxmlformats.org/officeDocument/2006/relationships/hyperlink" Target="https://www.newegg.com/Product/Product.aspx?Item=9SIAA054SF5010&amp;cm_re=rack_45u-_-9SIAA054SF5010-_-Produc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ewegg.com/Product/Product.aspx?Item=9SIA91N5SB8508&amp;ignorebbr=1&amp;nm_mc=KNC-GoogleMKP-PC&amp;cm_mmc=KNC-GoogleMKP-PC-_-pla-_-Network+-+Switches-_-9SIA91N5SB8508&amp;gclid=Cj0KCQiA6enQBRDUARIsAGs1YQhh12T-dkPpmJV30MuxP88R2FEp-uX4OuchW_H5IlCTWfkZ-IhFOZ4aAu-BEALw_wcB&amp;gclsrc=aw.ds" TargetMode="External"/><Relationship Id="rId7" Type="http://schemas.openxmlformats.org/officeDocument/2006/relationships/hyperlink" Target="https://www.newegg.com/Product/Product.aspx?Item=9SIAA054SF5010&amp;cm_re=rack_45u-_-9SIAA054SF5010-_-Product" TargetMode="External"/><Relationship Id="rId2" Type="http://schemas.openxmlformats.org/officeDocument/2006/relationships/hyperlink" Target="https://www.newegg.com/Product/Product.aspx?Item=9SIA5EM3G36302&amp;cm_re=memory_server-_-1WK-002G-00022-_-Product" TargetMode="External"/><Relationship Id="rId1" Type="http://schemas.openxmlformats.org/officeDocument/2006/relationships/hyperlink" Target="https://www.newegg.com/Product/Product.aspx?Item=N82E16822172025&amp;ignorebbr=1" TargetMode="External"/><Relationship Id="rId6" Type="http://schemas.openxmlformats.org/officeDocument/2006/relationships/hyperlink" Target="https://www.newegg.com/Product/Product.aspx?Item=9SIA00Y1Y94194&amp;cm_re=4u_rack_shelf-_-9SIA00Y1Y94194-_-Product" TargetMode="External"/><Relationship Id="rId5" Type="http://schemas.openxmlformats.org/officeDocument/2006/relationships/hyperlink" Target="https://www.newegg.com/Product/Product.aspx?Item=N82E16816228213&amp;cm_re=SRCOOL24K-_-16-228-213-_-Product&amp;nm_mc=AFC-C8Junction&amp;cm_mmc=AFC-C8Junction-_-na-_-na-_-na&amp;cm_sp=&amp;AID=11552995&amp;PID=1796839&amp;SID=285945163" TargetMode="External"/><Relationship Id="rId4" Type="http://schemas.openxmlformats.org/officeDocument/2006/relationships/hyperlink" Target="http://www.dell.com/en-us/shop/accessories/apd/470-ablz?ref=p13n_ena_pdp_vv&amp;c=us&amp;cs=04&amp;l=en&amp;s=bsd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ewegg.com/Product/Product.aspx?Item=N82E16816228213&amp;cm_re=SRCOOL24K-_-16-228-213-_-Product&amp;nm_mc=AFC-C8Junction&amp;cm_mmc=AFC-C8Junction-_-na-_-na-_-na&amp;cm_sp=&amp;AID=11552995&amp;PID=1796839&amp;SID=285950899" TargetMode="External"/><Relationship Id="rId2" Type="http://schemas.openxmlformats.org/officeDocument/2006/relationships/hyperlink" Target="https://www.newegg.com/Product/Product.aspx?Item=9SIA91N5SB8508&amp;ignorebbr=1&amp;nm_mc=KNC-GoogleMKP-PC&amp;cm_mmc=KNC-GoogleMKP-PC-_-pla-_-Network+-+Switches-_-9SIA91N5SB8508&amp;gclid=Cj0KCQiA6enQBRDUARIsAGs1YQhh12T-dkPpmJV30MuxP88R2FEp-uX4OuchW_H5IlCTWfkZ-IhFOZ4aAu-BEALw_wcB&amp;gclsrc=aw.ds" TargetMode="External"/><Relationship Id="rId1" Type="http://schemas.openxmlformats.org/officeDocument/2006/relationships/hyperlink" Target="http://www.nextwarehouse.com/item/?2707240_g10e" TargetMode="External"/><Relationship Id="rId6" Type="http://schemas.openxmlformats.org/officeDocument/2006/relationships/hyperlink" Target="http://www.dell.com/en-us/shop/accessories/apd/470-ablz?ref=p13n_ena_pdp_vv&amp;c=us&amp;cs=04&amp;l=en&amp;s=bsd" TargetMode="External"/><Relationship Id="rId5" Type="http://schemas.openxmlformats.org/officeDocument/2006/relationships/hyperlink" Target="https://www.newegg.com/Product/Product.aspx?Item=9SIAA054SF5010&amp;cm_re=rack_45u-_-9SIAA054SF5010-_-Product" TargetMode="External"/><Relationship Id="rId4" Type="http://schemas.openxmlformats.org/officeDocument/2006/relationships/hyperlink" Target="https://www.newegg.com/Product/Product.aspx?Item=9SIA00Y1Y94194&amp;cm_re=4u_rack_shelf-_-9SIA00Y1Y94194-_-Product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ewegg.com/Product/Product.aspx?Item=9SIA00Y1Y94194&amp;cm_re=4u_rack_shelf-_-9SIA00Y1Y94194-_-Product" TargetMode="External"/><Relationship Id="rId3" Type="http://schemas.openxmlformats.org/officeDocument/2006/relationships/hyperlink" Target="https://www.newegg.com/Product/Product.aspx?Item=N82E16820147575" TargetMode="External"/><Relationship Id="rId7" Type="http://schemas.openxmlformats.org/officeDocument/2006/relationships/hyperlink" Target="https://www.newegg.com/Product/Product.aspx?Item=N82E16816228213&amp;cm_re=SRCOOL24K-_-16-228-213-_-Product&amp;nm_mc=AFC-C8Junction&amp;cm_mmc=AFC-C8Junction-_-na-_-na-_-na&amp;cm_sp=&amp;AID=11552995&amp;PID=1796839&amp;SID=285950899" TargetMode="External"/><Relationship Id="rId2" Type="http://schemas.openxmlformats.org/officeDocument/2006/relationships/hyperlink" Target="https://www.newegg.com/Product/Product.aspx?Item=9SIA3AR59H9718" TargetMode="External"/><Relationship Id="rId1" Type="http://schemas.openxmlformats.org/officeDocument/2006/relationships/hyperlink" Target="https://www.newegg.com/Product/Product.aspx?Item=9SIAAEE5739794&amp;ignorebbr=1" TargetMode="External"/><Relationship Id="rId6" Type="http://schemas.openxmlformats.org/officeDocument/2006/relationships/hyperlink" Target="http://www.dell.com/en-us/shop/accessories/apd/470-ablz?ref=p13n_ena_pdp_vv&amp;c=us&amp;cs=04&amp;l=en&amp;s=bsd" TargetMode="External"/><Relationship Id="rId5" Type="http://schemas.openxmlformats.org/officeDocument/2006/relationships/hyperlink" Target="https://www.cdw.com/shop/products/Cisco-Catalyst-2960-Plus-48TC-L-48-Port-Fast-Ethernet-Switch/3156751.aspx" TargetMode="External"/><Relationship Id="rId4" Type="http://schemas.openxmlformats.org/officeDocument/2006/relationships/hyperlink" Target="https://www.newegg.com/Product/Product.aspx?Item=9SIA5EM3G36302&amp;cm_re=memory_server-_-1WK-002G-00022-_-Product" TargetMode="External"/><Relationship Id="rId9" Type="http://schemas.openxmlformats.org/officeDocument/2006/relationships/hyperlink" Target="https://www.newegg.com/Product/Product.aspx?Item=9SIAA054SF5010&amp;cm_re=rack_45u-_-9SIAA054SF5010-_-Produ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3AA21-1DA0-400F-B0EA-CCE1463DCE36}">
  <dimension ref="A1:P51"/>
  <sheetViews>
    <sheetView topLeftCell="A9" zoomScale="55" zoomScaleNormal="55" workbookViewId="0">
      <selection activeCell="L24" sqref="L24"/>
    </sheetView>
  </sheetViews>
  <sheetFormatPr defaultColWidth="24.109375" defaultRowHeight="14.4" x14ac:dyDescent="0.3"/>
  <cols>
    <col min="1" max="1" width="12" bestFit="1" customWidth="1"/>
    <col min="2" max="2" width="4.88671875" bestFit="1" customWidth="1"/>
    <col min="3" max="3" width="4.77734375" bestFit="1" customWidth="1"/>
    <col min="4" max="4" width="13.44140625" bestFit="1" customWidth="1"/>
    <col min="5" max="5" width="20.5546875" bestFit="1" customWidth="1"/>
    <col min="6" max="6" width="18.88671875" bestFit="1" customWidth="1"/>
  </cols>
  <sheetData>
    <row r="1" spans="1:16" ht="16.2" thickBot="1" x14ac:dyDescent="0.35">
      <c r="A1" s="2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3" t="s">
        <v>5</v>
      </c>
      <c r="H1" s="7" t="s">
        <v>8</v>
      </c>
      <c r="I1" s="8" t="s">
        <v>9</v>
      </c>
      <c r="J1" s="8" t="s">
        <v>10</v>
      </c>
      <c r="K1" s="8" t="s">
        <v>11</v>
      </c>
      <c r="L1" s="8" t="s">
        <v>12</v>
      </c>
    </row>
    <row r="2" spans="1:16" ht="104.4" customHeight="1" x14ac:dyDescent="0.3">
      <c r="A2" s="4" t="s">
        <v>6</v>
      </c>
      <c r="B2" s="5">
        <v>36</v>
      </c>
      <c r="C2" s="6">
        <v>116</v>
      </c>
      <c r="D2" s="6">
        <v>244</v>
      </c>
      <c r="E2" s="6" t="s">
        <v>7</v>
      </c>
      <c r="F2" s="6" t="s">
        <v>48</v>
      </c>
      <c r="H2" s="10" t="s">
        <v>47</v>
      </c>
      <c r="I2" s="44" t="s">
        <v>46</v>
      </c>
      <c r="J2" s="15">
        <v>799.99</v>
      </c>
      <c r="K2" s="13">
        <v>4096</v>
      </c>
      <c r="L2" s="16">
        <f xml:space="preserve"> J2*K2</f>
        <v>3276759.04</v>
      </c>
    </row>
    <row r="3" spans="1:16" ht="93.6" x14ac:dyDescent="0.3">
      <c r="H3" s="11"/>
      <c r="I3" s="44" t="s">
        <v>45</v>
      </c>
      <c r="J3" s="15">
        <v>277.99</v>
      </c>
      <c r="K3" s="13">
        <v>6400</v>
      </c>
      <c r="L3" s="16">
        <f t="shared" ref="L3:L5" si="0" xml:space="preserve"> J3*K3</f>
        <v>1779136</v>
      </c>
      <c r="M3" s="13" t="s">
        <v>17</v>
      </c>
    </row>
    <row r="4" spans="1:16" ht="93.6" x14ac:dyDescent="0.3">
      <c r="H4" s="11"/>
      <c r="I4" s="44" t="s">
        <v>44</v>
      </c>
      <c r="J4" s="16">
        <v>230</v>
      </c>
      <c r="K4" s="13">
        <v>1000</v>
      </c>
      <c r="L4" s="16">
        <f t="shared" si="0"/>
        <v>230000</v>
      </c>
    </row>
    <row r="5" spans="1:16" ht="109.8" thickBot="1" x14ac:dyDescent="0.35">
      <c r="H5" s="11"/>
      <c r="I5" s="44" t="s">
        <v>43</v>
      </c>
      <c r="J5" s="16">
        <v>4763</v>
      </c>
      <c r="K5" s="13">
        <v>1000</v>
      </c>
      <c r="L5" s="16">
        <f t="shared" si="0"/>
        <v>4763000</v>
      </c>
      <c r="P5" t="s">
        <v>53</v>
      </c>
    </row>
    <row r="6" spans="1:16" ht="94.2" thickBot="1" x14ac:dyDescent="0.35">
      <c r="H6" s="29" t="s">
        <v>18</v>
      </c>
      <c r="I6" s="44" t="s">
        <v>49</v>
      </c>
      <c r="J6" s="45">
        <v>7896</v>
      </c>
      <c r="K6" s="46">
        <v>22</v>
      </c>
      <c r="L6" s="47">
        <v>173712</v>
      </c>
    </row>
    <row r="7" spans="1:16" ht="78.599999999999994" thickBot="1" x14ac:dyDescent="0.35">
      <c r="H7" s="29" t="s">
        <v>19</v>
      </c>
      <c r="I7" s="44" t="s">
        <v>50</v>
      </c>
      <c r="J7" s="45">
        <v>185</v>
      </c>
      <c r="K7" s="46">
        <v>1100</v>
      </c>
      <c r="L7" s="47">
        <v>203500</v>
      </c>
    </row>
    <row r="8" spans="1:16" ht="78" x14ac:dyDescent="0.3">
      <c r="H8" s="69" t="s">
        <v>20</v>
      </c>
      <c r="I8" s="44" t="s">
        <v>51</v>
      </c>
      <c r="J8" s="45">
        <v>1488</v>
      </c>
      <c r="K8" s="46">
        <v>1</v>
      </c>
      <c r="L8" s="47">
        <v>1325</v>
      </c>
    </row>
    <row r="9" spans="1:16" ht="78" x14ac:dyDescent="0.3">
      <c r="H9" s="70"/>
      <c r="I9" s="44" t="s">
        <v>52</v>
      </c>
      <c r="J9" s="66">
        <v>658</v>
      </c>
      <c r="K9" s="67">
        <v>889</v>
      </c>
      <c r="L9" s="68"/>
    </row>
    <row r="10" spans="1:16" ht="15.6" x14ac:dyDescent="0.3">
      <c r="H10" s="65"/>
      <c r="I10" s="44"/>
      <c r="J10" s="66"/>
      <c r="K10" s="67"/>
      <c r="L10" s="68"/>
    </row>
    <row r="11" spans="1:16" ht="15" thickBot="1" x14ac:dyDescent="0.35">
      <c r="H11" s="28"/>
    </row>
    <row r="12" spans="1:16" ht="57.6" x14ac:dyDescent="0.3">
      <c r="H12" s="22" t="s">
        <v>21</v>
      </c>
      <c r="I12" s="30" t="s">
        <v>54</v>
      </c>
      <c r="J12" s="31" t="s">
        <v>60</v>
      </c>
      <c r="K12" s="30" t="s">
        <v>61</v>
      </c>
      <c r="L12" s="48">
        <v>131575892.8</v>
      </c>
      <c r="M12" s="32"/>
      <c r="N12" s="31"/>
    </row>
    <row r="13" spans="1:16" x14ac:dyDescent="0.3">
      <c r="H13" s="21"/>
      <c r="I13" s="13"/>
      <c r="J13" s="13"/>
      <c r="K13" s="13"/>
      <c r="L13" s="49" t="s">
        <v>13</v>
      </c>
      <c r="M13" s="12"/>
      <c r="N13" s="13"/>
    </row>
    <row r="14" spans="1:16" x14ac:dyDescent="0.3">
      <c r="H14" s="21"/>
      <c r="I14" s="13"/>
      <c r="J14" s="15"/>
      <c r="K14" s="13"/>
      <c r="L14" s="50">
        <v>3599900</v>
      </c>
      <c r="M14" s="14"/>
      <c r="N14" s="16"/>
      <c r="P14" s="49" t="s">
        <v>25</v>
      </c>
    </row>
    <row r="15" spans="1:16" x14ac:dyDescent="0.3">
      <c r="H15" s="21"/>
      <c r="I15" s="13"/>
      <c r="J15" s="17"/>
      <c r="K15" s="17"/>
      <c r="L15" s="49" t="s">
        <v>16</v>
      </c>
      <c r="M15" s="12"/>
      <c r="N15" s="13"/>
    </row>
    <row r="16" spans="1:16" x14ac:dyDescent="0.3">
      <c r="H16" s="21"/>
      <c r="I16" s="13" t="s">
        <v>13</v>
      </c>
      <c r="J16" s="17"/>
      <c r="K16" s="17"/>
      <c r="M16" s="12"/>
      <c r="N16" s="13"/>
    </row>
    <row r="17" spans="8:14" ht="43.2" x14ac:dyDescent="0.3">
      <c r="H17" s="21"/>
      <c r="I17" s="13" t="s">
        <v>55</v>
      </c>
      <c r="J17" s="17"/>
      <c r="K17" s="17"/>
      <c r="L17" s="49" t="s">
        <v>16</v>
      </c>
      <c r="M17" s="12"/>
      <c r="N17" s="13"/>
    </row>
    <row r="18" spans="8:14" x14ac:dyDescent="0.3">
      <c r="H18" s="21"/>
      <c r="I18" s="13" t="s">
        <v>13</v>
      </c>
      <c r="J18" s="17"/>
      <c r="K18" s="17"/>
      <c r="L18" s="51"/>
      <c r="M18" s="9"/>
      <c r="N18" s="17"/>
    </row>
    <row r="19" spans="8:14" ht="28.8" x14ac:dyDescent="0.3">
      <c r="H19" s="21"/>
      <c r="I19" s="13" t="s">
        <v>56</v>
      </c>
      <c r="J19" s="17"/>
      <c r="K19" s="17"/>
      <c r="L19" s="51"/>
      <c r="M19" s="9"/>
      <c r="N19" s="17"/>
    </row>
    <row r="20" spans="8:14" x14ac:dyDescent="0.3">
      <c r="H20" s="21"/>
      <c r="I20" s="13" t="s">
        <v>22</v>
      </c>
      <c r="J20" s="17"/>
      <c r="K20" s="17"/>
      <c r="L20" s="51"/>
      <c r="M20" s="9"/>
      <c r="N20" s="17"/>
    </row>
    <row r="21" spans="8:14" x14ac:dyDescent="0.3">
      <c r="H21" s="21"/>
      <c r="I21" s="13" t="s">
        <v>13</v>
      </c>
      <c r="J21" s="17"/>
      <c r="K21" s="17"/>
      <c r="L21" s="51"/>
      <c r="M21" s="9"/>
      <c r="N21" s="17"/>
    </row>
    <row r="22" spans="8:14" ht="28.8" x14ac:dyDescent="0.3">
      <c r="H22" s="21"/>
      <c r="I22" s="13" t="s">
        <v>57</v>
      </c>
      <c r="J22" s="17"/>
      <c r="K22" s="17"/>
      <c r="L22" s="51"/>
      <c r="M22" s="9"/>
      <c r="N22" s="17"/>
    </row>
    <row r="23" spans="8:14" x14ac:dyDescent="0.3">
      <c r="H23" s="21"/>
      <c r="I23" s="13" t="s">
        <v>13</v>
      </c>
      <c r="J23" s="17"/>
      <c r="K23" s="17"/>
      <c r="L23" s="51"/>
      <c r="M23" s="9"/>
      <c r="N23" s="17"/>
    </row>
    <row r="24" spans="8:14" ht="57.6" x14ac:dyDescent="0.3">
      <c r="H24" s="21"/>
      <c r="I24" s="13" t="s">
        <v>23</v>
      </c>
      <c r="J24" s="17"/>
      <c r="K24" s="17"/>
      <c r="L24" s="51"/>
      <c r="M24" s="9"/>
      <c r="N24" s="17"/>
    </row>
    <row r="25" spans="8:14" x14ac:dyDescent="0.3">
      <c r="H25" s="21"/>
      <c r="I25" s="13" t="s">
        <v>13</v>
      </c>
      <c r="J25" s="17"/>
      <c r="K25" s="17"/>
      <c r="L25" s="51"/>
      <c r="M25" s="9"/>
      <c r="N25" s="17"/>
    </row>
    <row r="26" spans="8:14" ht="57.6" x14ac:dyDescent="0.3">
      <c r="H26" s="21"/>
      <c r="I26" s="13" t="s">
        <v>24</v>
      </c>
      <c r="J26" s="17"/>
      <c r="K26" s="17"/>
      <c r="L26" s="51"/>
      <c r="M26" s="9"/>
      <c r="N26" s="17"/>
    </row>
    <row r="27" spans="8:14" x14ac:dyDescent="0.3">
      <c r="H27" s="21"/>
      <c r="I27" s="13" t="s">
        <v>13</v>
      </c>
      <c r="J27" s="17"/>
      <c r="K27" s="17"/>
      <c r="L27" s="51"/>
      <c r="M27" s="9"/>
      <c r="N27" s="17"/>
    </row>
    <row r="28" spans="8:14" ht="72" x14ac:dyDescent="0.3">
      <c r="H28" s="21"/>
      <c r="I28" s="13" t="s">
        <v>58</v>
      </c>
      <c r="J28" s="17"/>
      <c r="K28" s="17"/>
      <c r="L28" s="51"/>
      <c r="M28" s="9"/>
      <c r="N28" s="17"/>
    </row>
    <row r="29" spans="8:14" x14ac:dyDescent="0.3">
      <c r="H29" s="21"/>
      <c r="I29" s="13" t="s">
        <v>13</v>
      </c>
      <c r="J29" s="17"/>
      <c r="K29" s="17"/>
      <c r="L29" s="51"/>
      <c r="M29" s="9"/>
      <c r="N29" s="17"/>
    </row>
    <row r="30" spans="8:14" ht="72" x14ac:dyDescent="0.3">
      <c r="H30" s="21"/>
      <c r="I30" s="13" t="s">
        <v>59</v>
      </c>
      <c r="J30" s="17"/>
      <c r="K30" s="17"/>
      <c r="L30" s="51"/>
      <c r="M30" s="9"/>
      <c r="N30" s="17"/>
    </row>
    <row r="31" spans="8:14" x14ac:dyDescent="0.3">
      <c r="H31" s="21"/>
      <c r="I31" s="13"/>
      <c r="J31" s="17"/>
      <c r="K31" s="17"/>
      <c r="L31" s="51"/>
      <c r="M31" s="9"/>
      <c r="N31" s="17"/>
    </row>
    <row r="32" spans="8:14" x14ac:dyDescent="0.3">
      <c r="H32" s="21"/>
      <c r="I32" s="13"/>
      <c r="J32" s="17"/>
      <c r="K32" s="17"/>
      <c r="L32" s="51"/>
      <c r="M32" s="9"/>
      <c r="N32" s="17"/>
    </row>
    <row r="33" spans="8:14" x14ac:dyDescent="0.3">
      <c r="H33" s="21"/>
      <c r="I33" s="13"/>
      <c r="J33" s="17"/>
      <c r="K33" s="17"/>
      <c r="L33" s="51"/>
      <c r="M33" s="9"/>
      <c r="N33" s="17"/>
    </row>
    <row r="34" spans="8:14" x14ac:dyDescent="0.3">
      <c r="H34" s="21"/>
      <c r="I34" s="13"/>
      <c r="J34" s="17"/>
      <c r="K34" s="17"/>
      <c r="L34" s="51"/>
      <c r="M34" s="9"/>
      <c r="N34" s="17"/>
    </row>
    <row r="35" spans="8:14" ht="15" thickBot="1" x14ac:dyDescent="0.35">
      <c r="H35" s="23"/>
      <c r="I35" s="1"/>
      <c r="J35" s="18"/>
      <c r="K35" s="18"/>
      <c r="L35" s="52"/>
      <c r="M35" s="33"/>
      <c r="N35" s="18"/>
    </row>
    <row r="36" spans="8:14" ht="28.8" x14ac:dyDescent="0.3">
      <c r="H36" s="22" t="s">
        <v>26</v>
      </c>
      <c r="I36" s="13" t="s">
        <v>27</v>
      </c>
      <c r="J36" s="13" t="s">
        <v>29</v>
      </c>
      <c r="K36" s="13">
        <v>834</v>
      </c>
      <c r="L36" s="48">
        <v>6838266.2400000002</v>
      </c>
      <c r="M36" s="32"/>
      <c r="N36" s="31"/>
    </row>
    <row r="37" spans="8:14" x14ac:dyDescent="0.3">
      <c r="H37" s="21"/>
      <c r="I37" s="13" t="s">
        <v>28</v>
      </c>
      <c r="J37" s="13" t="s">
        <v>16</v>
      </c>
      <c r="K37" s="13" t="s">
        <v>16</v>
      </c>
      <c r="L37" s="49" t="s">
        <v>13</v>
      </c>
      <c r="M37" s="12"/>
      <c r="N37" s="13"/>
    </row>
    <row r="38" spans="8:14" x14ac:dyDescent="0.3">
      <c r="H38" s="21"/>
      <c r="I38" s="13" t="s">
        <v>13</v>
      </c>
      <c r="J38" s="13" t="s">
        <v>16</v>
      </c>
      <c r="K38" s="13" t="s">
        <v>16</v>
      </c>
      <c r="L38" s="50">
        <v>922428</v>
      </c>
      <c r="M38" s="14"/>
      <c r="N38" s="16"/>
    </row>
    <row r="39" spans="8:14" x14ac:dyDescent="0.3">
      <c r="H39" s="21"/>
      <c r="I39" s="17"/>
      <c r="J39" s="13" t="s">
        <v>16</v>
      </c>
      <c r="K39" s="13" t="s">
        <v>16</v>
      </c>
      <c r="L39" s="49" t="s">
        <v>16</v>
      </c>
      <c r="M39" s="12"/>
      <c r="N39" s="13"/>
    </row>
    <row r="40" spans="8:14" ht="15" thickBot="1" x14ac:dyDescent="0.35">
      <c r="H40" s="23"/>
      <c r="I40" s="18"/>
      <c r="J40" s="1" t="s">
        <v>16</v>
      </c>
      <c r="K40" s="1" t="s">
        <v>16</v>
      </c>
      <c r="L40" s="53" t="s">
        <v>30</v>
      </c>
      <c r="M40" s="34"/>
      <c r="N40" s="1"/>
    </row>
    <row r="41" spans="8:14" x14ac:dyDescent="0.3">
      <c r="H41" s="25"/>
      <c r="I41" s="13" t="s">
        <v>14</v>
      </c>
      <c r="J41" s="13" t="s">
        <v>16</v>
      </c>
      <c r="K41" s="13" t="s">
        <v>16</v>
      </c>
      <c r="L41" s="54" t="s">
        <v>16</v>
      </c>
      <c r="M41" s="55"/>
      <c r="N41" s="30"/>
    </row>
    <row r="42" spans="8:14" x14ac:dyDescent="0.3">
      <c r="H42" s="26"/>
      <c r="I42" s="13" t="s">
        <v>31</v>
      </c>
      <c r="J42" s="13" t="s">
        <v>29</v>
      </c>
      <c r="K42" s="13">
        <v>1000</v>
      </c>
      <c r="L42" s="49"/>
      <c r="M42" s="12"/>
      <c r="N42" s="13"/>
    </row>
    <row r="43" spans="8:14" ht="15" thickBot="1" x14ac:dyDescent="0.35">
      <c r="H43" s="27"/>
      <c r="I43" s="1" t="s">
        <v>32</v>
      </c>
      <c r="J43" s="18"/>
      <c r="K43" s="18"/>
      <c r="L43" s="53"/>
      <c r="M43" s="34"/>
      <c r="N43" s="1"/>
    </row>
    <row r="44" spans="8:14" ht="43.2" x14ac:dyDescent="0.3">
      <c r="H44" s="22" t="s">
        <v>33</v>
      </c>
      <c r="I44" s="13" t="s">
        <v>34</v>
      </c>
      <c r="J44" s="25">
        <v>34.89</v>
      </c>
      <c r="K44" s="25">
        <v>1000</v>
      </c>
      <c r="L44" s="56">
        <v>34890</v>
      </c>
      <c r="M44" s="57"/>
      <c r="N44" s="58"/>
    </row>
    <row r="45" spans="8:14" x14ac:dyDescent="0.3">
      <c r="H45" s="21"/>
      <c r="I45" s="13" t="s">
        <v>35</v>
      </c>
      <c r="J45" s="26"/>
      <c r="K45" s="26"/>
      <c r="L45" s="59"/>
      <c r="M45" s="19"/>
      <c r="N45" s="20"/>
    </row>
    <row r="46" spans="8:14" ht="15" thickBot="1" x14ac:dyDescent="0.35">
      <c r="H46" s="23"/>
      <c r="I46" s="1" t="s">
        <v>36</v>
      </c>
      <c r="J46" s="27"/>
      <c r="K46" s="27"/>
      <c r="L46" s="60"/>
      <c r="M46" s="36"/>
      <c r="N46" s="61"/>
    </row>
    <row r="47" spans="8:14" ht="29.4" thickBot="1" x14ac:dyDescent="0.35">
      <c r="H47" s="35" t="s">
        <v>37</v>
      </c>
      <c r="I47" s="1" t="s">
        <v>38</v>
      </c>
      <c r="J47" s="1" t="s">
        <v>39</v>
      </c>
      <c r="K47" s="1">
        <v>2</v>
      </c>
      <c r="L47" s="62">
        <v>1000000</v>
      </c>
      <c r="M47" s="63"/>
      <c r="N47" s="64"/>
    </row>
    <row r="48" spans="8:14" x14ac:dyDescent="0.3">
      <c r="H48" s="22" t="s">
        <v>40</v>
      </c>
      <c r="I48" s="25" t="s">
        <v>41</v>
      </c>
      <c r="J48" s="25" t="s">
        <v>41</v>
      </c>
      <c r="K48" s="25" t="s">
        <v>41</v>
      </c>
      <c r="L48" s="42"/>
      <c r="M48" s="37" t="s">
        <v>42</v>
      </c>
      <c r="N48" s="43"/>
    </row>
    <row r="49" spans="8:14" x14ac:dyDescent="0.3">
      <c r="H49" s="21"/>
      <c r="I49" s="26"/>
      <c r="J49" s="26"/>
      <c r="K49" s="26"/>
      <c r="L49" s="39"/>
      <c r="M49" s="38" t="s">
        <v>16</v>
      </c>
      <c r="N49" s="24"/>
    </row>
    <row r="50" spans="8:14" x14ac:dyDescent="0.3">
      <c r="H50" s="21"/>
      <c r="I50" s="26"/>
      <c r="J50" s="26"/>
      <c r="K50" s="26"/>
      <c r="L50" s="39"/>
      <c r="M50" s="38" t="s">
        <v>16</v>
      </c>
      <c r="N50" s="24"/>
    </row>
    <row r="51" spans="8:14" ht="15" thickBot="1" x14ac:dyDescent="0.35">
      <c r="H51" s="23"/>
      <c r="I51" s="27"/>
      <c r="J51" s="27"/>
      <c r="K51" s="27"/>
      <c r="L51" s="40"/>
      <c r="M51" s="34" t="s">
        <v>16</v>
      </c>
      <c r="N51" s="41"/>
    </row>
  </sheetData>
  <mergeCells count="13">
    <mergeCell ref="H8:H9"/>
    <mergeCell ref="H48:H51"/>
    <mergeCell ref="I48:I51"/>
    <mergeCell ref="J48:J51"/>
    <mergeCell ref="K48:K51"/>
    <mergeCell ref="L48:L51"/>
    <mergeCell ref="N48:N51"/>
    <mergeCell ref="H41:H43"/>
    <mergeCell ref="H44:H46"/>
    <mergeCell ref="J44:J46"/>
    <mergeCell ref="K44:K46"/>
    <mergeCell ref="H36:H40"/>
    <mergeCell ref="H12:H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190CA-A324-470E-85B2-0E4C97E419F0}">
  <dimension ref="A1:O47"/>
  <sheetViews>
    <sheetView topLeftCell="G39" workbookViewId="0">
      <selection activeCell="I46" sqref="I46:M47"/>
    </sheetView>
  </sheetViews>
  <sheetFormatPr defaultColWidth="25" defaultRowHeight="14.4" x14ac:dyDescent="0.3"/>
  <cols>
    <col min="1" max="1" width="16.109375" style="82" bestFit="1" customWidth="1"/>
    <col min="2" max="2" width="14.109375" style="75" bestFit="1" customWidth="1"/>
    <col min="3" max="3" width="29.6640625" style="75" bestFit="1" customWidth="1"/>
    <col min="4" max="4" width="8.88671875" style="75" customWidth="1"/>
    <col min="5" max="5" width="12" style="75" bestFit="1" customWidth="1"/>
    <col min="6" max="6" width="15" style="75" customWidth="1"/>
    <col min="7" max="7" width="11" style="75" customWidth="1"/>
    <col min="8" max="8" width="21.33203125" style="75" bestFit="1" customWidth="1"/>
    <col min="9" max="9" width="31.33203125" style="75" customWidth="1"/>
    <col min="10" max="10" width="10" style="75" customWidth="1"/>
    <col min="11" max="11" width="22.88671875" style="75" bestFit="1" customWidth="1"/>
    <col min="12" max="12" width="24" style="75" bestFit="1" customWidth="1"/>
    <col min="13" max="13" width="22.5546875" style="75" bestFit="1" customWidth="1"/>
    <col min="14" max="14" width="23.5546875" style="75" bestFit="1" customWidth="1"/>
    <col min="15" max="15" width="21" style="75" bestFit="1" customWidth="1"/>
    <col min="16" max="16384" width="25" style="75"/>
  </cols>
  <sheetData>
    <row r="1" spans="1:15" s="82" customFormat="1" ht="26.4" customHeight="1" x14ac:dyDescent="0.3">
      <c r="A1" s="84" t="s">
        <v>63</v>
      </c>
      <c r="B1" s="84"/>
      <c r="C1" s="83" t="s">
        <v>64</v>
      </c>
      <c r="D1" s="83" t="s">
        <v>65</v>
      </c>
      <c r="E1" s="83" t="s">
        <v>66</v>
      </c>
      <c r="F1" s="83" t="s">
        <v>67</v>
      </c>
      <c r="G1" s="83" t="s">
        <v>68</v>
      </c>
      <c r="H1" s="83" t="s">
        <v>69</v>
      </c>
      <c r="I1" s="83"/>
      <c r="J1" s="83"/>
    </row>
    <row r="2" spans="1:15" ht="57.6" x14ac:dyDescent="0.3">
      <c r="A2" s="84" t="s">
        <v>70</v>
      </c>
      <c r="B2" s="79" t="s">
        <v>15</v>
      </c>
      <c r="C2" s="79" t="s">
        <v>71</v>
      </c>
      <c r="D2" s="80">
        <v>200000</v>
      </c>
      <c r="E2" s="85">
        <v>1550</v>
      </c>
      <c r="F2" s="86">
        <v>310000000</v>
      </c>
      <c r="G2" s="80">
        <v>115</v>
      </c>
      <c r="H2" s="80">
        <v>23000000</v>
      </c>
      <c r="I2" s="87" t="s">
        <v>72</v>
      </c>
      <c r="J2" s="79"/>
      <c r="K2" s="127"/>
      <c r="L2" s="127" t="s">
        <v>106</v>
      </c>
      <c r="M2" s="127" t="s">
        <v>107</v>
      </c>
      <c r="N2" s="127" t="s">
        <v>108</v>
      </c>
      <c r="O2" s="127" t="s">
        <v>134</v>
      </c>
    </row>
    <row r="3" spans="1:15" ht="129.6" x14ac:dyDescent="0.3">
      <c r="A3" s="84"/>
      <c r="B3" s="79" t="s">
        <v>62</v>
      </c>
      <c r="C3" s="79" t="s">
        <v>73</v>
      </c>
      <c r="D3" s="80">
        <v>100000</v>
      </c>
      <c r="E3" s="85">
        <v>4520.99</v>
      </c>
      <c r="F3" s="86">
        <f>D3*E3</f>
        <v>452099000</v>
      </c>
      <c r="G3" s="80">
        <v>2000</v>
      </c>
      <c r="H3" s="80">
        <v>200000000</v>
      </c>
      <c r="I3" s="87" t="s">
        <v>121</v>
      </c>
      <c r="J3" s="79"/>
      <c r="K3" s="128" t="s">
        <v>103</v>
      </c>
      <c r="L3" s="129">
        <v>258889938.59999999</v>
      </c>
      <c r="M3" s="130">
        <f>L3*24*365*5</f>
        <v>11339379310680</v>
      </c>
      <c r="N3" s="131">
        <f>M3/1000</f>
        <v>11339379310.68</v>
      </c>
      <c r="O3" s="131">
        <f>N3*0.1</f>
        <v>1133937931.0680001</v>
      </c>
    </row>
    <row r="4" spans="1:15" ht="57.6" x14ac:dyDescent="0.3">
      <c r="A4" s="84"/>
      <c r="B4" s="79" t="s">
        <v>75</v>
      </c>
      <c r="C4" s="79" t="s">
        <v>76</v>
      </c>
      <c r="D4" s="80">
        <v>100000</v>
      </c>
      <c r="E4" s="85">
        <v>150</v>
      </c>
      <c r="F4" s="85">
        <f>D4*E4</f>
        <v>15000000</v>
      </c>
      <c r="G4" s="79"/>
      <c r="H4" s="79"/>
      <c r="I4" s="87" t="s">
        <v>77</v>
      </c>
      <c r="J4" s="79"/>
    </row>
    <row r="5" spans="1:15" ht="115.2" x14ac:dyDescent="0.3">
      <c r="A5" s="84"/>
      <c r="B5" s="88" t="s">
        <v>78</v>
      </c>
      <c r="C5" s="79" t="s">
        <v>79</v>
      </c>
      <c r="D5" s="80">
        <v>200000</v>
      </c>
      <c r="E5" s="85">
        <v>190</v>
      </c>
      <c r="F5" s="85">
        <f>D5*E5</f>
        <v>38000000</v>
      </c>
      <c r="G5" s="79"/>
      <c r="H5" s="79"/>
      <c r="I5" s="87" t="s">
        <v>104</v>
      </c>
      <c r="J5" s="79"/>
    </row>
    <row r="6" spans="1:15" ht="57.6" x14ac:dyDescent="0.3">
      <c r="A6" s="84"/>
      <c r="B6" s="88"/>
      <c r="C6" s="79" t="s">
        <v>81</v>
      </c>
      <c r="D6" s="80">
        <v>200000</v>
      </c>
      <c r="E6" s="86">
        <v>852.29</v>
      </c>
      <c r="F6" s="85">
        <f>D6*E6</f>
        <v>170458000</v>
      </c>
      <c r="G6" s="79"/>
      <c r="H6" s="79"/>
      <c r="I6" s="87" t="s">
        <v>82</v>
      </c>
      <c r="J6" s="79"/>
    </row>
    <row r="7" spans="1:15" ht="43.2" x14ac:dyDescent="0.3">
      <c r="A7" s="83" t="s">
        <v>83</v>
      </c>
      <c r="B7" s="79"/>
      <c r="C7" s="79" t="s">
        <v>84</v>
      </c>
      <c r="D7" s="80">
        <v>2181</v>
      </c>
      <c r="E7" s="85">
        <v>1789</v>
      </c>
      <c r="F7" s="85">
        <f t="shared" ref="F7:F10" si="0">D7*E7</f>
        <v>3901809</v>
      </c>
      <c r="G7" s="80">
        <v>30.6</v>
      </c>
      <c r="H7" s="80">
        <v>66738.600000000006</v>
      </c>
      <c r="I7" s="87" t="s">
        <v>105</v>
      </c>
      <c r="J7" s="79"/>
    </row>
    <row r="8" spans="1:15" ht="57.6" x14ac:dyDescent="0.3">
      <c r="A8" s="84" t="s">
        <v>86</v>
      </c>
      <c r="B8" s="79" t="s">
        <v>87</v>
      </c>
      <c r="C8" s="79" t="s">
        <v>88</v>
      </c>
      <c r="D8" s="80">
        <v>102174</v>
      </c>
      <c r="E8" s="85">
        <v>73</v>
      </c>
      <c r="F8" s="85">
        <f t="shared" si="0"/>
        <v>7458702</v>
      </c>
      <c r="G8" s="79"/>
      <c r="H8" s="79"/>
      <c r="I8" s="87" t="s">
        <v>89</v>
      </c>
      <c r="J8" s="79"/>
    </row>
    <row r="9" spans="1:15" ht="57.6" x14ac:dyDescent="0.3">
      <c r="A9" s="84"/>
      <c r="B9" s="79" t="s">
        <v>90</v>
      </c>
      <c r="C9" s="79" t="s">
        <v>91</v>
      </c>
      <c r="D9" s="80">
        <v>10221</v>
      </c>
      <c r="E9" s="85">
        <v>238</v>
      </c>
      <c r="F9" s="85">
        <f t="shared" si="0"/>
        <v>2432598</v>
      </c>
      <c r="G9" s="79"/>
      <c r="H9" s="79"/>
      <c r="I9" s="87" t="s">
        <v>92</v>
      </c>
      <c r="J9" s="79"/>
    </row>
    <row r="10" spans="1:15" ht="57.6" x14ac:dyDescent="0.3">
      <c r="A10" s="83" t="s">
        <v>93</v>
      </c>
      <c r="B10" s="79"/>
      <c r="C10" s="91" t="s">
        <v>94</v>
      </c>
      <c r="D10" s="80">
        <v>104688</v>
      </c>
      <c r="E10" s="85">
        <v>170</v>
      </c>
      <c r="F10" s="85">
        <f t="shared" si="0"/>
        <v>17796960</v>
      </c>
      <c r="G10" s="79"/>
      <c r="H10" s="79"/>
      <c r="I10" s="87" t="s">
        <v>95</v>
      </c>
      <c r="J10" s="79"/>
    </row>
    <row r="11" spans="1:15" ht="129.6" x14ac:dyDescent="0.3">
      <c r="A11" s="83" t="s">
        <v>96</v>
      </c>
      <c r="B11" s="93"/>
      <c r="C11" s="91" t="s">
        <v>122</v>
      </c>
      <c r="D11" s="95">
        <v>14</v>
      </c>
      <c r="E11" s="94">
        <v>44475.85</v>
      </c>
      <c r="F11" s="94">
        <f>D11*E11</f>
        <v>622661.9</v>
      </c>
      <c r="G11" s="79">
        <v>3300</v>
      </c>
      <c r="H11" s="79">
        <v>46200</v>
      </c>
      <c r="I11" s="79"/>
      <c r="J11" s="79"/>
    </row>
    <row r="12" spans="1:15" x14ac:dyDescent="0.3">
      <c r="A12" s="83" t="s">
        <v>97</v>
      </c>
      <c r="B12" s="79"/>
      <c r="C12" s="92"/>
      <c r="D12" s="79"/>
      <c r="E12" s="79"/>
      <c r="F12" s="85">
        <v>1133937931</v>
      </c>
      <c r="G12" s="79"/>
      <c r="H12" s="79"/>
      <c r="I12" s="79"/>
      <c r="J12" s="79"/>
    </row>
    <row r="13" spans="1:15" ht="115.2" x14ac:dyDescent="0.3">
      <c r="A13" s="83" t="s">
        <v>98</v>
      </c>
      <c r="B13" s="79"/>
      <c r="C13" s="79" t="s">
        <v>99</v>
      </c>
      <c r="D13" s="80">
        <v>5111</v>
      </c>
      <c r="E13" s="85">
        <v>2582</v>
      </c>
      <c r="F13" s="85">
        <f>D13*E13</f>
        <v>13196602</v>
      </c>
      <c r="G13" s="80">
        <v>7000</v>
      </c>
      <c r="H13" s="80">
        <v>35777000</v>
      </c>
      <c r="I13" s="87" t="s">
        <v>100</v>
      </c>
      <c r="J13" s="79"/>
    </row>
    <row r="14" spans="1:15" x14ac:dyDescent="0.3">
      <c r="A14" s="83" t="s">
        <v>101</v>
      </c>
      <c r="B14" s="79"/>
      <c r="C14" s="79"/>
      <c r="D14" s="80">
        <v>100</v>
      </c>
      <c r="E14" s="85">
        <v>1000000</v>
      </c>
      <c r="F14" s="85">
        <f>D14*E14</f>
        <v>100000000</v>
      </c>
      <c r="G14" s="79"/>
      <c r="H14" s="79"/>
      <c r="I14" s="79"/>
      <c r="J14" s="79"/>
    </row>
    <row r="15" spans="1:15" x14ac:dyDescent="0.3">
      <c r="A15" s="83" t="s">
        <v>102</v>
      </c>
      <c r="B15" s="79"/>
      <c r="C15" s="79"/>
      <c r="D15" s="79"/>
      <c r="E15" s="79"/>
      <c r="F15" s="85">
        <f>SUM(F2:F14)</f>
        <v>2264904263.9000001</v>
      </c>
      <c r="G15" s="79"/>
      <c r="H15" s="79"/>
      <c r="I15" s="79"/>
      <c r="J15" s="79"/>
    </row>
    <row r="16" spans="1:15" x14ac:dyDescent="0.3">
      <c r="A16" s="83"/>
      <c r="B16" s="79"/>
      <c r="C16" s="79"/>
      <c r="D16" s="79"/>
      <c r="E16" s="79"/>
      <c r="F16" s="79"/>
      <c r="G16" s="79"/>
      <c r="H16" s="79"/>
      <c r="I16" s="79"/>
      <c r="J16" s="79"/>
    </row>
    <row r="17" spans="1:10" x14ac:dyDescent="0.3">
      <c r="A17" s="83"/>
      <c r="B17" s="79"/>
      <c r="C17" s="79"/>
      <c r="D17" s="79"/>
      <c r="E17" s="79"/>
      <c r="F17" s="79"/>
      <c r="G17" s="79"/>
      <c r="H17" s="79"/>
      <c r="I17" s="79"/>
      <c r="J17" s="79"/>
    </row>
    <row r="18" spans="1:10" x14ac:dyDescent="0.3">
      <c r="A18" s="83"/>
      <c r="B18" s="79"/>
      <c r="C18" s="79"/>
      <c r="D18" s="79"/>
      <c r="E18" s="79"/>
      <c r="F18" s="79"/>
      <c r="G18" s="79"/>
      <c r="H18" s="79"/>
      <c r="I18" s="79"/>
      <c r="J18" s="79"/>
    </row>
    <row r="19" spans="1:10" x14ac:dyDescent="0.3">
      <c r="A19" s="83" t="s">
        <v>103</v>
      </c>
      <c r="B19" s="80">
        <v>258889938.59999999</v>
      </c>
      <c r="C19" s="89">
        <v>11339379310680</v>
      </c>
      <c r="D19" s="80">
        <v>11339379311</v>
      </c>
      <c r="E19" s="80">
        <v>1133937931</v>
      </c>
      <c r="F19" s="79"/>
      <c r="G19" s="79"/>
      <c r="H19" s="79"/>
      <c r="I19" s="79"/>
      <c r="J19" s="79"/>
    </row>
    <row r="20" spans="1:10" x14ac:dyDescent="0.3">
      <c r="A20" s="83"/>
      <c r="B20" s="79"/>
      <c r="C20" s="79"/>
      <c r="D20" s="79"/>
      <c r="E20" s="79"/>
      <c r="F20" s="79"/>
      <c r="G20" s="79"/>
      <c r="H20" s="79"/>
      <c r="I20" s="79"/>
    </row>
    <row r="21" spans="1:10" x14ac:dyDescent="0.3">
      <c r="B21" s="80">
        <v>258889938.59999999</v>
      </c>
      <c r="C21" s="75">
        <v>5.99</v>
      </c>
      <c r="D21" s="75">
        <f>B21*C21/100</f>
        <v>15507507.322140001</v>
      </c>
      <c r="E21" s="75">
        <f>D21*24*12*5</f>
        <v>22330810543.881603</v>
      </c>
      <c r="F21" s="90">
        <f>F15+E21</f>
        <v>24595714807.781605</v>
      </c>
    </row>
    <row r="24" spans="1:10" x14ac:dyDescent="0.3">
      <c r="C24" s="75">
        <f>C19/B19</f>
        <v>43800</v>
      </c>
      <c r="D24" s="75">
        <f>C24/(24*12*5)</f>
        <v>30.416666666666668</v>
      </c>
    </row>
    <row r="28" spans="1:10" x14ac:dyDescent="0.3">
      <c r="B28" s="90"/>
    </row>
    <row r="46" spans="9:13" x14ac:dyDescent="0.3">
      <c r="I46" s="127"/>
      <c r="J46" s="127" t="s">
        <v>106</v>
      </c>
      <c r="K46" s="127" t="s">
        <v>107</v>
      </c>
      <c r="L46" s="127" t="s">
        <v>108</v>
      </c>
      <c r="M46" s="127" t="s">
        <v>134</v>
      </c>
    </row>
    <row r="47" spans="9:13" x14ac:dyDescent="0.3">
      <c r="I47" s="128" t="s">
        <v>103</v>
      </c>
      <c r="J47" s="129">
        <v>258889938.59999999</v>
      </c>
      <c r="K47" s="130">
        <f>J47*24*365*5</f>
        <v>11339379310680</v>
      </c>
      <c r="L47" s="131">
        <f>K47/1000</f>
        <v>11339379310.68</v>
      </c>
      <c r="M47" s="132">
        <f>L47*0.1</f>
        <v>1133937931.0680001</v>
      </c>
    </row>
  </sheetData>
  <mergeCells count="4">
    <mergeCell ref="A1:B1"/>
    <mergeCell ref="A2:A6"/>
    <mergeCell ref="B5:B6"/>
    <mergeCell ref="A8:A9"/>
  </mergeCells>
  <hyperlinks>
    <hyperlink ref="I4" r:id="rId1" xr:uid="{5DEE950F-B765-450D-A7B3-9DC2CEA8DF04}"/>
    <hyperlink ref="I6" r:id="rId2" xr:uid="{8A5BA5E7-77B7-4560-9950-470B558EAC33}"/>
    <hyperlink ref="I8" r:id="rId3" xr:uid="{4BC4B611-D660-446E-8B92-499CF784F64B}"/>
    <hyperlink ref="I9" r:id="rId4" xr:uid="{DE989365-A808-4EC0-A618-AB1968165CE7}"/>
    <hyperlink ref="I10" r:id="rId5" xr:uid="{337C9724-D658-42DF-8064-9C73B8CE7C9C}"/>
    <hyperlink ref="I13" r:id="rId6" xr:uid="{1220C457-8EEE-4E22-9EA8-3EBB95ED059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010A5-6BAA-4E1A-A4B4-D27C558DFADC}">
  <dimension ref="A1:D4"/>
  <sheetViews>
    <sheetView tabSelected="1" workbookViewId="0">
      <selection sqref="A1:D4"/>
    </sheetView>
  </sheetViews>
  <sheetFormatPr defaultColWidth="36.44140625" defaultRowHeight="14.4" x14ac:dyDescent="0.3"/>
  <cols>
    <col min="1" max="1" width="35.33203125" style="81" bestFit="1" customWidth="1"/>
    <col min="2" max="2" width="15" bestFit="1" customWidth="1"/>
    <col min="3" max="4" width="16.44140625" bestFit="1" customWidth="1"/>
  </cols>
  <sheetData>
    <row r="1" spans="1:4" s="81" customFormat="1" x14ac:dyDescent="0.3">
      <c r="A1" s="83"/>
      <c r="B1" s="83" t="s">
        <v>125</v>
      </c>
      <c r="C1" s="83" t="s">
        <v>126</v>
      </c>
      <c r="D1" s="83" t="s">
        <v>127</v>
      </c>
    </row>
    <row r="2" spans="1:4" ht="43.2" x14ac:dyDescent="0.3">
      <c r="A2" s="83" t="s">
        <v>128</v>
      </c>
      <c r="B2" s="94">
        <v>404106016.80000001</v>
      </c>
      <c r="C2" s="94">
        <v>7528485742.1999998</v>
      </c>
      <c r="D2" s="94">
        <v>1073484000</v>
      </c>
    </row>
    <row r="3" spans="1:4" ht="28.8" x14ac:dyDescent="0.3">
      <c r="A3" s="83" t="s">
        <v>129</v>
      </c>
      <c r="B3" s="94">
        <v>43917419.549999997</v>
      </c>
      <c r="C3" s="94">
        <v>2264904263.9000001</v>
      </c>
      <c r="D3" s="86">
        <v>168751260.90000001</v>
      </c>
    </row>
    <row r="4" spans="1:4" ht="57.6" x14ac:dyDescent="0.3">
      <c r="A4" s="83" t="s">
        <v>130</v>
      </c>
      <c r="B4" s="122">
        <f>(B3/B2)</f>
        <v>0.10867796499980249</v>
      </c>
      <c r="C4" s="122">
        <f t="shared" ref="C4:D4" si="0">(C3/C2)</f>
        <v>0.30084459763327415</v>
      </c>
      <c r="D4" s="122">
        <f t="shared" si="0"/>
        <v>0.15719960511754252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E0DF3-F123-423B-9828-1716C45B4907}">
  <dimension ref="A1:I22"/>
  <sheetViews>
    <sheetView topLeftCell="A11" zoomScale="85" zoomScaleNormal="85" workbookViewId="0">
      <selection activeCell="A21" sqref="A21:E22"/>
    </sheetView>
  </sheetViews>
  <sheetFormatPr defaultColWidth="14.21875" defaultRowHeight="14.4" x14ac:dyDescent="0.3"/>
  <cols>
    <col min="1" max="1" width="14.44140625" style="82" bestFit="1" customWidth="1"/>
    <col min="2" max="2" width="14.109375" style="75" bestFit="1" customWidth="1"/>
    <col min="3" max="3" width="24.6640625" style="75" bestFit="1" customWidth="1"/>
    <col min="4" max="4" width="25.88671875" style="75" bestFit="1" customWidth="1"/>
    <col min="5" max="5" width="22.77734375" style="75" bestFit="1" customWidth="1"/>
    <col min="6" max="6" width="14.6640625" style="75" bestFit="1" customWidth="1"/>
    <col min="7" max="7" width="13.5546875" style="75" bestFit="1" customWidth="1"/>
    <col min="8" max="8" width="10.6640625" style="75" bestFit="1" customWidth="1"/>
    <col min="9" max="9" width="28.21875" style="75" customWidth="1"/>
    <col min="10" max="16384" width="14.21875" style="75"/>
  </cols>
  <sheetData>
    <row r="1" spans="1:9" s="124" customFormat="1" ht="28.8" x14ac:dyDescent="0.3">
      <c r="A1" s="125" t="s">
        <v>63</v>
      </c>
      <c r="B1" s="126"/>
      <c r="C1" s="123" t="s">
        <v>64</v>
      </c>
      <c r="D1" s="123" t="s">
        <v>65</v>
      </c>
      <c r="E1" s="123" t="s">
        <v>66</v>
      </c>
      <c r="F1" s="123" t="s">
        <v>67</v>
      </c>
      <c r="G1" s="123" t="s">
        <v>68</v>
      </c>
      <c r="H1" s="123" t="s">
        <v>110</v>
      </c>
      <c r="I1" s="123" t="s">
        <v>123</v>
      </c>
    </row>
    <row r="2" spans="1:9" ht="144" x14ac:dyDescent="0.3">
      <c r="A2" s="103" t="s">
        <v>70</v>
      </c>
      <c r="B2" s="79" t="s">
        <v>15</v>
      </c>
      <c r="C2" s="79" t="s">
        <v>111</v>
      </c>
      <c r="D2" s="80">
        <v>2668</v>
      </c>
      <c r="E2" s="85">
        <v>2197</v>
      </c>
      <c r="F2" s="86">
        <f>D2*E2</f>
        <v>5861596</v>
      </c>
      <c r="G2" s="80">
        <v>120</v>
      </c>
      <c r="H2" s="80">
        <v>320160</v>
      </c>
      <c r="I2" s="87" t="s">
        <v>112</v>
      </c>
    </row>
    <row r="3" spans="1:9" ht="172.8" x14ac:dyDescent="0.3">
      <c r="A3" s="103"/>
      <c r="B3" s="79" t="s">
        <v>62</v>
      </c>
      <c r="C3" s="79" t="s">
        <v>73</v>
      </c>
      <c r="D3" s="80">
        <v>1334</v>
      </c>
      <c r="E3" s="85">
        <v>4520</v>
      </c>
      <c r="F3" s="86">
        <f t="shared" ref="F3:F10" si="0">D3*E3</f>
        <v>6029680</v>
      </c>
      <c r="G3" s="80">
        <v>2000</v>
      </c>
      <c r="H3" s="80">
        <v>2668000</v>
      </c>
      <c r="I3" s="87" t="s">
        <v>121</v>
      </c>
    </row>
    <row r="4" spans="1:9" ht="129.6" x14ac:dyDescent="0.3">
      <c r="A4" s="103"/>
      <c r="B4" s="79" t="s">
        <v>75</v>
      </c>
      <c r="C4" s="79" t="s">
        <v>113</v>
      </c>
      <c r="D4" s="80">
        <v>4167</v>
      </c>
      <c r="E4" s="85">
        <v>411</v>
      </c>
      <c r="F4" s="86">
        <f t="shared" si="0"/>
        <v>1712637</v>
      </c>
      <c r="G4" s="79"/>
      <c r="H4" s="79"/>
      <c r="I4" s="87" t="s">
        <v>114</v>
      </c>
    </row>
    <row r="5" spans="1:9" ht="100.8" x14ac:dyDescent="0.3">
      <c r="A5" s="103"/>
      <c r="B5" s="79" t="s">
        <v>78</v>
      </c>
      <c r="C5" s="79" t="s">
        <v>81</v>
      </c>
      <c r="D5" s="80">
        <v>4000</v>
      </c>
      <c r="E5" s="86">
        <v>852.99</v>
      </c>
      <c r="F5" s="86">
        <f t="shared" si="0"/>
        <v>3411960</v>
      </c>
      <c r="G5" s="79"/>
      <c r="H5" s="79"/>
      <c r="I5" s="87" t="s">
        <v>82</v>
      </c>
    </row>
    <row r="6" spans="1:9" ht="187.2" x14ac:dyDescent="0.3">
      <c r="A6" s="99" t="s">
        <v>83</v>
      </c>
      <c r="B6" s="79"/>
      <c r="C6" s="79" t="s">
        <v>115</v>
      </c>
      <c r="D6" s="80">
        <v>34</v>
      </c>
      <c r="E6" s="85">
        <v>5526</v>
      </c>
      <c r="F6" s="86">
        <f t="shared" si="0"/>
        <v>187884</v>
      </c>
      <c r="G6" s="80">
        <v>230</v>
      </c>
      <c r="H6" s="80">
        <v>7820</v>
      </c>
      <c r="I6" s="87" t="s">
        <v>116</v>
      </c>
    </row>
    <row r="7" spans="1:9" ht="57.6" x14ac:dyDescent="0.3">
      <c r="A7" s="103" t="s">
        <v>117</v>
      </c>
      <c r="B7" s="79" t="s">
        <v>87</v>
      </c>
      <c r="C7" s="79" t="s">
        <v>88</v>
      </c>
      <c r="D7" s="80">
        <v>1507</v>
      </c>
      <c r="E7" s="85">
        <v>73</v>
      </c>
      <c r="F7" s="86">
        <f t="shared" si="0"/>
        <v>110011</v>
      </c>
      <c r="G7" s="79"/>
      <c r="H7" s="79"/>
      <c r="I7" s="87" t="s">
        <v>89</v>
      </c>
    </row>
    <row r="8" spans="1:9" ht="115.2" x14ac:dyDescent="0.3">
      <c r="A8" s="103"/>
      <c r="B8" s="79" t="s">
        <v>90</v>
      </c>
      <c r="C8" s="79" t="s">
        <v>91</v>
      </c>
      <c r="D8" s="80">
        <v>170</v>
      </c>
      <c r="E8" s="85">
        <v>238</v>
      </c>
      <c r="F8" s="86">
        <f t="shared" si="0"/>
        <v>40460</v>
      </c>
      <c r="G8" s="79"/>
      <c r="H8" s="79"/>
      <c r="I8" s="87" t="s">
        <v>92</v>
      </c>
    </row>
    <row r="9" spans="1:9" ht="129.6" x14ac:dyDescent="0.3">
      <c r="A9" s="99" t="s">
        <v>93</v>
      </c>
      <c r="B9" s="79"/>
      <c r="C9" s="79" t="s">
        <v>94</v>
      </c>
      <c r="D9" s="80">
        <v>2494</v>
      </c>
      <c r="E9" s="85">
        <v>170</v>
      </c>
      <c r="F9" s="86">
        <f t="shared" si="0"/>
        <v>423980</v>
      </c>
      <c r="G9" s="79"/>
      <c r="H9" s="79"/>
      <c r="I9" s="87" t="s">
        <v>95</v>
      </c>
    </row>
    <row r="10" spans="1:9" ht="288" x14ac:dyDescent="0.3">
      <c r="A10" s="99" t="s">
        <v>96</v>
      </c>
      <c r="B10" s="79"/>
      <c r="C10" s="79" t="s">
        <v>122</v>
      </c>
      <c r="D10" s="80">
        <v>139</v>
      </c>
      <c r="E10" s="94">
        <v>44475.85</v>
      </c>
      <c r="F10" s="86">
        <f t="shared" si="0"/>
        <v>6182143.1499999994</v>
      </c>
      <c r="G10" s="79">
        <v>3300</v>
      </c>
      <c r="H10" s="79">
        <v>46200</v>
      </c>
      <c r="I10" s="79"/>
    </row>
    <row r="11" spans="1:9" x14ac:dyDescent="0.3">
      <c r="A11" s="99" t="s">
        <v>97</v>
      </c>
      <c r="B11" s="79"/>
      <c r="C11" s="79"/>
      <c r="D11" s="79"/>
      <c r="E11" s="79"/>
      <c r="F11" s="86">
        <v>17737598.399999999</v>
      </c>
      <c r="G11" s="79"/>
      <c r="H11" s="79"/>
      <c r="I11" s="79"/>
    </row>
    <row r="12" spans="1:9" ht="129.6" x14ac:dyDescent="0.3">
      <c r="A12" s="99" t="s">
        <v>98</v>
      </c>
      <c r="B12" s="79"/>
      <c r="C12" s="79" t="s">
        <v>99</v>
      </c>
      <c r="D12" s="80">
        <v>85</v>
      </c>
      <c r="E12" s="96">
        <v>2582</v>
      </c>
      <c r="F12" s="86">
        <f>D12*E12</f>
        <v>219470</v>
      </c>
      <c r="G12" s="80">
        <v>7000</v>
      </c>
      <c r="H12" s="80">
        <v>595000</v>
      </c>
      <c r="I12" s="87" t="s">
        <v>120</v>
      </c>
    </row>
    <row r="13" spans="1:9" x14ac:dyDescent="0.3">
      <c r="A13" s="99" t="s">
        <v>101</v>
      </c>
      <c r="B13" s="79"/>
      <c r="C13" s="79"/>
      <c r="D13" s="80">
        <v>2</v>
      </c>
      <c r="E13" s="85">
        <v>1000000</v>
      </c>
      <c r="F13" s="86">
        <f>D13*E13</f>
        <v>2000000</v>
      </c>
      <c r="G13" s="79"/>
      <c r="H13" s="79"/>
      <c r="I13" s="79"/>
    </row>
    <row r="14" spans="1:9" s="102" customFormat="1" ht="15" thickBot="1" x14ac:dyDescent="0.35">
      <c r="A14" s="104" t="s">
        <v>102</v>
      </c>
      <c r="B14" s="100"/>
      <c r="C14" s="100"/>
      <c r="D14" s="100"/>
      <c r="E14" s="100"/>
      <c r="F14" s="101">
        <f>SUM(F2:F13)</f>
        <v>43917419.549999997</v>
      </c>
      <c r="G14" s="100"/>
      <c r="H14" s="100"/>
      <c r="I14" s="100"/>
    </row>
    <row r="15" spans="1:9" s="98" customFormat="1" x14ac:dyDescent="0.3">
      <c r="A15" s="105"/>
      <c r="B15" s="92"/>
      <c r="C15" s="92"/>
      <c r="D15" s="92"/>
      <c r="E15" s="92"/>
      <c r="F15" s="92"/>
      <c r="G15" s="92"/>
      <c r="H15" s="92"/>
      <c r="I15" s="92"/>
    </row>
    <row r="16" spans="1:9" x14ac:dyDescent="0.3">
      <c r="A16" s="83"/>
      <c r="B16" s="79"/>
      <c r="C16" s="79"/>
      <c r="D16" s="79"/>
      <c r="E16" s="79"/>
      <c r="F16" s="79"/>
      <c r="G16" s="79"/>
      <c r="H16" s="79"/>
      <c r="I16" s="79"/>
    </row>
    <row r="17" spans="1:9" x14ac:dyDescent="0.3">
      <c r="A17" s="83"/>
      <c r="B17" s="79"/>
      <c r="C17" s="79"/>
      <c r="D17" s="79"/>
      <c r="E17" s="79"/>
      <c r="F17" s="79"/>
      <c r="G17" s="79"/>
      <c r="H17" s="79"/>
      <c r="I17" s="79"/>
    </row>
    <row r="18" spans="1:9" x14ac:dyDescent="0.3">
      <c r="A18" s="83" t="s">
        <v>103</v>
      </c>
      <c r="B18" s="80">
        <v>4049680</v>
      </c>
      <c r="C18" s="80">
        <v>177375984000</v>
      </c>
      <c r="D18" s="80">
        <v>177375984</v>
      </c>
      <c r="E18" s="80">
        <v>17737598.399999999</v>
      </c>
      <c r="F18" s="79"/>
      <c r="G18" s="79"/>
      <c r="H18" s="79"/>
      <c r="I18" s="79"/>
    </row>
    <row r="19" spans="1:9" x14ac:dyDescent="0.3">
      <c r="A19" s="97"/>
    </row>
    <row r="21" spans="1:9" x14ac:dyDescent="0.3">
      <c r="B21" s="82" t="s">
        <v>106</v>
      </c>
      <c r="C21" s="82" t="s">
        <v>107</v>
      </c>
      <c r="D21" s="82" t="s">
        <v>108</v>
      </c>
      <c r="E21" s="82" t="s">
        <v>134</v>
      </c>
    </row>
    <row r="22" spans="1:9" x14ac:dyDescent="0.3">
      <c r="A22" s="83" t="s">
        <v>103</v>
      </c>
      <c r="B22" s="80">
        <v>4049680</v>
      </c>
      <c r="C22" s="78">
        <f>B22*24*365*5</f>
        <v>177375984000</v>
      </c>
      <c r="D22" s="75">
        <f>C22/1000</f>
        <v>177375984</v>
      </c>
      <c r="E22" s="75">
        <f>D22*0.1</f>
        <v>17737598.400000002</v>
      </c>
    </row>
  </sheetData>
  <mergeCells count="3">
    <mergeCell ref="A1:B1"/>
    <mergeCell ref="A2:A5"/>
    <mergeCell ref="A7:A8"/>
  </mergeCells>
  <hyperlinks>
    <hyperlink ref="I4" r:id="rId1" xr:uid="{944E5E57-A083-4950-B9EF-2978F8FF8148}"/>
    <hyperlink ref="I5" r:id="rId2" xr:uid="{0B3BBA3F-5154-4FD0-B1D4-54555F7F434D}"/>
    <hyperlink ref="I6" r:id="rId3" display="https://www.newegg.com/Product/Product.aspx?Item=9SIA91N5SB8508&amp;ignorebbr=1&amp;nm_mc=KNC-GoogleMKP-PC&amp;cm_mmc=KNC-GoogleMKP-PC-_-pla-_-Network+-+Switches-_-9SIA91N5SB8508&amp;gclid=Cj0KCQiA6enQBRDUARIsAGs1YQhh12T-dkPpmJV30MuxP88R2FEp-uX4OuchW_H5IlCTWfkZ-IhFOZ4aAu-BEALw_wcB&amp;gclsrc=aw.ds" xr:uid="{D89210B7-E3B5-41F4-B5B2-742F1C500A20}"/>
    <hyperlink ref="I9" r:id="rId4" xr:uid="{30F9F5EB-685E-47DA-BC21-BFF6D2E03C59}"/>
    <hyperlink ref="I12" r:id="rId5" xr:uid="{120DDB21-1DCF-4B85-9AE4-3FA6243E42D2}"/>
    <hyperlink ref="I7" r:id="rId6" xr:uid="{8D1ABC9C-6CE9-4093-B8D3-54336E29C3BF}"/>
    <hyperlink ref="I8" r:id="rId7" xr:uid="{88770435-648F-4EEA-9838-C642FC312D3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FD249-97B7-4AF5-9D70-B97EC60ACC0E}">
  <dimension ref="A1:J19"/>
  <sheetViews>
    <sheetView topLeftCell="A12" workbookViewId="0">
      <selection activeCell="A18" sqref="A18:E19"/>
    </sheetView>
  </sheetViews>
  <sheetFormatPr defaultColWidth="28.44140625" defaultRowHeight="14.4" x14ac:dyDescent="0.3"/>
  <cols>
    <col min="1" max="1" width="14.109375" style="136" bestFit="1" customWidth="1"/>
    <col min="2" max="2" width="9" customWidth="1"/>
    <col min="3" max="3" width="28.33203125" bestFit="1" customWidth="1"/>
    <col min="4" max="4" width="24" bestFit="1" customWidth="1"/>
    <col min="5" max="5" width="21.44140625" bestFit="1" customWidth="1"/>
    <col min="6" max="6" width="15" bestFit="1" customWidth="1"/>
    <col min="7" max="7" width="17.21875" bestFit="1" customWidth="1"/>
    <col min="8" max="8" width="14.77734375" bestFit="1" customWidth="1"/>
  </cols>
  <sheetData>
    <row r="1" spans="1:10" s="81" customFormat="1" x14ac:dyDescent="0.3">
      <c r="A1" s="118" t="s">
        <v>63</v>
      </c>
      <c r="B1" s="118"/>
      <c r="C1" s="112" t="s">
        <v>64</v>
      </c>
      <c r="D1" s="112" t="s">
        <v>65</v>
      </c>
      <c r="E1" s="112" t="s">
        <v>66</v>
      </c>
      <c r="F1" s="112" t="s">
        <v>67</v>
      </c>
      <c r="G1" s="112" t="s">
        <v>68</v>
      </c>
      <c r="H1" s="112" t="s">
        <v>110</v>
      </c>
      <c r="I1" s="112"/>
    </row>
    <row r="2" spans="1:10" ht="28.8" x14ac:dyDescent="0.3">
      <c r="A2" s="133" t="s">
        <v>70</v>
      </c>
      <c r="B2" s="76" t="s">
        <v>132</v>
      </c>
      <c r="C2" s="76" t="s">
        <v>131</v>
      </c>
      <c r="D2" s="77">
        <v>1000</v>
      </c>
      <c r="E2" s="107">
        <v>164986.46</v>
      </c>
      <c r="F2" s="119">
        <f>D2*E2</f>
        <v>164986460</v>
      </c>
      <c r="G2" s="77">
        <v>120</v>
      </c>
      <c r="H2" s="77">
        <v>120000</v>
      </c>
      <c r="I2" s="87" t="s">
        <v>133</v>
      </c>
    </row>
    <row r="3" spans="1:10" ht="187.2" x14ac:dyDescent="0.3">
      <c r="A3" s="133" t="s">
        <v>83</v>
      </c>
      <c r="B3" s="76"/>
      <c r="C3" s="76" t="s">
        <v>115</v>
      </c>
      <c r="D3" s="77">
        <v>23</v>
      </c>
      <c r="E3" s="107">
        <v>5526</v>
      </c>
      <c r="F3" s="119">
        <f t="shared" ref="F3:F7" si="0">D3*E3</f>
        <v>127098</v>
      </c>
      <c r="G3" s="77">
        <v>230</v>
      </c>
      <c r="H3" s="77">
        <v>5290</v>
      </c>
      <c r="I3" s="87" t="s">
        <v>116</v>
      </c>
    </row>
    <row r="4" spans="1:10" ht="57.6" x14ac:dyDescent="0.3">
      <c r="A4" s="118" t="s">
        <v>117</v>
      </c>
      <c r="B4" s="76" t="s">
        <v>118</v>
      </c>
      <c r="C4" s="76" t="s">
        <v>88</v>
      </c>
      <c r="D4" s="77">
        <v>1025</v>
      </c>
      <c r="E4" s="107">
        <v>73</v>
      </c>
      <c r="F4" s="119">
        <f t="shared" si="0"/>
        <v>74825</v>
      </c>
      <c r="G4" s="76"/>
      <c r="H4" s="76"/>
      <c r="I4" s="108" t="s">
        <v>89</v>
      </c>
    </row>
    <row r="5" spans="1:10" ht="57.6" x14ac:dyDescent="0.3">
      <c r="A5" s="118"/>
      <c r="B5" s="76" t="s">
        <v>90</v>
      </c>
      <c r="C5" s="76" t="s">
        <v>119</v>
      </c>
      <c r="D5" s="77">
        <v>102</v>
      </c>
      <c r="E5" s="107">
        <v>238</v>
      </c>
      <c r="F5" s="119">
        <f t="shared" si="0"/>
        <v>24276</v>
      </c>
      <c r="G5" s="76"/>
      <c r="H5" s="76"/>
      <c r="I5" s="108" t="s">
        <v>92</v>
      </c>
    </row>
    <row r="6" spans="1:10" ht="57.6" x14ac:dyDescent="0.3">
      <c r="A6" s="133" t="s">
        <v>93</v>
      </c>
      <c r="B6" s="76"/>
      <c r="C6" s="76" t="s">
        <v>94</v>
      </c>
      <c r="D6" s="77">
        <v>1039</v>
      </c>
      <c r="E6" s="107">
        <v>170</v>
      </c>
      <c r="F6" s="119">
        <f t="shared" si="0"/>
        <v>176630</v>
      </c>
      <c r="G6" s="76"/>
      <c r="H6" s="76"/>
      <c r="I6" s="108" t="s">
        <v>95</v>
      </c>
    </row>
    <row r="7" spans="1:10" s="110" customFormat="1" ht="144" x14ac:dyDescent="0.3">
      <c r="A7" s="133" t="s">
        <v>96</v>
      </c>
      <c r="B7" s="76"/>
      <c r="C7" s="76" t="s">
        <v>122</v>
      </c>
      <c r="D7" s="77">
        <v>2</v>
      </c>
      <c r="E7" s="109">
        <v>44475.85</v>
      </c>
      <c r="F7" s="119">
        <f t="shared" si="0"/>
        <v>88951.7</v>
      </c>
      <c r="G7" s="76">
        <v>3300</v>
      </c>
      <c r="H7" s="76">
        <f>G7*D7</f>
        <v>6600</v>
      </c>
      <c r="I7" s="76"/>
      <c r="J7" s="117"/>
    </row>
    <row r="8" spans="1:10" x14ac:dyDescent="0.3">
      <c r="A8" s="133" t="s">
        <v>97</v>
      </c>
      <c r="B8" s="76"/>
      <c r="C8" s="76"/>
      <c r="D8" s="76"/>
      <c r="E8" s="76"/>
      <c r="F8" s="119">
        <v>2141338.2000000002</v>
      </c>
      <c r="G8" s="76"/>
      <c r="H8" s="76"/>
      <c r="I8" s="76"/>
    </row>
    <row r="9" spans="1:10" ht="129.6" x14ac:dyDescent="0.3">
      <c r="A9" s="133" t="s">
        <v>98</v>
      </c>
      <c r="B9" s="76"/>
      <c r="C9" s="76" t="s">
        <v>99</v>
      </c>
      <c r="D9" s="77">
        <v>51</v>
      </c>
      <c r="E9" s="121">
        <v>2582</v>
      </c>
      <c r="F9" s="119">
        <f>D9*E9</f>
        <v>131682</v>
      </c>
      <c r="G9" s="77">
        <v>7000</v>
      </c>
      <c r="H9" s="77">
        <v>357000</v>
      </c>
      <c r="I9" s="87" t="s">
        <v>100</v>
      </c>
    </row>
    <row r="10" spans="1:10" x14ac:dyDescent="0.3">
      <c r="A10" s="133" t="s">
        <v>101</v>
      </c>
      <c r="B10" s="76"/>
      <c r="C10" s="76"/>
      <c r="D10" s="77">
        <v>1</v>
      </c>
      <c r="E10" s="107">
        <v>1000000</v>
      </c>
      <c r="F10" s="119">
        <f>D10*E10</f>
        <v>1000000</v>
      </c>
      <c r="G10" s="76"/>
      <c r="H10" s="76"/>
      <c r="I10" s="76"/>
    </row>
    <row r="11" spans="1:10" x14ac:dyDescent="0.3">
      <c r="A11" s="133" t="s">
        <v>102</v>
      </c>
      <c r="B11" s="76"/>
      <c r="C11" s="76"/>
      <c r="D11" s="76"/>
      <c r="E11" s="76"/>
      <c r="F11" s="119">
        <f>SUM(F2:F10)</f>
        <v>168751260.89999998</v>
      </c>
      <c r="G11" s="76"/>
      <c r="H11" s="76"/>
      <c r="I11" s="76"/>
    </row>
    <row r="12" spans="1:10" ht="15" thickBot="1" x14ac:dyDescent="0.35">
      <c r="A12" s="134"/>
      <c r="B12" s="71"/>
      <c r="C12" s="71"/>
      <c r="D12" s="71"/>
      <c r="E12" s="71"/>
      <c r="F12" s="71"/>
      <c r="G12" s="71"/>
      <c r="H12" s="71"/>
      <c r="I12" s="71"/>
    </row>
    <row r="13" spans="1:10" ht="15" thickBot="1" x14ac:dyDescent="0.35">
      <c r="A13" s="134"/>
      <c r="B13" s="71"/>
      <c r="C13" s="71"/>
      <c r="D13" s="71"/>
      <c r="E13" s="71"/>
      <c r="F13" s="71"/>
      <c r="G13" s="71"/>
      <c r="H13" s="71"/>
      <c r="I13" s="71"/>
    </row>
    <row r="14" spans="1:10" ht="15" thickBot="1" x14ac:dyDescent="0.35">
      <c r="A14" s="134"/>
      <c r="B14" s="71"/>
      <c r="C14" s="71"/>
      <c r="D14" s="71"/>
      <c r="E14" s="71"/>
      <c r="F14" s="71"/>
      <c r="G14" s="71"/>
      <c r="H14" s="71"/>
      <c r="I14" s="71"/>
    </row>
    <row r="15" spans="1:10" ht="18.600000000000001" thickBot="1" x14ac:dyDescent="0.35">
      <c r="A15" s="135" t="s">
        <v>103</v>
      </c>
      <c r="B15" s="72">
        <v>488890</v>
      </c>
      <c r="C15" s="72">
        <v>21413382000</v>
      </c>
      <c r="D15" s="72">
        <v>21413382</v>
      </c>
      <c r="E15" s="72">
        <v>2141338.2000000002</v>
      </c>
      <c r="F15" s="71"/>
      <c r="G15" s="71"/>
      <c r="H15" s="71"/>
      <c r="I15" s="71"/>
    </row>
    <row r="18" spans="1:5" x14ac:dyDescent="0.3">
      <c r="A18" s="127"/>
      <c r="B18" s="82" t="s">
        <v>106</v>
      </c>
      <c r="C18" s="82" t="s">
        <v>107</v>
      </c>
      <c r="D18" s="82" t="s">
        <v>108</v>
      </c>
      <c r="E18" s="82" t="s">
        <v>134</v>
      </c>
    </row>
    <row r="19" spans="1:5" x14ac:dyDescent="0.3">
      <c r="A19" s="128" t="s">
        <v>103</v>
      </c>
      <c r="B19" s="80">
        <v>488890</v>
      </c>
      <c r="C19" s="78">
        <f>B19*24*365*5</f>
        <v>21413382000</v>
      </c>
      <c r="D19" s="75">
        <f>C19/1000</f>
        <v>21413382</v>
      </c>
      <c r="E19" s="86">
        <f>D19*0.1</f>
        <v>2141338.2000000002</v>
      </c>
    </row>
  </sheetData>
  <mergeCells count="2">
    <mergeCell ref="A1:B1"/>
    <mergeCell ref="A4:A5"/>
  </mergeCells>
  <hyperlinks>
    <hyperlink ref="I2" r:id="rId1" xr:uid="{76AAD355-16B9-48C6-A859-A8826FFBABC2}"/>
    <hyperlink ref="I3" r:id="rId2" display="https://www.newegg.com/Product/Product.aspx?Item=9SIA91N5SB8508&amp;ignorebbr=1&amp;nm_mc=KNC-GoogleMKP-PC&amp;cm_mmc=KNC-GoogleMKP-PC-_-pla-_-Network+-+Switches-_-9SIA91N5SB8508&amp;gclid=Cj0KCQiA6enQBRDUARIsAGs1YQhh12T-dkPpmJV30MuxP88R2FEp-uX4OuchW_H5IlCTWfkZ-IhFOZ4aAu-BEALw_wcB&amp;gclsrc=aw.ds" xr:uid="{F8DC91AF-2216-42DC-AF55-0CAFB813C9B8}"/>
    <hyperlink ref="I9" r:id="rId3" xr:uid="{1A5DFB40-7FA4-4431-80A6-383D45CDA778}"/>
    <hyperlink ref="I4" r:id="rId4" xr:uid="{19F57EE1-E5C6-45C8-99A9-5AB7B4A15DC8}"/>
    <hyperlink ref="I5" r:id="rId5" xr:uid="{E8A29B8F-BE61-404D-8924-857F0E597677}"/>
    <hyperlink ref="I6" r:id="rId6" xr:uid="{3312EB16-3229-4924-BA12-3811217F5A5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FE352-7117-439C-BF68-39D5BC19B47F}">
  <dimension ref="A1:J23"/>
  <sheetViews>
    <sheetView topLeftCell="A14" workbookViewId="0">
      <selection activeCell="F15" sqref="F15"/>
    </sheetView>
  </sheetViews>
  <sheetFormatPr defaultColWidth="33.44140625" defaultRowHeight="14.4" x14ac:dyDescent="0.3"/>
  <cols>
    <col min="1" max="1" width="16.109375" style="115" bestFit="1" customWidth="1"/>
    <col min="2" max="2" width="14.109375" style="106" bestFit="1" customWidth="1"/>
    <col min="3" max="3" width="33.33203125" style="106" bestFit="1" customWidth="1"/>
    <col min="4" max="4" width="24" style="106" bestFit="1" customWidth="1"/>
    <col min="5" max="5" width="21.44140625" style="106" bestFit="1" customWidth="1"/>
    <col min="6" max="6" width="16.44140625" style="106" bestFit="1" customWidth="1"/>
    <col min="7" max="7" width="17.21875" style="106" bestFit="1" customWidth="1"/>
    <col min="8" max="8" width="21.33203125" style="106" bestFit="1" customWidth="1"/>
    <col min="9" max="16384" width="33.44140625" style="106"/>
  </cols>
  <sheetData>
    <row r="1" spans="1:10" s="115" customFormat="1" ht="15" thickBot="1" x14ac:dyDescent="0.35">
      <c r="A1" s="118" t="s">
        <v>63</v>
      </c>
      <c r="B1" s="118"/>
      <c r="C1" s="112" t="s">
        <v>64</v>
      </c>
      <c r="D1" s="112" t="s">
        <v>65</v>
      </c>
      <c r="E1" s="112" t="s">
        <v>66</v>
      </c>
      <c r="F1" s="112" t="s">
        <v>67</v>
      </c>
      <c r="G1" s="112" t="s">
        <v>68</v>
      </c>
      <c r="H1" s="112" t="s">
        <v>69</v>
      </c>
      <c r="I1" s="112"/>
      <c r="J1" s="116"/>
    </row>
    <row r="2" spans="1:10" ht="43.8" thickBot="1" x14ac:dyDescent="0.35">
      <c r="A2" s="118" t="s">
        <v>70</v>
      </c>
      <c r="B2" s="76" t="s">
        <v>15</v>
      </c>
      <c r="C2" s="76" t="s">
        <v>131</v>
      </c>
      <c r="D2" s="77">
        <v>200000</v>
      </c>
      <c r="E2" s="107">
        <v>1550</v>
      </c>
      <c r="F2" s="119">
        <f>D2*E2</f>
        <v>310000000</v>
      </c>
      <c r="G2" s="77">
        <v>115</v>
      </c>
      <c r="H2" s="77">
        <v>23000000</v>
      </c>
      <c r="I2" s="108" t="s">
        <v>72</v>
      </c>
      <c r="J2" s="71"/>
    </row>
    <row r="3" spans="1:10" ht="72.599999999999994" thickBot="1" x14ac:dyDescent="0.35">
      <c r="A3" s="118"/>
      <c r="B3" s="76" t="s">
        <v>62</v>
      </c>
      <c r="C3" s="76" t="s">
        <v>73</v>
      </c>
      <c r="D3" s="77">
        <v>100000</v>
      </c>
      <c r="E3" s="107">
        <v>4520</v>
      </c>
      <c r="F3" s="119">
        <f t="shared" ref="F3:F11" si="0">D3*E3</f>
        <v>452000000</v>
      </c>
      <c r="G3" s="77">
        <v>2000</v>
      </c>
      <c r="H3" s="77">
        <v>200000000</v>
      </c>
      <c r="I3" s="108" t="s">
        <v>74</v>
      </c>
      <c r="J3" s="71"/>
    </row>
    <row r="4" spans="1:10" ht="58.2" thickBot="1" x14ac:dyDescent="0.35">
      <c r="A4" s="118"/>
      <c r="B4" s="76" t="s">
        <v>75</v>
      </c>
      <c r="C4" s="76" t="s">
        <v>76</v>
      </c>
      <c r="D4" s="77">
        <v>100000</v>
      </c>
      <c r="E4" s="107">
        <v>154.94999999999999</v>
      </c>
      <c r="F4" s="119">
        <f t="shared" si="0"/>
        <v>15494999.999999998</v>
      </c>
      <c r="G4" s="76"/>
      <c r="H4" s="76"/>
      <c r="I4" s="108" t="s">
        <v>124</v>
      </c>
      <c r="J4" s="71"/>
    </row>
    <row r="5" spans="1:10" ht="58.2" thickBot="1" x14ac:dyDescent="0.35">
      <c r="A5" s="118"/>
      <c r="B5" s="120" t="s">
        <v>78</v>
      </c>
      <c r="C5" s="76" t="s">
        <v>79</v>
      </c>
      <c r="D5" s="77">
        <v>200000</v>
      </c>
      <c r="E5" s="107">
        <v>200</v>
      </c>
      <c r="F5" s="119">
        <f t="shared" si="0"/>
        <v>40000000</v>
      </c>
      <c r="G5" s="76"/>
      <c r="H5" s="76"/>
      <c r="I5" s="108" t="s">
        <v>80</v>
      </c>
      <c r="J5" s="71"/>
    </row>
    <row r="6" spans="1:10" ht="58.2" thickBot="1" x14ac:dyDescent="0.35">
      <c r="A6" s="118"/>
      <c r="B6" s="120"/>
      <c r="C6" s="76" t="s">
        <v>81</v>
      </c>
      <c r="D6" s="77">
        <v>200000</v>
      </c>
      <c r="E6" s="119">
        <v>852.29</v>
      </c>
      <c r="F6" s="119">
        <f t="shared" si="0"/>
        <v>170458000</v>
      </c>
      <c r="G6" s="76"/>
      <c r="H6" s="76"/>
      <c r="I6" s="108" t="s">
        <v>82</v>
      </c>
      <c r="J6" s="71"/>
    </row>
    <row r="7" spans="1:10" ht="58.2" thickBot="1" x14ac:dyDescent="0.35">
      <c r="A7" s="112" t="s">
        <v>83</v>
      </c>
      <c r="B7" s="76"/>
      <c r="C7" s="76" t="s">
        <v>84</v>
      </c>
      <c r="D7" s="77">
        <v>2181</v>
      </c>
      <c r="E7" s="107">
        <v>1789</v>
      </c>
      <c r="F7" s="119">
        <f t="shared" si="0"/>
        <v>3901809</v>
      </c>
      <c r="G7" s="77">
        <v>30.6</v>
      </c>
      <c r="H7" s="77">
        <v>66738.600000000006</v>
      </c>
      <c r="I7" s="108" t="s">
        <v>85</v>
      </c>
      <c r="J7" s="71"/>
    </row>
    <row r="8" spans="1:10" ht="58.2" thickBot="1" x14ac:dyDescent="0.35">
      <c r="A8" s="118" t="s">
        <v>86</v>
      </c>
      <c r="B8" s="76" t="s">
        <v>87</v>
      </c>
      <c r="C8" s="76" t="s">
        <v>88</v>
      </c>
      <c r="D8" s="77">
        <v>102174</v>
      </c>
      <c r="E8" s="107">
        <v>73</v>
      </c>
      <c r="F8" s="119">
        <f t="shared" si="0"/>
        <v>7458702</v>
      </c>
      <c r="G8" s="76"/>
      <c r="H8" s="76"/>
      <c r="I8" s="108" t="s">
        <v>89</v>
      </c>
      <c r="J8" s="71"/>
    </row>
    <row r="9" spans="1:10" ht="58.2" thickBot="1" x14ac:dyDescent="0.35">
      <c r="A9" s="118"/>
      <c r="B9" s="76" t="s">
        <v>90</v>
      </c>
      <c r="C9" s="76" t="s">
        <v>91</v>
      </c>
      <c r="D9" s="77">
        <v>10221</v>
      </c>
      <c r="E9" s="107">
        <v>238</v>
      </c>
      <c r="F9" s="119">
        <f t="shared" si="0"/>
        <v>2432598</v>
      </c>
      <c r="G9" s="76"/>
      <c r="H9" s="76"/>
      <c r="I9" s="108" t="s">
        <v>92</v>
      </c>
      <c r="J9" s="71"/>
    </row>
    <row r="10" spans="1:10" ht="58.2" thickBot="1" x14ac:dyDescent="0.35">
      <c r="A10" s="112" t="s">
        <v>93</v>
      </c>
      <c r="B10" s="76"/>
      <c r="C10" s="76" t="s">
        <v>94</v>
      </c>
      <c r="D10" s="77">
        <v>104688</v>
      </c>
      <c r="E10" s="107">
        <v>170</v>
      </c>
      <c r="F10" s="119">
        <f t="shared" si="0"/>
        <v>17796960</v>
      </c>
      <c r="G10" s="76"/>
      <c r="H10" s="76"/>
      <c r="I10" s="108" t="s">
        <v>95</v>
      </c>
      <c r="J10" s="71"/>
    </row>
    <row r="11" spans="1:10" s="110" customFormat="1" ht="115.2" x14ac:dyDescent="0.3">
      <c r="A11" s="112" t="s">
        <v>96</v>
      </c>
      <c r="B11" s="76"/>
      <c r="C11" s="76" t="s">
        <v>122</v>
      </c>
      <c r="D11" s="77">
        <v>14</v>
      </c>
      <c r="E11" s="109">
        <v>44475.85</v>
      </c>
      <c r="F11" s="119">
        <f t="shared" si="0"/>
        <v>622661.9</v>
      </c>
      <c r="G11" s="76">
        <v>3300</v>
      </c>
      <c r="H11" s="76">
        <f>G11*D11</f>
        <v>46200</v>
      </c>
      <c r="I11" s="76"/>
      <c r="J11" s="117"/>
    </row>
    <row r="12" spans="1:10" ht="15" thickBot="1" x14ac:dyDescent="0.35">
      <c r="A12" s="112" t="s">
        <v>97</v>
      </c>
      <c r="B12" s="76"/>
      <c r="C12" s="76"/>
      <c r="D12" s="76"/>
      <c r="E12" s="76"/>
      <c r="F12" s="119">
        <v>1133937931</v>
      </c>
      <c r="G12" s="76"/>
      <c r="H12" s="76"/>
      <c r="I12" s="76"/>
      <c r="J12" s="71"/>
    </row>
    <row r="13" spans="1:10" ht="115.8" thickBot="1" x14ac:dyDescent="0.35">
      <c r="A13" s="112" t="s">
        <v>98</v>
      </c>
      <c r="B13" s="76"/>
      <c r="C13" s="76" t="s">
        <v>99</v>
      </c>
      <c r="D13" s="77">
        <v>5111</v>
      </c>
      <c r="E13" s="121">
        <v>2582</v>
      </c>
      <c r="F13" s="119">
        <f>D13*E13</f>
        <v>13196602</v>
      </c>
      <c r="G13" s="77">
        <v>7000</v>
      </c>
      <c r="H13" s="77">
        <v>35777000</v>
      </c>
      <c r="I13" s="108" t="s">
        <v>100</v>
      </c>
      <c r="J13" s="71"/>
    </row>
    <row r="14" spans="1:10" ht="15" thickBot="1" x14ac:dyDescent="0.35">
      <c r="A14" s="112" t="s">
        <v>101</v>
      </c>
      <c r="B14" s="76"/>
      <c r="C14" s="76"/>
      <c r="D14" s="77">
        <v>100</v>
      </c>
      <c r="E14" s="107">
        <v>1000000</v>
      </c>
      <c r="F14" s="119">
        <f>D14*E14</f>
        <v>100000000</v>
      </c>
      <c r="G14" s="76"/>
      <c r="H14" s="76"/>
      <c r="I14" s="76"/>
      <c r="J14" s="71"/>
    </row>
    <row r="15" spans="1:10" ht="15" thickBot="1" x14ac:dyDescent="0.35">
      <c r="A15" s="112" t="s">
        <v>102</v>
      </c>
      <c r="B15" s="76"/>
      <c r="C15" s="76"/>
      <c r="D15" s="76"/>
      <c r="E15" s="76"/>
      <c r="F15" s="119">
        <f>SUM(F2:F14)</f>
        <v>2267300263.9000001</v>
      </c>
      <c r="G15" s="76"/>
      <c r="H15" s="76"/>
      <c r="I15" s="76"/>
      <c r="J15" s="71"/>
    </row>
    <row r="16" spans="1:10" ht="15" thickBot="1" x14ac:dyDescent="0.35">
      <c r="A16" s="114"/>
      <c r="B16" s="71"/>
      <c r="C16" s="71"/>
      <c r="D16" s="71"/>
      <c r="E16" s="71"/>
      <c r="F16" s="71"/>
      <c r="G16" s="71"/>
      <c r="H16" s="71"/>
      <c r="I16" s="71"/>
      <c r="J16" s="71"/>
    </row>
    <row r="17" spans="1:10" ht="15" thickBot="1" x14ac:dyDescent="0.35">
      <c r="A17" s="114"/>
      <c r="B17" s="71"/>
      <c r="C17" s="71"/>
      <c r="D17" s="71"/>
      <c r="E17" s="71"/>
      <c r="F17" s="71"/>
      <c r="G17" s="71"/>
      <c r="H17" s="71"/>
      <c r="I17" s="71"/>
      <c r="J17" s="71"/>
    </row>
    <row r="18" spans="1:10" ht="15" thickBot="1" x14ac:dyDescent="0.35">
      <c r="A18" s="114"/>
      <c r="B18" s="71"/>
      <c r="C18" s="71"/>
      <c r="D18" s="71"/>
      <c r="E18" s="71"/>
      <c r="F18" s="71"/>
      <c r="G18" s="71"/>
      <c r="H18" s="71"/>
      <c r="I18" s="71"/>
      <c r="J18" s="71"/>
    </row>
    <row r="19" spans="1:10" ht="15" thickBot="1" x14ac:dyDescent="0.35">
      <c r="A19" s="114" t="s">
        <v>103</v>
      </c>
      <c r="B19" s="74">
        <v>258889938.59999999</v>
      </c>
      <c r="C19" s="74">
        <v>11339379310680</v>
      </c>
      <c r="D19" s="74">
        <v>11339379311</v>
      </c>
      <c r="E19" s="74">
        <v>1133937931</v>
      </c>
      <c r="F19" s="71"/>
      <c r="G19" s="71"/>
      <c r="H19" s="71"/>
      <c r="I19" s="71"/>
      <c r="J19" s="71"/>
    </row>
    <row r="20" spans="1:10" ht="15" thickBot="1" x14ac:dyDescent="0.35">
      <c r="A20" s="114"/>
      <c r="B20" s="71"/>
      <c r="C20" s="71"/>
      <c r="D20" s="71"/>
      <c r="E20" s="71"/>
      <c r="F20" s="71"/>
      <c r="G20" s="71"/>
      <c r="H20" s="71"/>
      <c r="I20" s="71"/>
      <c r="J20" s="71"/>
    </row>
    <row r="22" spans="1:10" x14ac:dyDescent="0.3">
      <c r="A22" s="111"/>
      <c r="B22" s="111" t="s">
        <v>106</v>
      </c>
      <c r="C22" s="111" t="s">
        <v>107</v>
      </c>
      <c r="D22" s="111" t="s">
        <v>108</v>
      </c>
      <c r="E22" s="111" t="s">
        <v>109</v>
      </c>
    </row>
    <row r="23" spans="1:10" ht="15" thickBot="1" x14ac:dyDescent="0.35">
      <c r="A23" s="112" t="s">
        <v>103</v>
      </c>
      <c r="B23" s="74">
        <v>258889938.59999999</v>
      </c>
      <c r="C23" s="113">
        <f>B23*24*365*5</f>
        <v>11339379310680</v>
      </c>
      <c r="D23" s="110">
        <f>C23/1000</f>
        <v>11339379310.68</v>
      </c>
      <c r="E23" s="73">
        <f>D23*0.01</f>
        <v>113393793.1068</v>
      </c>
    </row>
  </sheetData>
  <mergeCells count="4">
    <mergeCell ref="A1:B1"/>
    <mergeCell ref="A2:A6"/>
    <mergeCell ref="B5:B6"/>
    <mergeCell ref="A8:A9"/>
  </mergeCells>
  <hyperlinks>
    <hyperlink ref="I2" r:id="rId1" xr:uid="{2001CABA-60E2-4D8E-88A5-ED06F8A41B76}"/>
    <hyperlink ref="I3" r:id="rId2" xr:uid="{CD29A657-F4F6-49C9-81F8-BB0F7F286C10}"/>
    <hyperlink ref="I5" r:id="rId3" xr:uid="{42BFB2A3-3982-46F6-8483-F5E2B14C6342}"/>
    <hyperlink ref="I6" r:id="rId4" xr:uid="{3E25BDCA-B7DA-4AE2-9E38-3C1820044BC2}"/>
    <hyperlink ref="I7" r:id="rId5" xr:uid="{99E98703-50D2-47D6-8741-DCA280A92672}"/>
    <hyperlink ref="I10" r:id="rId6" xr:uid="{8C88950E-DD12-416F-9FCD-FFA93AACC99F}"/>
    <hyperlink ref="I13" r:id="rId7" xr:uid="{BE0E7D4A-15B1-4650-B8DA-65C25CCBF5D2}"/>
    <hyperlink ref="I8" r:id="rId8" xr:uid="{B86A208C-813C-436B-940A-C31CDDD070D4}"/>
    <hyperlink ref="I9" r:id="rId9" xr:uid="{9D17F083-0A3B-4ED6-8E0C-E63CE3C257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2a</vt:lpstr>
      <vt:lpstr>Sheet9</vt:lpstr>
      <vt:lpstr>1a</vt:lpstr>
      <vt:lpstr>Sheet10</vt:lpstr>
      <vt:lpstr>wor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Gupta</dc:creator>
  <cp:lastModifiedBy>Chetan Gupta</cp:lastModifiedBy>
  <dcterms:created xsi:type="dcterms:W3CDTF">2018-04-23T20:13:08Z</dcterms:created>
  <dcterms:modified xsi:type="dcterms:W3CDTF">2018-04-24T03:08:45Z</dcterms:modified>
</cp:coreProperties>
</file>