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NMEM\PEACH\241027\In vivo PK\"/>
    </mc:Choice>
  </mc:AlternateContent>
  <xr:revisionPtr revIDLastSave="0" documentId="13_ncr:1_{F1ABF47E-D671-4171-B1AA-163FE3AD57C8}" xr6:coauthVersionLast="47" xr6:coauthVersionMax="47" xr10:uidLastSave="{00000000-0000-0000-0000-000000000000}"/>
  <bookViews>
    <workbookView xWindow="180" yWindow="135" windowWidth="26175" windowHeight="17205" tabRatio="878" activeTab="1" xr2:uid="{00000000-000D-0000-FFFF-FFFF00000000}"/>
  </bookViews>
  <sheets>
    <sheet name="PK parameters" sheetId="66" r:id="rId1"/>
    <sheet name="Concentrations" sheetId="6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6" l="1"/>
  <c r="C9" i="66"/>
  <c r="E43" i="66"/>
  <c r="E24" i="66" l="1"/>
  <c r="E23" i="66"/>
  <c r="E22" i="66"/>
  <c r="E63" i="66"/>
  <c r="E64" i="66"/>
  <c r="E44" i="66"/>
  <c r="D22" i="66"/>
  <c r="D24" i="66"/>
  <c r="C24" i="66"/>
  <c r="D23" i="66"/>
  <c r="C23" i="66"/>
  <c r="C22" i="66"/>
  <c r="BC20" i="66"/>
  <c r="BB20" i="66"/>
  <c r="BC19" i="66"/>
  <c r="BB19" i="66"/>
  <c r="BC18" i="66"/>
  <c r="BB18" i="66"/>
  <c r="BC17" i="66"/>
  <c r="BB17" i="66"/>
  <c r="BC16" i="66"/>
  <c r="BB16" i="66"/>
  <c r="BC15" i="66"/>
  <c r="BB15" i="66"/>
  <c r="BC14" i="66"/>
  <c r="BB14" i="66"/>
  <c r="BC13" i="66"/>
  <c r="BB13" i="66"/>
  <c r="BC12" i="66"/>
  <c r="BB12" i="66"/>
  <c r="BC11" i="66"/>
  <c r="BB11" i="66"/>
  <c r="BC10" i="66"/>
  <c r="BB10" i="66"/>
  <c r="BC9" i="66"/>
  <c r="BB9" i="66"/>
  <c r="BC8" i="66"/>
  <c r="BB8" i="66"/>
  <c r="BC7" i="66"/>
  <c r="BB7" i="66"/>
  <c r="BC6" i="66"/>
  <c r="BB6" i="66"/>
  <c r="BC5" i="66"/>
  <c r="BB5" i="66"/>
  <c r="AU20" i="66"/>
  <c r="AT20" i="66"/>
  <c r="AU19" i="66"/>
  <c r="AT19" i="66"/>
  <c r="AU18" i="66"/>
  <c r="AT18" i="66"/>
  <c r="AU17" i="66"/>
  <c r="AT17" i="66"/>
  <c r="AU16" i="66"/>
  <c r="AT16" i="66"/>
  <c r="AU15" i="66"/>
  <c r="AT15" i="66"/>
  <c r="AU14" i="66"/>
  <c r="AT14" i="66"/>
  <c r="AU13" i="66"/>
  <c r="AT13" i="66"/>
  <c r="AU12" i="66"/>
  <c r="AT12" i="66"/>
  <c r="AU11" i="66"/>
  <c r="AT11" i="66"/>
  <c r="AU10" i="66"/>
  <c r="AT10" i="66"/>
  <c r="AU9" i="66"/>
  <c r="AT9" i="66"/>
  <c r="AU8" i="66"/>
  <c r="AT8" i="66"/>
  <c r="AU7" i="66"/>
  <c r="AT7" i="66"/>
  <c r="AU6" i="66"/>
  <c r="AT6" i="66"/>
  <c r="AU5" i="66"/>
  <c r="AT5" i="66"/>
  <c r="AM20" i="66"/>
  <c r="AL20" i="66"/>
  <c r="AM19" i="66"/>
  <c r="AL19" i="66"/>
  <c r="AM18" i="66"/>
  <c r="AL18" i="66"/>
  <c r="AM17" i="66"/>
  <c r="AL17" i="66"/>
  <c r="AM16" i="66"/>
  <c r="AL16" i="66"/>
  <c r="AM15" i="66"/>
  <c r="AL15" i="66"/>
  <c r="AM14" i="66"/>
  <c r="AL14" i="66"/>
  <c r="AM13" i="66"/>
  <c r="AL13" i="66"/>
  <c r="AM12" i="66"/>
  <c r="AL12" i="66"/>
  <c r="AM11" i="66"/>
  <c r="AL11" i="66"/>
  <c r="AM10" i="66"/>
  <c r="AL10" i="66"/>
  <c r="AM9" i="66"/>
  <c r="AL9" i="66"/>
  <c r="AM8" i="66"/>
  <c r="AL8" i="66"/>
  <c r="AM7" i="66"/>
  <c r="AL7" i="66"/>
  <c r="AM6" i="66"/>
  <c r="AL6" i="66"/>
  <c r="AM5" i="66"/>
  <c r="AL5" i="66"/>
  <c r="AE20" i="66"/>
  <c r="AD20" i="66"/>
  <c r="AE19" i="66"/>
  <c r="AD19" i="66"/>
  <c r="AE18" i="66"/>
  <c r="AD18" i="66"/>
  <c r="AE17" i="66"/>
  <c r="AD17" i="66"/>
  <c r="AE16" i="66"/>
  <c r="AD16" i="66"/>
  <c r="AE15" i="66"/>
  <c r="AD15" i="66"/>
  <c r="AE14" i="66"/>
  <c r="AD14" i="66"/>
  <c r="AE13" i="66"/>
  <c r="AD13" i="66"/>
  <c r="AE12" i="66"/>
  <c r="AD12" i="66"/>
  <c r="AE11" i="66"/>
  <c r="AD11" i="66"/>
  <c r="AE10" i="66"/>
  <c r="AD10" i="66"/>
  <c r="AE9" i="66"/>
  <c r="AD9" i="66"/>
  <c r="AE8" i="66"/>
  <c r="AD8" i="66"/>
  <c r="AE7" i="66"/>
  <c r="AD7" i="66"/>
  <c r="AE6" i="66"/>
  <c r="AD6" i="66"/>
  <c r="AE5" i="66"/>
  <c r="AD5" i="66"/>
  <c r="O11" i="66"/>
  <c r="N11" i="66"/>
  <c r="P11" i="66" s="1"/>
  <c r="O9" i="66"/>
  <c r="AN16" i="66" l="1"/>
  <c r="AN11" i="66"/>
  <c r="AN9" i="66"/>
  <c r="AN15" i="66"/>
  <c r="AV10" i="66"/>
  <c r="AN5" i="66"/>
  <c r="AV12" i="66"/>
  <c r="BD20" i="66"/>
  <c r="AF14" i="66"/>
  <c r="AF20" i="66"/>
  <c r="AV8" i="66"/>
  <c r="AV14" i="66"/>
  <c r="AV20" i="66"/>
  <c r="BD10" i="66"/>
  <c r="BD16" i="66"/>
  <c r="AN20" i="66"/>
  <c r="BD5" i="66"/>
  <c r="BD17" i="66"/>
  <c r="BD18" i="66"/>
  <c r="BD7" i="66"/>
  <c r="BD19" i="66"/>
  <c r="BD8" i="66"/>
  <c r="BD14" i="66"/>
  <c r="BD11" i="66"/>
  <c r="BD6" i="66"/>
  <c r="BD12" i="66"/>
  <c r="BD9" i="66"/>
  <c r="BD15" i="66"/>
  <c r="AV5" i="66"/>
  <c r="AV16" i="66"/>
  <c r="AV11" i="66"/>
  <c r="AV6" i="66"/>
  <c r="AV17" i="66"/>
  <c r="AV7" i="66"/>
  <c r="AV18" i="66"/>
  <c r="AV19" i="66"/>
  <c r="AV9" i="66"/>
  <c r="AV15" i="66"/>
  <c r="AN10" i="66"/>
  <c r="AN17" i="66"/>
  <c r="AN6" i="66"/>
  <c r="AN12" i="66"/>
  <c r="AN18" i="66"/>
  <c r="AN7" i="66"/>
  <c r="AN19" i="66"/>
  <c r="AN8" i="66"/>
  <c r="AN14" i="66"/>
  <c r="AF10" i="66"/>
  <c r="AF6" i="66"/>
  <c r="AF9" i="66"/>
  <c r="AF15" i="66"/>
  <c r="AF5" i="66"/>
  <c r="AF16" i="66"/>
  <c r="AF17" i="66"/>
  <c r="AF12" i="66"/>
  <c r="AF18" i="66"/>
  <c r="AF7" i="66"/>
  <c r="AF19" i="66"/>
  <c r="AF8" i="66"/>
  <c r="N5" i="66" l="1"/>
  <c r="O5" i="66"/>
  <c r="V5" i="66"/>
  <c r="W5" i="66"/>
  <c r="V19" i="66"/>
  <c r="W19" i="66"/>
  <c r="V20" i="66"/>
  <c r="W20" i="66"/>
  <c r="N14" i="66"/>
  <c r="O14" i="66"/>
  <c r="N15" i="66"/>
  <c r="O15" i="66"/>
  <c r="W18" i="66"/>
  <c r="V18" i="66"/>
  <c r="W17" i="66"/>
  <c r="V17" i="66"/>
  <c r="W16" i="66"/>
  <c r="V16" i="66"/>
  <c r="W15" i="66"/>
  <c r="V15" i="66"/>
  <c r="W14" i="66"/>
  <c r="V14" i="66"/>
  <c r="W13" i="66"/>
  <c r="V13" i="66"/>
  <c r="W12" i="66"/>
  <c r="V12" i="66"/>
  <c r="W11" i="66"/>
  <c r="V11" i="66"/>
  <c r="W10" i="66"/>
  <c r="V10" i="66"/>
  <c r="W9" i="66"/>
  <c r="V9" i="66"/>
  <c r="W8" i="66"/>
  <c r="V8" i="66"/>
  <c r="W7" i="66"/>
  <c r="V7" i="66"/>
  <c r="W6" i="66"/>
  <c r="V6" i="66"/>
  <c r="M51" i="60"/>
  <c r="M24" i="60"/>
  <c r="M5" i="60"/>
  <c r="M15" i="60"/>
  <c r="L57" i="60"/>
  <c r="K57" i="60"/>
  <c r="L56" i="60"/>
  <c r="K56" i="60"/>
  <c r="L55" i="60"/>
  <c r="K55" i="60"/>
  <c r="L54" i="60"/>
  <c r="K54" i="60"/>
  <c r="L53" i="60"/>
  <c r="K53" i="60"/>
  <c r="L52" i="60"/>
  <c r="K52" i="60"/>
  <c r="L51" i="60"/>
  <c r="K51" i="60"/>
  <c r="L48" i="60"/>
  <c r="K48" i="60"/>
  <c r="L47" i="60"/>
  <c r="K47" i="60"/>
  <c r="L46" i="60"/>
  <c r="K46" i="60"/>
  <c r="L45" i="60"/>
  <c r="K45" i="60"/>
  <c r="L44" i="60"/>
  <c r="K44" i="60"/>
  <c r="L43" i="60"/>
  <c r="K43" i="60"/>
  <c r="L42" i="60"/>
  <c r="K42" i="60"/>
  <c r="L39" i="60"/>
  <c r="M39" i="60" s="1"/>
  <c r="K39" i="60"/>
  <c r="L38" i="60"/>
  <c r="M38" i="60" s="1"/>
  <c r="K38" i="60"/>
  <c r="L37" i="60"/>
  <c r="K37" i="60"/>
  <c r="L36" i="60"/>
  <c r="K36" i="60"/>
  <c r="L35" i="60"/>
  <c r="M35" i="60" s="1"/>
  <c r="K35" i="60"/>
  <c r="L34" i="60"/>
  <c r="M34" i="60" s="1"/>
  <c r="K34" i="60"/>
  <c r="L33" i="60"/>
  <c r="K33" i="60"/>
  <c r="L30" i="60"/>
  <c r="K30" i="60"/>
  <c r="L29" i="60"/>
  <c r="K29" i="60"/>
  <c r="L28" i="60"/>
  <c r="K28" i="60"/>
  <c r="L27" i="60"/>
  <c r="K27" i="60"/>
  <c r="L26" i="60"/>
  <c r="K26" i="60"/>
  <c r="L25" i="60"/>
  <c r="K25" i="60"/>
  <c r="L24" i="60"/>
  <c r="K24" i="60"/>
  <c r="L21" i="60"/>
  <c r="K21" i="60"/>
  <c r="L20" i="60"/>
  <c r="K20" i="60"/>
  <c r="L19" i="60"/>
  <c r="K19" i="60"/>
  <c r="L18" i="60"/>
  <c r="K18" i="60"/>
  <c r="L17" i="60"/>
  <c r="K17" i="60"/>
  <c r="L16" i="60"/>
  <c r="K16" i="60"/>
  <c r="L15" i="60"/>
  <c r="K15" i="60"/>
  <c r="K5" i="60"/>
  <c r="L5" i="60"/>
  <c r="K6" i="60"/>
  <c r="L6" i="60"/>
  <c r="K7" i="60"/>
  <c r="L7" i="60"/>
  <c r="M7" i="60" s="1"/>
  <c r="K8" i="60"/>
  <c r="L8" i="60"/>
  <c r="M8" i="60" s="1"/>
  <c r="K9" i="60"/>
  <c r="L9" i="60"/>
  <c r="K10" i="60"/>
  <c r="L10" i="60"/>
  <c r="K11" i="60"/>
  <c r="L11" i="60"/>
  <c r="K12" i="60"/>
  <c r="L12" i="60"/>
  <c r="M12" i="60" s="1"/>
  <c r="P15" i="66" l="1"/>
  <c r="X19" i="66"/>
  <c r="P5" i="66"/>
  <c r="X5" i="66"/>
  <c r="U21" i="66"/>
  <c r="AS21" i="66"/>
  <c r="T21" i="66"/>
  <c r="AK21" i="66"/>
  <c r="AJ21" i="66"/>
  <c r="AQ21" i="66"/>
  <c r="S21" i="66"/>
  <c r="AR21" i="66"/>
  <c r="AI21" i="66"/>
  <c r="P14" i="66"/>
  <c r="X20" i="66"/>
  <c r="X7" i="66"/>
  <c r="X8" i="66"/>
  <c r="X14" i="66"/>
  <c r="X15" i="66"/>
  <c r="X12" i="66"/>
  <c r="X18" i="66"/>
  <c r="X10" i="66"/>
  <c r="X11" i="66"/>
  <c r="X16" i="66"/>
  <c r="X9" i="66"/>
  <c r="X6" i="66"/>
  <c r="X17" i="66"/>
  <c r="M56" i="60"/>
  <c r="M57" i="60"/>
  <c r="M52" i="60"/>
  <c r="M53" i="60"/>
  <c r="M54" i="60"/>
  <c r="M55" i="60"/>
  <c r="M44" i="60"/>
  <c r="M45" i="60"/>
  <c r="M46" i="60"/>
  <c r="M47" i="60"/>
  <c r="M48" i="60"/>
  <c r="M43" i="60"/>
  <c r="M36" i="60"/>
  <c r="M37" i="60"/>
  <c r="M25" i="60"/>
  <c r="M27" i="60"/>
  <c r="M28" i="60"/>
  <c r="M29" i="60"/>
  <c r="M26" i="60"/>
  <c r="M16" i="60"/>
  <c r="M18" i="60"/>
  <c r="M17" i="60"/>
  <c r="M19" i="60"/>
  <c r="M20" i="60"/>
  <c r="M6" i="60"/>
  <c r="M11" i="60"/>
  <c r="M10" i="60"/>
  <c r="M9" i="60"/>
  <c r="N6" i="66"/>
  <c r="O6" i="66"/>
  <c r="N12" i="66"/>
  <c r="O12" i="66"/>
  <c r="P12" i="66" l="1"/>
  <c r="AU21" i="66"/>
  <c r="AT21" i="66"/>
  <c r="AM21" i="66"/>
  <c r="AL21" i="66"/>
  <c r="P6" i="66"/>
  <c r="W21" i="66"/>
  <c r="V21" i="66"/>
  <c r="N7" i="66"/>
  <c r="O7" i="66"/>
  <c r="N8" i="66"/>
  <c r="O8" i="66"/>
  <c r="N9" i="66"/>
  <c r="P9" i="66" s="1"/>
  <c r="N10" i="66"/>
  <c r="O10" i="66"/>
  <c r="N13" i="66"/>
  <c r="O13" i="66"/>
  <c r="N16" i="66"/>
  <c r="C12" i="66" s="1"/>
  <c r="O16" i="66"/>
  <c r="N17" i="66"/>
  <c r="C13" i="66" s="1"/>
  <c r="O17" i="66"/>
  <c r="N18" i="66"/>
  <c r="C14" i="66" s="1"/>
  <c r="O18" i="66"/>
  <c r="N19" i="66"/>
  <c r="O19" i="66"/>
  <c r="N20" i="66"/>
  <c r="O20" i="66"/>
  <c r="P20" i="66" s="1"/>
  <c r="P16" i="66" l="1"/>
  <c r="P19" i="66"/>
  <c r="P10" i="66"/>
  <c r="P17" i="66"/>
  <c r="P18" i="66"/>
  <c r="AV21" i="66"/>
  <c r="X21" i="66"/>
  <c r="AN21" i="66"/>
  <c r="P13" i="66"/>
  <c r="P8" i="66"/>
  <c r="P7" i="66"/>
</calcChain>
</file>

<file path=xl/sharedStrings.xml><?xml version="1.0" encoding="utf-8"?>
<sst xmlns="http://schemas.openxmlformats.org/spreadsheetml/2006/main" count="398" uniqueCount="120">
  <si>
    <t>1. CONCENTRATIONS</t>
    <phoneticPr fontId="4" type="noConversion"/>
  </si>
  <si>
    <t>Dose Level
(mg/kg)</t>
    <phoneticPr fontId="4" type="noConversion"/>
  </si>
  <si>
    <t>Mean</t>
    <phoneticPr fontId="4" type="noConversion"/>
  </si>
  <si>
    <t>SD</t>
    <phoneticPr fontId="4" type="noConversion"/>
  </si>
  <si>
    <t>CV
(%)</t>
    <phoneticPr fontId="8" type="noConversion"/>
  </si>
  <si>
    <t>M1</t>
  </si>
  <si>
    <t>M2</t>
  </si>
  <si>
    <t>M3</t>
  </si>
  <si>
    <t>NA</t>
    <phoneticPr fontId="4" type="noConversion"/>
  </si>
  <si>
    <t>No Peak</t>
  </si>
  <si>
    <t>M6</t>
    <phoneticPr fontId="4" type="noConversion"/>
  </si>
  <si>
    <t>G2</t>
  </si>
  <si>
    <t>Rsq_adjusted</t>
  </si>
  <si>
    <t>BLQ: &lt; LLOQ (1 ng/mL), Concentration below the LLOQ was replaced with zero for calculation purposes.</t>
    <phoneticPr fontId="16" type="noConversion"/>
  </si>
  <si>
    <t>M1</t>
    <phoneticPr fontId="4" type="noConversion"/>
  </si>
  <si>
    <t>M2</t>
    <phoneticPr fontId="4" type="noConversion"/>
  </si>
  <si>
    <t>M3</t>
    <phoneticPr fontId="4" type="noConversion"/>
  </si>
  <si>
    <t>NA</t>
    <phoneticPr fontId="6" type="noConversion"/>
  </si>
  <si>
    <t>Tmax (hr)</t>
    <phoneticPr fontId="4" type="noConversion"/>
  </si>
  <si>
    <t>G1</t>
    <phoneticPr fontId="19" type="noConversion"/>
  </si>
  <si>
    <t>Dose (mg/kg):</t>
  </si>
  <si>
    <t>M5</t>
    <phoneticPr fontId="4" type="noConversion"/>
  </si>
  <si>
    <t>M4</t>
    <phoneticPr fontId="4" type="noConversion"/>
  </si>
  <si>
    <t>CV (%)</t>
    <phoneticPr fontId="4" type="noConversion"/>
  </si>
  <si>
    <t>SD</t>
    <phoneticPr fontId="9" type="noConversion"/>
  </si>
  <si>
    <t>Mean</t>
    <phoneticPr fontId="9" type="noConversion"/>
  </si>
  <si>
    <t>Plasma concentration (ng/mL)</t>
    <phoneticPr fontId="9" type="noConversion"/>
  </si>
  <si>
    <t>Time (hr)</t>
  </si>
  <si>
    <t xml:space="preserve">Mean pharmacokinietic parameters </t>
    <phoneticPr fontId="16" type="noConversion"/>
  </si>
  <si>
    <t>PO</t>
    <phoneticPr fontId="4" type="noConversion"/>
  </si>
  <si>
    <t>Plasma concentrations (ng/mL)</t>
    <phoneticPr fontId="4" type="noConversion"/>
  </si>
  <si>
    <t>Time
(hr)</t>
    <phoneticPr fontId="4" type="noConversion"/>
  </si>
  <si>
    <t>1.1. Plasma OCT-598 Concentration Data – Final Reported (Left) and Analyst Printout (Right)</t>
    <phoneticPr fontId="4" type="noConversion"/>
  </si>
  <si>
    <t>Group
/Tretment</t>
    <phoneticPr fontId="1" type="noConversion"/>
  </si>
  <si>
    <t>G1
OCT-598</t>
    <phoneticPr fontId="4" type="noConversion"/>
  </si>
  <si>
    <t>Dosing
Route</t>
    <phoneticPr fontId="4" type="noConversion"/>
  </si>
  <si>
    <t>IV</t>
    <phoneticPr fontId="4" type="noConversion"/>
  </si>
  <si>
    <t>Food
Condition</t>
    <phoneticPr fontId="4" type="noConversion"/>
  </si>
  <si>
    <t>Fed</t>
    <phoneticPr fontId="4" type="noConversion"/>
  </si>
  <si>
    <t>Fasted</t>
    <phoneticPr fontId="4" type="noConversion"/>
  </si>
  <si>
    <t>G2
OCT-598</t>
    <phoneticPr fontId="4" type="noConversion"/>
  </si>
  <si>
    <t>G3
OCT-598</t>
    <phoneticPr fontId="4" type="noConversion"/>
  </si>
  <si>
    <t>Gender</t>
    <phoneticPr fontId="4" type="noConversion"/>
  </si>
  <si>
    <t>Male</t>
    <phoneticPr fontId="4" type="noConversion"/>
  </si>
  <si>
    <t>Female</t>
    <phoneticPr fontId="4" type="noConversion"/>
  </si>
  <si>
    <t>F7</t>
    <phoneticPr fontId="4" type="noConversion"/>
  </si>
  <si>
    <t>F8</t>
  </si>
  <si>
    <t>F9</t>
  </si>
  <si>
    <t>G4
OCT-598</t>
    <phoneticPr fontId="4" type="noConversion"/>
  </si>
  <si>
    <t>M10</t>
    <phoneticPr fontId="4" type="noConversion"/>
  </si>
  <si>
    <t>M11</t>
  </si>
  <si>
    <t>M12</t>
  </si>
  <si>
    <t>G5
OCT-598</t>
    <phoneticPr fontId="4" type="noConversion"/>
  </si>
  <si>
    <t>M13</t>
    <phoneticPr fontId="4" type="noConversion"/>
  </si>
  <si>
    <t>M14</t>
  </si>
  <si>
    <t>M15</t>
  </si>
  <si>
    <t>G6
OCT-598</t>
    <phoneticPr fontId="4" type="noConversion"/>
  </si>
  <si>
    <t>C0 (ng/mL)</t>
  </si>
  <si>
    <t>AUClast (ng·hr/mL)</t>
  </si>
  <si>
    <t>AUCinf (ng·hr/mL)</t>
  </si>
  <si>
    <t>t1/2 (hr)</t>
  </si>
  <si>
    <t>CL (mL/hr/kg)</t>
  </si>
  <si>
    <t>Vdss (mL/kg)</t>
  </si>
  <si>
    <t>%AUCexp (%)</t>
    <phoneticPr fontId="4" type="noConversion"/>
  </si>
  <si>
    <t xml:space="preserve">G1: OCT-598, 3 mg/kg, IV, Male, Fed </t>
    <phoneticPr fontId="4" type="noConversion"/>
  </si>
  <si>
    <t>Cmax (ng/mL)</t>
  </si>
  <si>
    <t>CL/F (mL/hr/kg)</t>
  </si>
  <si>
    <t>Vd/F (mL/kg)</t>
  </si>
  <si>
    <t>Bioavailability (%)</t>
  </si>
  <si>
    <t xml:space="preserve">G2: OCT-598, 3 mg/kg, PO, Male, Fasted </t>
    <phoneticPr fontId="4" type="noConversion"/>
  </si>
  <si>
    <t xml:space="preserve">G3: OCT-598, 10 mg/kg, PO, Female, Fasted </t>
    <phoneticPr fontId="4" type="noConversion"/>
  </si>
  <si>
    <t xml:space="preserve">G4: OCT-598, 10 mg/kg, PO, Male, Fasted </t>
    <phoneticPr fontId="4" type="noConversion"/>
  </si>
  <si>
    <t xml:space="preserve">G5: OCT-598, 30 mg/kg, PO, Male, Fasted </t>
    <phoneticPr fontId="4" type="noConversion"/>
  </si>
  <si>
    <t xml:space="preserve">G6: OCT-598, 10 mg/kg, PO, Male, Fed </t>
    <phoneticPr fontId="4" type="noConversion"/>
  </si>
  <si>
    <t>F78</t>
    <phoneticPr fontId="4" type="noConversion"/>
  </si>
  <si>
    <t>F9</t>
    <phoneticPr fontId="4" type="noConversion"/>
  </si>
  <si>
    <t>M11</t>
    <phoneticPr fontId="4" type="noConversion"/>
  </si>
  <si>
    <t>M12</t>
    <phoneticPr fontId="4" type="noConversion"/>
  </si>
  <si>
    <t>M14</t>
    <phoneticPr fontId="4" type="noConversion"/>
  </si>
  <si>
    <t>M15</t>
    <phoneticPr fontId="4" type="noConversion"/>
  </si>
  <si>
    <t>M16</t>
    <phoneticPr fontId="4" type="noConversion"/>
  </si>
  <si>
    <t>M17</t>
    <phoneticPr fontId="4" type="noConversion"/>
  </si>
  <si>
    <t>M18</t>
    <phoneticPr fontId="4" type="noConversion"/>
  </si>
  <si>
    <t>Test article:</t>
    <phoneticPr fontId="21" type="noConversion"/>
  </si>
  <si>
    <t>Gender</t>
    <phoneticPr fontId="5" type="noConversion"/>
  </si>
  <si>
    <t>C0 or Cmax (ng/mL)</t>
    <phoneticPr fontId="5" type="noConversion"/>
  </si>
  <si>
    <t>Tmax (hr)</t>
    <phoneticPr fontId="5" type="noConversion"/>
  </si>
  <si>
    <t>AUClast (ng·hr/mL)</t>
    <phoneticPr fontId="18" type="noConversion"/>
  </si>
  <si>
    <t>t1/2 (hr)</t>
    <phoneticPr fontId="5" type="noConversion"/>
  </si>
  <si>
    <t xml:space="preserve">Bioavailability (F%) </t>
    <phoneticPr fontId="5" type="noConversion"/>
  </si>
  <si>
    <t>CL (mL·hr/kg)</t>
    <phoneticPr fontId="5" type="noConversion"/>
  </si>
  <si>
    <t>Vdss (mL/kg)</t>
    <phoneticPr fontId="5" type="noConversion"/>
  </si>
  <si>
    <t>G3</t>
  </si>
  <si>
    <t>G4</t>
  </si>
  <si>
    <t>G5</t>
  </si>
  <si>
    <t>G6</t>
  </si>
  <si>
    <t>OCT-598</t>
    <phoneticPr fontId="19" type="noConversion"/>
  </si>
  <si>
    <t>IV</t>
    <phoneticPr fontId="19" type="noConversion"/>
  </si>
  <si>
    <t>Dosing Route:</t>
    <phoneticPr fontId="21" type="noConversion"/>
  </si>
  <si>
    <t>Fed</t>
    <phoneticPr fontId="19" type="noConversion"/>
  </si>
  <si>
    <t>Food Condition:</t>
    <phoneticPr fontId="5" type="noConversion"/>
  </si>
  <si>
    <t>Study Group:</t>
    <phoneticPr fontId="5" type="noConversion"/>
  </si>
  <si>
    <t>Cmax (ng/mL)</t>
    <phoneticPr fontId="5" type="noConversion"/>
  </si>
  <si>
    <t>AUClast Ratio</t>
    <phoneticPr fontId="5" type="noConversion"/>
  </si>
  <si>
    <t>Food Effect</t>
    <phoneticPr fontId="5" type="noConversion"/>
  </si>
  <si>
    <r>
      <t>Ratio</t>
    </r>
    <r>
      <rPr>
        <vertAlign val="superscript"/>
        <sz val="11"/>
        <color theme="1"/>
        <rFont val="Times New Roman"/>
        <family val="1"/>
      </rPr>
      <t>1)</t>
    </r>
    <phoneticPr fontId="5" type="noConversion"/>
  </si>
  <si>
    <t>Gender Differences</t>
    <phoneticPr fontId="5" type="noConversion"/>
  </si>
  <si>
    <t>Genedr</t>
    <phoneticPr fontId="5" type="noConversion"/>
  </si>
  <si>
    <t>1): Fed/Fasted</t>
    <phoneticPr fontId="5" type="noConversion"/>
  </si>
  <si>
    <t>Cmax Ratio</t>
    <phoneticPr fontId="18" type="noConversion"/>
  </si>
  <si>
    <t>Dose Ratio</t>
    <phoneticPr fontId="5" type="noConversion"/>
  </si>
  <si>
    <t>G4</t>
    <phoneticPr fontId="4" type="noConversion"/>
  </si>
  <si>
    <t>G6</t>
    <phoneticPr fontId="4" type="noConversion"/>
  </si>
  <si>
    <t>G3</t>
    <phoneticPr fontId="4" type="noConversion"/>
  </si>
  <si>
    <t>NA</t>
    <phoneticPr fontId="5" type="noConversion"/>
  </si>
  <si>
    <t>Rsq_adjusted</t>
    <phoneticPr fontId="5" type="noConversion"/>
  </si>
  <si>
    <t>1): Male/Female</t>
    <phoneticPr fontId="5" type="noConversion"/>
  </si>
  <si>
    <t>Dose proportionality</t>
    <phoneticPr fontId="5" type="noConversion"/>
  </si>
  <si>
    <t>M17</t>
    <phoneticPr fontId="4" type="noConversion"/>
  </si>
  <si>
    <t>M18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</si>
</sst>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_ "/>
    <numFmt numFmtId="178" formatCode="0.000"/>
    <numFmt numFmtId="179" formatCode="#,##0.0_ "/>
    <numFmt numFmtId="180" formatCode="0.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ti"/>
      <family val="1"/>
    </font>
    <font>
      <sz val="11"/>
      <color theme="1"/>
      <name val="ti"/>
      <family val="1"/>
    </font>
    <font>
      <b/>
      <sz val="14"/>
      <color theme="1"/>
      <name val="Times New Roman"/>
      <family val="1"/>
    </font>
    <font>
      <sz val="11"/>
      <name val="ti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8"/>
      <name val="맑은 고딕"/>
      <family val="3"/>
      <charset val="129"/>
    </font>
    <font>
      <sz val="12"/>
      <color theme="1"/>
      <name val="Times New Roman"/>
      <family val="1"/>
    </font>
    <font>
      <sz val="10"/>
      <name val="Arial"/>
      <family val="2"/>
    </font>
    <font>
      <sz val="9"/>
      <name val="宋体"/>
    </font>
    <font>
      <sz val="12"/>
      <name val="Times New Roman"/>
      <family val="1"/>
    </font>
    <font>
      <sz val="9"/>
      <name val="宋体"/>
      <family val="3"/>
      <charset val="134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</borders>
  <cellStyleXfs count="34">
    <xf numFmtId="0" fontId="0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13" fillId="0" borderId="0">
      <alignment vertical="center"/>
    </xf>
    <xf numFmtId="0" fontId="3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</cellStyleXfs>
  <cellXfs count="131">
    <xf numFmtId="0" fontId="0" fillId="0" borderId="0" xfId="0">
      <alignment vertical="center"/>
    </xf>
    <xf numFmtId="0" fontId="7" fillId="0" borderId="0" xfId="0" applyFont="1">
      <alignment vertical="center"/>
    </xf>
    <xf numFmtId="0" fontId="10" fillId="0" borderId="0" xfId="17" applyFont="1" applyAlignment="1">
      <alignment horizontal="center" vertical="center"/>
    </xf>
    <xf numFmtId="176" fontId="10" fillId="0" borderId="0" xfId="17" applyNumberFormat="1" applyFont="1" applyAlignment="1">
      <alignment horizontal="center" vertical="center"/>
    </xf>
    <xf numFmtId="176" fontId="10" fillId="0" borderId="0" xfId="17" applyNumberFormat="1" applyFont="1" applyAlignment="1">
      <alignment horizontal="left" vertical="center"/>
    </xf>
    <xf numFmtId="0" fontId="11" fillId="0" borderId="2" xfId="17" applyFont="1" applyBorder="1" applyAlignment="1">
      <alignment horizontal="center" vertical="center" wrapText="1"/>
    </xf>
    <xf numFmtId="0" fontId="11" fillId="0" borderId="4" xfId="17" applyFont="1" applyBorder="1" applyAlignment="1">
      <alignment horizontal="center" vertical="center" wrapText="1"/>
    </xf>
    <xf numFmtId="179" fontId="10" fillId="0" borderId="4" xfId="17" applyNumberFormat="1" applyFont="1" applyBorder="1" applyAlignment="1">
      <alignment horizontal="center" vertical="center"/>
    </xf>
    <xf numFmtId="178" fontId="10" fillId="0" borderId="0" xfId="17" applyNumberFormat="1" applyFont="1" applyAlignment="1">
      <alignment horizontal="center" vertical="center"/>
    </xf>
    <xf numFmtId="179" fontId="10" fillId="0" borderId="7" xfId="17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2" fontId="10" fillId="0" borderId="0" xfId="29" applyNumberFormat="1" applyFont="1" applyAlignment="1">
      <alignment horizontal="center" vertical="center"/>
    </xf>
    <xf numFmtId="179" fontId="10" fillId="0" borderId="9" xfId="17" applyNumberFormat="1" applyFont="1" applyBorder="1" applyAlignment="1">
      <alignment horizontal="center" vertical="center"/>
    </xf>
    <xf numFmtId="0" fontId="10" fillId="0" borderId="0" xfId="29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22" applyFont="1" applyAlignment="1">
      <alignment horizontal="center" vertical="center"/>
    </xf>
    <xf numFmtId="0" fontId="15" fillId="0" borderId="0" xfId="30" applyFont="1" applyAlignment="1">
      <alignment horizontal="left" vertical="center"/>
    </xf>
    <xf numFmtId="0" fontId="14" fillId="0" borderId="0" xfId="22" applyFont="1" applyAlignment="1">
      <alignment vertical="center"/>
    </xf>
    <xf numFmtId="180" fontId="11" fillId="0" borderId="9" xfId="22" applyNumberFormat="1" applyFont="1" applyBorder="1" applyAlignment="1">
      <alignment horizontal="center" vertical="center"/>
    </xf>
    <xf numFmtId="177" fontId="11" fillId="0" borderId="6" xfId="22" applyNumberFormat="1" applyFont="1" applyBorder="1" applyAlignment="1">
      <alignment horizontal="center" vertical="center"/>
    </xf>
    <xf numFmtId="2" fontId="11" fillId="0" borderId="6" xfId="22" applyNumberFormat="1" applyFont="1" applyBorder="1" applyAlignment="1">
      <alignment horizontal="center" vertical="center"/>
    </xf>
    <xf numFmtId="0" fontId="10" fillId="0" borderId="0" xfId="31" applyFont="1">
      <alignment vertical="center"/>
    </xf>
    <xf numFmtId="180" fontId="11" fillId="0" borderId="7" xfId="22" applyNumberFormat="1" applyFont="1" applyBorder="1" applyAlignment="1">
      <alignment horizontal="center" vertical="center"/>
    </xf>
    <xf numFmtId="177" fontId="11" fillId="0" borderId="0" xfId="22" applyNumberFormat="1" applyFont="1" applyAlignment="1">
      <alignment horizontal="center" vertical="center"/>
    </xf>
    <xf numFmtId="2" fontId="11" fillId="0" borderId="0" xfId="22" applyNumberFormat="1" applyFont="1" applyAlignment="1">
      <alignment horizontal="center" vertical="center"/>
    </xf>
    <xf numFmtId="2" fontId="11" fillId="0" borderId="0" xfId="30" applyNumberFormat="1" applyFont="1" applyAlignment="1">
      <alignment horizontal="center" vertical="center"/>
    </xf>
    <xf numFmtId="176" fontId="11" fillId="0" borderId="0" xfId="22" applyNumberFormat="1" applyFont="1" applyAlignment="1">
      <alignment horizontal="center" vertical="center"/>
    </xf>
    <xf numFmtId="2" fontId="11" fillId="0" borderId="2" xfId="22" applyNumberFormat="1" applyFont="1" applyBorder="1" applyAlignment="1">
      <alignment horizontal="center" vertical="center"/>
    </xf>
    <xf numFmtId="2" fontId="11" fillId="0" borderId="9" xfId="22" applyNumberFormat="1" applyFont="1" applyBorder="1" applyAlignment="1">
      <alignment horizontal="center" vertical="center"/>
    </xf>
    <xf numFmtId="176" fontId="7" fillId="0" borderId="9" xfId="22" applyNumberFormat="1" applyFont="1" applyBorder="1" applyAlignment="1">
      <alignment horizontal="center" vertical="center"/>
    </xf>
    <xf numFmtId="4" fontId="7" fillId="0" borderId="6" xfId="22" applyNumberFormat="1" applyFont="1" applyBorder="1" applyAlignment="1">
      <alignment horizontal="center" vertical="center"/>
    </xf>
    <xf numFmtId="2" fontId="11" fillId="0" borderId="7" xfId="22" applyNumberFormat="1" applyFont="1" applyBorder="1" applyAlignment="1">
      <alignment horizontal="center" vertical="center"/>
    </xf>
    <xf numFmtId="176" fontId="7" fillId="0" borderId="7" xfId="22" applyNumberFormat="1" applyFont="1" applyBorder="1" applyAlignment="1">
      <alignment horizontal="center" vertical="center"/>
    </xf>
    <xf numFmtId="176" fontId="11" fillId="0" borderId="7" xfId="22" applyNumberFormat="1" applyFont="1" applyBorder="1" applyAlignment="1">
      <alignment horizontal="center" vertical="center"/>
    </xf>
    <xf numFmtId="2" fontId="11" fillId="0" borderId="4" xfId="22" applyNumberFormat="1" applyFont="1" applyBorder="1" applyAlignment="1">
      <alignment horizontal="center" vertical="center"/>
    </xf>
    <xf numFmtId="0" fontId="10" fillId="0" borderId="3" xfId="22" applyFont="1" applyBorder="1" applyAlignment="1">
      <alignment horizontal="center" vertical="center"/>
    </xf>
    <xf numFmtId="4" fontId="7" fillId="0" borderId="0" xfId="22" applyNumberFormat="1" applyFont="1" applyAlignment="1">
      <alignment horizontal="center" vertical="center"/>
    </xf>
    <xf numFmtId="2" fontId="10" fillId="0" borderId="2" xfId="17" applyNumberFormat="1" applyFont="1" applyBorder="1" applyAlignment="1">
      <alignment horizontal="center" vertical="center"/>
    </xf>
    <xf numFmtId="2" fontId="10" fillId="0" borderId="0" xfId="17" applyNumberFormat="1" applyFont="1" applyAlignment="1">
      <alignment horizontal="center" vertical="center"/>
    </xf>
    <xf numFmtId="2" fontId="10" fillId="0" borderId="6" xfId="17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17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2" xfId="29" applyFont="1" applyBorder="1" applyAlignment="1">
      <alignment horizontal="center" vertical="center"/>
    </xf>
    <xf numFmtId="0" fontId="10" fillId="0" borderId="6" xfId="29" applyFont="1" applyBorder="1" applyAlignment="1">
      <alignment horizontal="center" vertical="center"/>
    </xf>
    <xf numFmtId="2" fontId="10" fillId="0" borderId="2" xfId="29" applyNumberFormat="1" applyFont="1" applyBorder="1" applyAlignment="1">
      <alignment horizontal="center" vertical="center"/>
    </xf>
    <xf numFmtId="2" fontId="10" fillId="0" borderId="6" xfId="29" applyNumberFormat="1" applyFont="1" applyBorder="1" applyAlignment="1">
      <alignment horizontal="center" vertical="center"/>
    </xf>
    <xf numFmtId="2" fontId="11" fillId="0" borderId="2" xfId="21" applyNumberFormat="1" applyFont="1" applyBorder="1" applyAlignment="1">
      <alignment horizontal="center" vertical="center"/>
    </xf>
    <xf numFmtId="2" fontId="10" fillId="0" borderId="4" xfId="29" applyNumberFormat="1" applyFont="1" applyBorder="1" applyAlignment="1">
      <alignment horizontal="center" vertical="center"/>
    </xf>
    <xf numFmtId="2" fontId="10" fillId="0" borderId="7" xfId="29" applyNumberFormat="1" applyFont="1" applyBorder="1" applyAlignment="1">
      <alignment horizontal="center" vertical="center"/>
    </xf>
    <xf numFmtId="2" fontId="10" fillId="0" borderId="9" xfId="29" applyNumberFormat="1" applyFont="1" applyBorder="1" applyAlignment="1">
      <alignment horizontal="center" vertical="center"/>
    </xf>
    <xf numFmtId="0" fontId="10" fillId="0" borderId="1" xfId="29" applyFont="1" applyBorder="1" applyAlignment="1">
      <alignment horizontal="center" vertical="center"/>
    </xf>
    <xf numFmtId="0" fontId="10" fillId="0" borderId="8" xfId="29" applyFont="1" applyBorder="1" applyAlignment="1">
      <alignment horizontal="center" vertical="center"/>
    </xf>
    <xf numFmtId="0" fontId="12" fillId="0" borderId="1" xfId="30" applyFont="1" applyBorder="1" applyAlignment="1">
      <alignment horizontal="center" vertical="center"/>
    </xf>
    <xf numFmtId="0" fontId="12" fillId="0" borderId="8" xfId="30" applyFont="1" applyBorder="1" applyAlignment="1">
      <alignment horizontal="center" vertical="center"/>
    </xf>
    <xf numFmtId="0" fontId="12" fillId="0" borderId="8" xfId="30" applyFont="1" applyBorder="1" applyAlignment="1" applyProtection="1">
      <alignment horizontal="center" vertical="center"/>
      <protection locked="0"/>
    </xf>
    <xf numFmtId="2" fontId="11" fillId="0" borderId="3" xfId="22" applyNumberFormat="1" applyFont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12" xfId="29" applyFont="1" applyBorder="1" applyAlignment="1">
      <alignment horizontal="center" vertical="center"/>
    </xf>
    <xf numFmtId="0" fontId="11" fillId="0" borderId="3" xfId="29" applyFont="1" applyBorder="1" applyAlignment="1">
      <alignment horizontal="center" vertical="center" wrapText="1"/>
    </xf>
    <xf numFmtId="2" fontId="10" fillId="0" borderId="6" xfId="32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 wrapText="1"/>
    </xf>
    <xf numFmtId="1" fontId="11" fillId="0" borderId="6" xfId="2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31" applyFont="1" applyAlignment="1">
      <alignment horizontal="center" vertical="center"/>
    </xf>
    <xf numFmtId="176" fontId="11" fillId="0" borderId="8" xfId="22" applyNumberFormat="1" applyFont="1" applyBorder="1" applyAlignment="1">
      <alignment horizontal="left" vertical="center"/>
    </xf>
    <xf numFmtId="2" fontId="11" fillId="0" borderId="8" xfId="22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8" xfId="31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0" fillId="0" borderId="7" xfId="3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2" fontId="11" fillId="0" borderId="1" xfId="22" applyNumberFormat="1" applyFont="1" applyBorder="1" applyAlignment="1">
      <alignment horizontal="left" vertical="center"/>
    </xf>
    <xf numFmtId="1" fontId="11" fillId="0" borderId="9" xfId="22" applyNumberFormat="1" applyFont="1" applyBorder="1" applyAlignment="1">
      <alignment horizontal="center" vertical="center"/>
    </xf>
    <xf numFmtId="2" fontId="11" fillId="0" borderId="10" xfId="22" applyNumberFormat="1" applyFont="1" applyBorder="1" applyAlignment="1">
      <alignment horizontal="left" vertical="center"/>
    </xf>
    <xf numFmtId="0" fontId="10" fillId="0" borderId="3" xfId="31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2" fontId="11" fillId="0" borderId="11" xfId="22" applyNumberFormat="1" applyFont="1" applyBorder="1" applyAlignment="1">
      <alignment horizontal="center" vertical="center"/>
    </xf>
    <xf numFmtId="0" fontId="10" fillId="0" borderId="1" xfId="31" applyFont="1" applyBorder="1" applyAlignment="1">
      <alignment horizontal="left" vertical="center"/>
    </xf>
    <xf numFmtId="0" fontId="10" fillId="0" borderId="5" xfId="31" applyFont="1" applyBorder="1" applyAlignment="1">
      <alignment horizontal="left" vertical="center"/>
    </xf>
    <xf numFmtId="177" fontId="14" fillId="0" borderId="0" xfId="17" applyNumberFormat="1" applyFont="1" applyAlignment="1">
      <alignment vertical="top"/>
    </xf>
    <xf numFmtId="0" fontId="14" fillId="0" borderId="0" xfId="0" applyFont="1" applyAlignment="1">
      <alignment vertical="top"/>
    </xf>
    <xf numFmtId="2" fontId="10" fillId="0" borderId="4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" fontId="11" fillId="2" borderId="6" xfId="22" applyNumberFormat="1" applyFont="1" applyFill="1" applyBorder="1" applyAlignment="1">
      <alignment horizontal="center" vertical="center"/>
    </xf>
    <xf numFmtId="2" fontId="11" fillId="2" borderId="0" xfId="22" applyNumberFormat="1" applyFont="1" applyFill="1" applyAlignment="1">
      <alignment horizontal="center" vertical="center"/>
    </xf>
    <xf numFmtId="176" fontId="11" fillId="2" borderId="0" xfId="22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2" borderId="0" xfId="31" applyFont="1" applyFill="1" applyAlignment="1">
      <alignment horizontal="center" vertical="center"/>
    </xf>
    <xf numFmtId="2" fontId="11" fillId="2" borderId="3" xfId="22" applyNumberFormat="1" applyFont="1" applyFill="1" applyBorder="1" applyAlignment="1">
      <alignment horizontal="center" vertical="center"/>
    </xf>
    <xf numFmtId="0" fontId="12" fillId="0" borderId="0" xfId="29" applyFont="1" applyAlignment="1">
      <alignment horizontal="center" vertical="center"/>
    </xf>
    <xf numFmtId="2" fontId="10" fillId="0" borderId="0" xfId="32" applyNumberFormat="1" applyFont="1" applyAlignment="1">
      <alignment horizontal="center" vertical="center"/>
    </xf>
    <xf numFmtId="180" fontId="11" fillId="0" borderId="0" xfId="22" applyNumberFormat="1" applyFont="1" applyAlignment="1">
      <alignment horizontal="center" vertical="center"/>
    </xf>
    <xf numFmtId="177" fontId="17" fillId="0" borderId="6" xfId="22" applyNumberFormat="1" applyFont="1" applyBorder="1" applyAlignment="1">
      <alignment horizontal="center" vertical="center"/>
    </xf>
    <xf numFmtId="0" fontId="11" fillId="0" borderId="8" xfId="30" applyFont="1" applyBorder="1" applyAlignment="1">
      <alignment horizontal="center" vertical="center" wrapText="1"/>
    </xf>
    <xf numFmtId="0" fontId="11" fillId="0" borderId="5" xfId="30" applyFont="1" applyBorder="1" applyAlignment="1">
      <alignment horizontal="center" vertical="center"/>
    </xf>
    <xf numFmtId="177" fontId="17" fillId="0" borderId="6" xfId="30" applyNumberFormat="1" applyFont="1" applyBorder="1" applyAlignment="1">
      <alignment horizontal="center" vertical="center"/>
    </xf>
    <xf numFmtId="177" fontId="10" fillId="0" borderId="2" xfId="30" applyNumberFormat="1" applyFont="1" applyBorder="1" applyAlignment="1">
      <alignment horizontal="center" vertical="center"/>
    </xf>
    <xf numFmtId="177" fontId="10" fillId="0" borderId="6" xfId="30" applyNumberFormat="1" applyFont="1" applyBorder="1" applyAlignment="1">
      <alignment horizontal="center" vertical="center"/>
    </xf>
    <xf numFmtId="177" fontId="10" fillId="0" borderId="4" xfId="30" applyNumberFormat="1" applyFont="1" applyBorder="1" applyAlignment="1">
      <alignment horizontal="center" vertical="center"/>
    </xf>
    <xf numFmtId="177" fontId="10" fillId="0" borderId="9" xfId="3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2" xfId="17" applyFont="1" applyBorder="1" applyAlignment="1">
      <alignment horizontal="center" vertical="center" wrapText="1"/>
    </xf>
    <xf numFmtId="0" fontId="11" fillId="0" borderId="6" xfId="17" applyFont="1" applyBorder="1" applyAlignment="1">
      <alignment horizontal="center" vertical="center" wrapText="1"/>
    </xf>
    <xf numFmtId="0" fontId="11" fillId="0" borderId="3" xfId="17" applyFont="1" applyBorder="1" applyAlignment="1">
      <alignment horizontal="center" vertical="center" wrapText="1"/>
    </xf>
    <xf numFmtId="0" fontId="11" fillId="0" borderId="11" xfId="17" applyFont="1" applyBorder="1" applyAlignment="1">
      <alignment horizontal="center" vertical="center" wrapText="1"/>
    </xf>
    <xf numFmtId="0" fontId="10" fillId="0" borderId="1" xfId="17" applyFont="1" applyBorder="1" applyAlignment="1">
      <alignment horizontal="center" vertical="center" wrapText="1"/>
    </xf>
    <xf numFmtId="0" fontId="10" fillId="0" borderId="8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center" vertical="center" wrapText="1"/>
    </xf>
    <xf numFmtId="0" fontId="10" fillId="0" borderId="2" xfId="17" applyFont="1" applyBorder="1" applyAlignment="1">
      <alignment horizontal="center" vertical="center" wrapText="1"/>
    </xf>
    <xf numFmtId="0" fontId="10" fillId="0" borderId="0" xfId="17" applyFont="1" applyAlignment="1">
      <alignment horizontal="center" vertical="center" wrapText="1"/>
    </xf>
    <xf numFmtId="0" fontId="10" fillId="0" borderId="6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center" vertical="center"/>
    </xf>
    <xf numFmtId="0" fontId="10" fillId="0" borderId="4" xfId="20" applyFont="1" applyBorder="1" applyAlignment="1">
      <alignment horizontal="center" vertical="center" wrapText="1"/>
    </xf>
    <xf numFmtId="0" fontId="10" fillId="0" borderId="9" xfId="20" applyFont="1" applyBorder="1" applyAlignment="1">
      <alignment horizontal="center" vertical="center" wrapText="1"/>
    </xf>
    <xf numFmtId="176" fontId="10" fillId="0" borderId="2" xfId="17" applyNumberFormat="1" applyFont="1" applyBorder="1" applyAlignment="1">
      <alignment horizontal="center" vertical="center"/>
    </xf>
    <xf numFmtId="176" fontId="10" fillId="0" borderId="6" xfId="17" applyNumberFormat="1" applyFont="1" applyBorder="1" applyAlignment="1">
      <alignment horizontal="center" vertical="center"/>
    </xf>
    <xf numFmtId="0" fontId="15" fillId="0" borderId="2" xfId="27" applyFont="1" applyBorder="1" applyAlignment="1">
      <alignment horizontal="left" vertical="top"/>
    </xf>
    <xf numFmtId="0" fontId="10" fillId="0" borderId="0" xfId="17" applyFont="1" applyAlignment="1">
      <alignment horizontal="left" vertical="center"/>
    </xf>
  </cellXfs>
  <cellStyles count="34">
    <cellStyle name="Normal 2" xfId="8" xr:uid="{00000000-0005-0000-0000-000001000000}"/>
    <cellStyle name="Normal 2 2" xfId="13" xr:uid="{00000000-0005-0000-0000-000002000000}"/>
    <cellStyle name="Normal 2 2 2 2" xfId="21" xr:uid="{00000000-0005-0000-0000-000003000000}"/>
    <cellStyle name="Normal 2 3" xfId="14" xr:uid="{00000000-0005-0000-0000-000004000000}"/>
    <cellStyle name="Normal 2 3 2" xfId="23" xr:uid="{00000000-0005-0000-0000-000005000000}"/>
    <cellStyle name="Normal 3" xfId="18" xr:uid="{00000000-0005-0000-0000-000006000000}"/>
    <cellStyle name="Normal 3 2" xfId="33" xr:uid="{85C5AA9A-2D14-4652-9E6A-FE92C30DF816}"/>
    <cellStyle name="표준" xfId="0" builtinId="0"/>
    <cellStyle name="표준 2" xfId="1" xr:uid="{00000000-0005-0000-0000-000007000000}"/>
    <cellStyle name="표준 2 2" xfId="17" xr:uid="{00000000-0005-0000-0000-000008000000}"/>
    <cellStyle name="표준 2 2 2" xfId="7" xr:uid="{00000000-0005-0000-0000-000009000000}"/>
    <cellStyle name="표준 2 2 2 2" xfId="27" xr:uid="{00000000-0005-0000-0000-00000A000000}"/>
    <cellStyle name="표준 2 2 2 2 2 2" xfId="29" xr:uid="{947CE140-D16E-4CD8-92E3-EC92CE6D849B}"/>
    <cellStyle name="표준 2 2 2 2 3" xfId="30" xr:uid="{FDA08C80-F2CB-4950-A0C0-FF193AEDF731}"/>
    <cellStyle name="표준 2 2 2 3" xfId="16" xr:uid="{00000000-0005-0000-0000-00000B000000}"/>
    <cellStyle name="표준 2 2 3" xfId="28" xr:uid="{08ED3DC4-1632-4C57-A56F-781F22DE42A7}"/>
    <cellStyle name="표준 2 2 4" xfId="22" xr:uid="{00000000-0005-0000-0000-00000C000000}"/>
    <cellStyle name="표준 2 3" xfId="2" xr:uid="{00000000-0005-0000-0000-00000D000000}"/>
    <cellStyle name="표준 2 3 3 2" xfId="20" xr:uid="{00000000-0005-0000-0000-00000E000000}"/>
    <cellStyle name="표준 2 4" xfId="15" xr:uid="{00000000-0005-0000-0000-00000F000000}"/>
    <cellStyle name="표준 2 4 2" xfId="19" xr:uid="{00000000-0005-0000-0000-000010000000}"/>
    <cellStyle name="표준 2 5" xfId="3" xr:uid="{00000000-0005-0000-0000-000011000000}"/>
    <cellStyle name="표준 2 5 3" xfId="10" xr:uid="{00000000-0005-0000-0000-000012000000}"/>
    <cellStyle name="표준 3 2" xfId="4" xr:uid="{00000000-0005-0000-0000-000013000000}"/>
    <cellStyle name="표준 3 2 2" xfId="5" xr:uid="{00000000-0005-0000-0000-000014000000}"/>
    <cellStyle name="표준 3 2 2 3" xfId="12" xr:uid="{00000000-0005-0000-0000-000015000000}"/>
    <cellStyle name="표준 3 2 3" xfId="6" xr:uid="{00000000-0005-0000-0000-000016000000}"/>
    <cellStyle name="표준 3 2 3 2 3 2" xfId="25" xr:uid="{00000000-0005-0000-0000-000017000000}"/>
    <cellStyle name="표준 3 2 3 3" xfId="26" xr:uid="{00000000-0005-0000-0000-000018000000}"/>
    <cellStyle name="표준 3 3" xfId="9" xr:uid="{00000000-0005-0000-0000-000019000000}"/>
    <cellStyle name="표준 3 3 2" xfId="11" xr:uid="{00000000-0005-0000-0000-00001A000000}"/>
    <cellStyle name="표준 4" xfId="24" xr:uid="{00000000-0005-0000-0000-00001B000000}"/>
    <cellStyle name="표준 4 2" xfId="31" xr:uid="{F18F1CC4-C38E-4476-A9A2-04AD8DFA4622}"/>
    <cellStyle name="표준 5" xfId="32" xr:uid="{FF2F9195-DD8F-4964-BD9E-9610B91982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21</xdr:row>
          <xdr:rowOff>266700</xdr:rowOff>
        </xdr:from>
        <xdr:to>
          <xdr:col>24</xdr:col>
          <xdr:colOff>0</xdr:colOff>
          <xdr:row>36</xdr:row>
          <xdr:rowOff>104775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21</xdr:row>
          <xdr:rowOff>266700</xdr:rowOff>
        </xdr:from>
        <xdr:to>
          <xdr:col>32</xdr:col>
          <xdr:colOff>0</xdr:colOff>
          <xdr:row>36</xdr:row>
          <xdr:rowOff>104775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21</xdr:row>
          <xdr:rowOff>266700</xdr:rowOff>
        </xdr:from>
        <xdr:to>
          <xdr:col>40</xdr:col>
          <xdr:colOff>0</xdr:colOff>
          <xdr:row>36</xdr:row>
          <xdr:rowOff>95250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22</xdr:row>
          <xdr:rowOff>0</xdr:rowOff>
        </xdr:from>
        <xdr:to>
          <xdr:col>48</xdr:col>
          <xdr:colOff>0</xdr:colOff>
          <xdr:row>36</xdr:row>
          <xdr:rowOff>66675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0</xdr:colOff>
          <xdr:row>22</xdr:row>
          <xdr:rowOff>0</xdr:rowOff>
        </xdr:from>
        <xdr:to>
          <xdr:col>56</xdr:col>
          <xdr:colOff>0</xdr:colOff>
          <xdr:row>36</xdr:row>
          <xdr:rowOff>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16</xdr:col>
          <xdr:colOff>0</xdr:colOff>
          <xdr:row>36</xdr:row>
          <xdr:rowOff>104775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6</xdr:col>
          <xdr:colOff>228600</xdr:colOff>
          <xdr:row>37</xdr:row>
          <xdr:rowOff>76200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6</xdr:col>
          <xdr:colOff>171450</xdr:colOff>
          <xdr:row>57</xdr:row>
          <xdr:rowOff>76200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6</xdr:col>
          <xdr:colOff>209550</xdr:colOff>
          <xdr:row>77</xdr:row>
          <xdr:rowOff>76200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C531-37EB-4ACE-965A-0B179C24761D}">
  <sheetPr>
    <tabColor rgb="FFFFFF00"/>
  </sheetPr>
  <dimension ref="B1:BD65"/>
  <sheetViews>
    <sheetView zoomScale="80" zoomScaleNormal="80" workbookViewId="0">
      <selection activeCell="L19" sqref="L19"/>
    </sheetView>
  </sheetViews>
  <sheetFormatPr defaultColWidth="14.75" defaultRowHeight="21.6" customHeight="1"/>
  <cols>
    <col min="1" max="1" width="2.25" style="1" customWidth="1"/>
    <col min="2" max="2" width="21.25" style="1" customWidth="1"/>
    <col min="3" max="8" width="16.375" style="1" customWidth="1"/>
    <col min="9" max="9" width="2.375" style="1" customWidth="1"/>
    <col min="10" max="10" width="18.25" style="1" customWidth="1"/>
    <col min="11" max="16" width="10.25" style="1" customWidth="1"/>
    <col min="17" max="17" width="2.375" style="1" customWidth="1"/>
    <col min="18" max="18" width="18.25" style="1" customWidth="1"/>
    <col min="19" max="24" width="10.25" style="1" customWidth="1"/>
    <col min="25" max="25" width="2.375" style="1" customWidth="1"/>
    <col min="26" max="26" width="18.25" style="1" customWidth="1"/>
    <col min="27" max="32" width="10.25" style="1" customWidth="1"/>
    <col min="33" max="33" width="2.375" style="1" customWidth="1"/>
    <col min="34" max="34" width="18.25" style="1" customWidth="1"/>
    <col min="35" max="40" width="10.25" style="1" customWidth="1"/>
    <col min="41" max="41" width="2.375" style="1" customWidth="1"/>
    <col min="42" max="42" width="18.25" style="1" customWidth="1"/>
    <col min="43" max="48" width="10.25" style="1" customWidth="1"/>
    <col min="49" max="49" width="2.375" style="1" customWidth="1"/>
    <col min="50" max="50" width="18.25" style="1" customWidth="1"/>
    <col min="51" max="56" width="10.25" style="1" customWidth="1"/>
    <col min="57" max="16384" width="14.75" style="1"/>
  </cols>
  <sheetData>
    <row r="1" spans="2:56" ht="21.6" customHeight="1"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2:56" ht="21.6" customHeight="1">
      <c r="B2" s="108" t="s">
        <v>28</v>
      </c>
      <c r="C2" s="108"/>
      <c r="D2" s="108"/>
      <c r="E2" s="108"/>
      <c r="F2" s="108"/>
      <c r="G2" s="108"/>
      <c r="H2" s="108"/>
      <c r="J2" s="100" t="s">
        <v>64</v>
      </c>
      <c r="K2" s="100"/>
      <c r="L2" s="100"/>
      <c r="M2" s="100"/>
      <c r="N2" s="100"/>
      <c r="O2" s="100"/>
      <c r="P2" s="100"/>
      <c r="Q2" s="10"/>
      <c r="R2" s="100" t="s">
        <v>69</v>
      </c>
      <c r="S2" s="100"/>
      <c r="T2" s="100"/>
      <c r="U2" s="100"/>
      <c r="V2" s="100"/>
      <c r="W2" s="100"/>
      <c r="X2" s="100"/>
      <c r="Y2" s="10"/>
      <c r="Z2" s="100" t="s">
        <v>70</v>
      </c>
      <c r="AA2" s="100"/>
      <c r="AB2" s="100"/>
      <c r="AC2" s="100"/>
      <c r="AD2" s="100"/>
      <c r="AE2" s="100"/>
      <c r="AF2" s="100"/>
      <c r="AG2" s="10"/>
      <c r="AH2" s="100" t="s">
        <v>71</v>
      </c>
      <c r="AI2" s="100"/>
      <c r="AJ2" s="100"/>
      <c r="AK2" s="100"/>
      <c r="AL2" s="100"/>
      <c r="AM2" s="100"/>
      <c r="AN2" s="100"/>
      <c r="AO2" s="10"/>
      <c r="AP2" s="100" t="s">
        <v>72</v>
      </c>
      <c r="AQ2" s="100"/>
      <c r="AR2" s="100"/>
      <c r="AS2" s="100"/>
      <c r="AT2" s="100"/>
      <c r="AU2" s="100"/>
      <c r="AV2" s="100"/>
      <c r="AW2" s="10"/>
      <c r="AX2" s="100" t="s">
        <v>73</v>
      </c>
      <c r="AY2" s="100"/>
      <c r="AZ2" s="100"/>
      <c r="BA2" s="100"/>
      <c r="BB2" s="100"/>
      <c r="BC2" s="100"/>
      <c r="BD2" s="100"/>
    </row>
    <row r="3" spans="2:56" ht="21.6" customHeight="1">
      <c r="B3" s="79" t="s">
        <v>83</v>
      </c>
      <c r="C3" s="109" t="s">
        <v>96</v>
      </c>
      <c r="D3" s="109"/>
      <c r="E3" s="109"/>
      <c r="F3" s="109"/>
      <c r="G3" s="109"/>
      <c r="H3" s="110"/>
      <c r="J3" s="101" t="s">
        <v>27</v>
      </c>
      <c r="K3" s="103" t="s">
        <v>26</v>
      </c>
      <c r="L3" s="103"/>
      <c r="M3" s="103"/>
      <c r="N3" s="104" t="s">
        <v>25</v>
      </c>
      <c r="O3" s="104" t="s">
        <v>24</v>
      </c>
      <c r="P3" s="106" t="s">
        <v>23</v>
      </c>
      <c r="Q3" s="10"/>
      <c r="R3" s="101" t="s">
        <v>27</v>
      </c>
      <c r="S3" s="103" t="s">
        <v>26</v>
      </c>
      <c r="T3" s="103"/>
      <c r="U3" s="103"/>
      <c r="V3" s="104" t="s">
        <v>25</v>
      </c>
      <c r="W3" s="104" t="s">
        <v>24</v>
      </c>
      <c r="X3" s="106" t="s">
        <v>23</v>
      </c>
      <c r="Y3" s="10"/>
      <c r="Z3" s="101" t="s">
        <v>27</v>
      </c>
      <c r="AA3" s="103" t="s">
        <v>26</v>
      </c>
      <c r="AB3" s="103"/>
      <c r="AC3" s="103"/>
      <c r="AD3" s="104" t="s">
        <v>25</v>
      </c>
      <c r="AE3" s="104" t="s">
        <v>24</v>
      </c>
      <c r="AF3" s="106" t="s">
        <v>23</v>
      </c>
      <c r="AG3" s="10"/>
      <c r="AH3" s="101" t="s">
        <v>27</v>
      </c>
      <c r="AI3" s="103" t="s">
        <v>26</v>
      </c>
      <c r="AJ3" s="103"/>
      <c r="AK3" s="103"/>
      <c r="AL3" s="104" t="s">
        <v>25</v>
      </c>
      <c r="AM3" s="104" t="s">
        <v>24</v>
      </c>
      <c r="AN3" s="106" t="s">
        <v>23</v>
      </c>
      <c r="AO3" s="10"/>
      <c r="AP3" s="101" t="s">
        <v>27</v>
      </c>
      <c r="AQ3" s="103" t="s">
        <v>26</v>
      </c>
      <c r="AR3" s="103"/>
      <c r="AS3" s="103"/>
      <c r="AT3" s="104" t="s">
        <v>25</v>
      </c>
      <c r="AU3" s="104" t="s">
        <v>24</v>
      </c>
      <c r="AV3" s="106" t="s">
        <v>23</v>
      </c>
      <c r="AW3" s="10"/>
      <c r="AX3" s="101" t="s">
        <v>27</v>
      </c>
      <c r="AY3" s="103" t="s">
        <v>26</v>
      </c>
      <c r="AZ3" s="103"/>
      <c r="BA3" s="103"/>
      <c r="BB3" s="104" t="s">
        <v>25</v>
      </c>
      <c r="BC3" s="104" t="s">
        <v>24</v>
      </c>
      <c r="BD3" s="106" t="s">
        <v>23</v>
      </c>
    </row>
    <row r="4" spans="2:56" ht="21.6" customHeight="1">
      <c r="B4" s="71" t="s">
        <v>101</v>
      </c>
      <c r="C4" s="15" t="s">
        <v>19</v>
      </c>
      <c r="D4" s="90" t="s">
        <v>11</v>
      </c>
      <c r="E4" s="15" t="s">
        <v>92</v>
      </c>
      <c r="F4" s="90" t="s">
        <v>93</v>
      </c>
      <c r="G4" s="90" t="s">
        <v>94</v>
      </c>
      <c r="H4" s="89" t="s">
        <v>95</v>
      </c>
      <c r="J4" s="102"/>
      <c r="K4" s="37" t="s">
        <v>14</v>
      </c>
      <c r="L4" s="37" t="s">
        <v>15</v>
      </c>
      <c r="M4" s="37" t="s">
        <v>16</v>
      </c>
      <c r="N4" s="105"/>
      <c r="O4" s="105"/>
      <c r="P4" s="107"/>
      <c r="Q4" s="10"/>
      <c r="R4" s="102"/>
      <c r="S4" s="64" t="s">
        <v>22</v>
      </c>
      <c r="T4" s="64" t="s">
        <v>21</v>
      </c>
      <c r="U4" s="64" t="s">
        <v>10</v>
      </c>
      <c r="V4" s="105"/>
      <c r="W4" s="105"/>
      <c r="X4" s="107"/>
      <c r="Y4" s="10"/>
      <c r="Z4" s="102"/>
      <c r="AA4" s="64" t="s">
        <v>45</v>
      </c>
      <c r="AB4" s="64" t="s">
        <v>74</v>
      </c>
      <c r="AC4" s="64" t="s">
        <v>75</v>
      </c>
      <c r="AD4" s="105"/>
      <c r="AE4" s="105"/>
      <c r="AF4" s="107"/>
      <c r="AG4" s="10"/>
      <c r="AH4" s="102"/>
      <c r="AI4" s="64" t="s">
        <v>49</v>
      </c>
      <c r="AJ4" s="64" t="s">
        <v>76</v>
      </c>
      <c r="AK4" s="64" t="s">
        <v>77</v>
      </c>
      <c r="AL4" s="105"/>
      <c r="AM4" s="105"/>
      <c r="AN4" s="107"/>
      <c r="AO4" s="10"/>
      <c r="AP4" s="102"/>
      <c r="AQ4" s="64" t="s">
        <v>53</v>
      </c>
      <c r="AR4" s="64" t="s">
        <v>78</v>
      </c>
      <c r="AS4" s="64" t="s">
        <v>79</v>
      </c>
      <c r="AT4" s="105"/>
      <c r="AU4" s="105"/>
      <c r="AV4" s="107"/>
      <c r="AW4" s="10"/>
      <c r="AX4" s="102"/>
      <c r="AY4" s="64" t="s">
        <v>80</v>
      </c>
      <c r="AZ4" s="64" t="s">
        <v>81</v>
      </c>
      <c r="BA4" s="64" t="s">
        <v>82</v>
      </c>
      <c r="BB4" s="105"/>
      <c r="BC4" s="105"/>
      <c r="BD4" s="107"/>
    </row>
    <row r="5" spans="2:56" ht="21.6" customHeight="1">
      <c r="B5" s="71" t="s">
        <v>98</v>
      </c>
      <c r="C5" s="15" t="s">
        <v>97</v>
      </c>
      <c r="D5" s="90" t="s">
        <v>29</v>
      </c>
      <c r="E5" s="15" t="s">
        <v>29</v>
      </c>
      <c r="F5" s="90" t="s">
        <v>29</v>
      </c>
      <c r="G5" s="90" t="s">
        <v>29</v>
      </c>
      <c r="H5" s="89" t="s">
        <v>29</v>
      </c>
      <c r="J5" s="53">
        <v>8.3000000000000004E-2</v>
      </c>
      <c r="K5" s="47">
        <v>5381.64</v>
      </c>
      <c r="L5" s="47">
        <v>6287.27</v>
      </c>
      <c r="M5" s="47">
        <v>5982.49</v>
      </c>
      <c r="N5" s="38">
        <f t="shared" ref="N5" si="0">AVERAGE(K5:M5)</f>
        <v>5883.8</v>
      </c>
      <c r="O5" s="38">
        <f t="shared" ref="O5" si="1">STDEV(K5:M5)</f>
        <v>460.8103854081416</v>
      </c>
      <c r="P5" s="34">
        <f t="shared" ref="P5" si="2">O5/N5*100</f>
        <v>7.83184991685886</v>
      </c>
      <c r="Q5" s="10"/>
      <c r="R5" s="53">
        <v>0.5</v>
      </c>
      <c r="S5" s="47">
        <v>533.13</v>
      </c>
      <c r="T5" s="49">
        <v>1284.02</v>
      </c>
      <c r="U5" s="47">
        <v>843.8</v>
      </c>
      <c r="V5" s="38">
        <f t="shared" ref="V5" si="3">AVERAGE(S5:U5)</f>
        <v>886.98333333333323</v>
      </c>
      <c r="W5" s="38">
        <f t="shared" ref="W5" si="4">STDEV(S5:U5)</f>
        <v>377.30299261115528</v>
      </c>
      <c r="X5" s="34">
        <f t="shared" ref="X5" si="5">W5/V5*100</f>
        <v>42.537777028259306</v>
      </c>
      <c r="Y5" s="10"/>
      <c r="Z5" s="53">
        <v>0.5</v>
      </c>
      <c r="AA5" s="47">
        <v>5073.5</v>
      </c>
      <c r="AB5" s="49">
        <v>4341.0200000000004</v>
      </c>
      <c r="AC5" s="47">
        <v>5120.09</v>
      </c>
      <c r="AD5" s="38">
        <f t="shared" ref="AD5:AD12" si="6">AVERAGE(AA5:AC5)</f>
        <v>4844.87</v>
      </c>
      <c r="AE5" s="38">
        <f t="shared" ref="AE5:AE12" si="7">STDEV(AA5:AC5)</f>
        <v>436.96827562192641</v>
      </c>
      <c r="AF5" s="34">
        <f t="shared" ref="AF5:AF12" si="8">AE5/AD5*100</f>
        <v>9.0191950583178997</v>
      </c>
      <c r="AG5" s="10"/>
      <c r="AH5" s="53">
        <v>0.5</v>
      </c>
      <c r="AI5" s="47">
        <v>6529.46</v>
      </c>
      <c r="AJ5" s="49">
        <v>2954.1</v>
      </c>
      <c r="AK5" s="47">
        <v>7948.81</v>
      </c>
      <c r="AL5" s="38">
        <f t="shared" ref="AL5:AL12" si="9">AVERAGE(AI5:AK5)</f>
        <v>5810.79</v>
      </c>
      <c r="AM5" s="38">
        <f t="shared" ref="AM5:AM12" si="10">STDEV(AI5:AK5)</f>
        <v>2573.7418135275361</v>
      </c>
      <c r="AN5" s="34">
        <f t="shared" ref="AN5:AN12" si="11">AM5/AL5*100</f>
        <v>44.292459605794328</v>
      </c>
      <c r="AO5" s="10"/>
      <c r="AP5" s="53">
        <v>0.5</v>
      </c>
      <c r="AQ5" s="47">
        <v>17321.3</v>
      </c>
      <c r="AR5" s="49">
        <v>4532.7700000000004</v>
      </c>
      <c r="AS5" s="47">
        <v>22647.18</v>
      </c>
      <c r="AT5" s="38">
        <f t="shared" ref="AT5:AT12" si="12">AVERAGE(AQ5:AS5)</f>
        <v>14833.75</v>
      </c>
      <c r="AU5" s="38">
        <f t="shared" ref="AU5:AU12" si="13">STDEV(AQ5:AS5)</f>
        <v>9309.8813721711849</v>
      </c>
      <c r="AV5" s="34">
        <f t="shared" ref="AV5:AV12" si="14">AU5/AT5*100</f>
        <v>62.761482242664087</v>
      </c>
      <c r="AW5" s="10"/>
      <c r="AX5" s="53">
        <v>0.5</v>
      </c>
      <c r="AY5" s="47">
        <v>7711.94</v>
      </c>
      <c r="AZ5" s="49">
        <v>5740.95</v>
      </c>
      <c r="BA5" s="47">
        <v>11964.09</v>
      </c>
      <c r="BB5" s="38">
        <f t="shared" ref="BB5:BB12" si="15">AVERAGE(AY5:BA5)</f>
        <v>8472.3266666666659</v>
      </c>
      <c r="BC5" s="38">
        <f t="shared" ref="BC5:BC12" si="16">STDEV(AY5:BA5)</f>
        <v>3180.4887638589967</v>
      </c>
      <c r="BD5" s="34">
        <f t="shared" ref="BD5:BD12" si="17">BC5/BB5*100</f>
        <v>37.539732460650285</v>
      </c>
    </row>
    <row r="6" spans="2:56" ht="21.6" customHeight="1">
      <c r="B6" s="71" t="s">
        <v>84</v>
      </c>
      <c r="C6" s="15" t="s">
        <v>43</v>
      </c>
      <c r="D6" s="90" t="s">
        <v>43</v>
      </c>
      <c r="E6" s="15" t="s">
        <v>44</v>
      </c>
      <c r="F6" s="90" t="s">
        <v>43</v>
      </c>
      <c r="G6" s="90" t="s">
        <v>43</v>
      </c>
      <c r="H6" s="89" t="s">
        <v>43</v>
      </c>
      <c r="J6" s="54">
        <v>0.25</v>
      </c>
      <c r="K6" s="11">
        <v>1664.38</v>
      </c>
      <c r="L6" s="11">
        <v>2000.81</v>
      </c>
      <c r="M6" s="11">
        <v>2419.81</v>
      </c>
      <c r="N6" s="38">
        <f t="shared" ref="N6:N13" si="18">AVERAGE(K6:M6)</f>
        <v>2028.3333333333333</v>
      </c>
      <c r="O6" s="38">
        <f t="shared" ref="O6:O13" si="19">STDEV(K6:M6)</f>
        <v>378.46634148010247</v>
      </c>
      <c r="P6" s="34">
        <f t="shared" ref="P6:P15" si="20">O6/N6*100</f>
        <v>18.658981502716639</v>
      </c>
      <c r="Q6" s="10"/>
      <c r="R6" s="54">
        <v>1</v>
      </c>
      <c r="S6" s="11">
        <v>102.88</v>
      </c>
      <c r="T6" s="11">
        <v>335.73</v>
      </c>
      <c r="U6" s="11">
        <v>367.88</v>
      </c>
      <c r="V6" s="38">
        <f t="shared" ref="V6:V12" si="21">AVERAGE(S6:U6)</f>
        <v>268.83</v>
      </c>
      <c r="W6" s="38">
        <f t="shared" ref="W6:W12" si="22">STDEV(S6:U6)</f>
        <v>144.61313045501782</v>
      </c>
      <c r="X6" s="34">
        <f t="shared" ref="X6:X12" si="23">W6/V6*100</f>
        <v>53.793523957526254</v>
      </c>
      <c r="Y6" s="10"/>
      <c r="Z6" s="54">
        <v>1</v>
      </c>
      <c r="AA6" s="11">
        <v>1338.01</v>
      </c>
      <c r="AB6" s="11">
        <v>867.43</v>
      </c>
      <c r="AC6" s="11">
        <v>789.1</v>
      </c>
      <c r="AD6" s="38">
        <f t="shared" si="6"/>
        <v>998.18</v>
      </c>
      <c r="AE6" s="38">
        <f t="shared" si="7"/>
        <v>296.89597319600006</v>
      </c>
      <c r="AF6" s="34">
        <f t="shared" si="8"/>
        <v>29.743730909855948</v>
      </c>
      <c r="AG6" s="10"/>
      <c r="AH6" s="54">
        <v>1</v>
      </c>
      <c r="AI6" s="11">
        <v>1218.25</v>
      </c>
      <c r="AJ6" s="11">
        <v>840.93</v>
      </c>
      <c r="AK6" s="11">
        <v>2308.31</v>
      </c>
      <c r="AL6" s="38">
        <f t="shared" si="9"/>
        <v>1455.83</v>
      </c>
      <c r="AM6" s="38">
        <f t="shared" si="10"/>
        <v>761.99357503853037</v>
      </c>
      <c r="AN6" s="34">
        <f t="shared" si="11"/>
        <v>52.340834784180188</v>
      </c>
      <c r="AO6" s="10"/>
      <c r="AP6" s="54">
        <v>1</v>
      </c>
      <c r="AQ6" s="11">
        <v>9681.07</v>
      </c>
      <c r="AR6" s="11">
        <v>1088.97</v>
      </c>
      <c r="AS6" s="11">
        <v>21831.64</v>
      </c>
      <c r="AT6" s="38">
        <f t="shared" si="12"/>
        <v>10867.226666666667</v>
      </c>
      <c r="AU6" s="38">
        <f t="shared" si="13"/>
        <v>10422.083064850007</v>
      </c>
      <c r="AV6" s="34">
        <f t="shared" si="14"/>
        <v>95.903797578989852</v>
      </c>
      <c r="AW6" s="10"/>
      <c r="AX6" s="54">
        <v>1</v>
      </c>
      <c r="AY6" s="11">
        <v>2733.95</v>
      </c>
      <c r="AZ6" s="11">
        <v>802.02</v>
      </c>
      <c r="BA6" s="11">
        <v>3639.84</v>
      </c>
      <c r="BB6" s="38">
        <f t="shared" si="15"/>
        <v>2391.9366666666665</v>
      </c>
      <c r="BC6" s="38">
        <f t="shared" si="16"/>
        <v>1449.4948872739546</v>
      </c>
      <c r="BD6" s="34">
        <f t="shared" si="17"/>
        <v>60.599216838543171</v>
      </c>
    </row>
    <row r="7" spans="2:56" ht="21.6" customHeight="1">
      <c r="B7" s="72" t="s">
        <v>100</v>
      </c>
      <c r="C7" s="15" t="s">
        <v>99</v>
      </c>
      <c r="D7" s="90" t="s">
        <v>39</v>
      </c>
      <c r="E7" s="15" t="s">
        <v>39</v>
      </c>
      <c r="F7" s="90" t="s">
        <v>39</v>
      </c>
      <c r="G7" s="90" t="s">
        <v>39</v>
      </c>
      <c r="H7" s="89" t="s">
        <v>38</v>
      </c>
      <c r="J7" s="54">
        <v>0.5</v>
      </c>
      <c r="K7" s="11">
        <v>426.48</v>
      </c>
      <c r="L7" s="11">
        <v>658.25</v>
      </c>
      <c r="M7" s="11">
        <v>773.18</v>
      </c>
      <c r="N7" s="38">
        <f t="shared" si="18"/>
        <v>619.30333333333328</v>
      </c>
      <c r="O7" s="38">
        <f t="shared" si="19"/>
        <v>176.60083418074049</v>
      </c>
      <c r="P7" s="34">
        <f t="shared" si="20"/>
        <v>28.516047738707556</v>
      </c>
      <c r="Q7" s="10"/>
      <c r="R7" s="54">
        <v>2</v>
      </c>
      <c r="S7" s="11">
        <v>13.9</v>
      </c>
      <c r="T7" s="11">
        <v>32.520000000000003</v>
      </c>
      <c r="U7" s="11">
        <v>42.43</v>
      </c>
      <c r="V7" s="38">
        <f t="shared" si="21"/>
        <v>29.616666666666664</v>
      </c>
      <c r="W7" s="38">
        <f t="shared" si="22"/>
        <v>14.484896731883646</v>
      </c>
      <c r="X7" s="34">
        <f t="shared" si="23"/>
        <v>48.907923686720252</v>
      </c>
      <c r="Y7" s="10"/>
      <c r="Z7" s="54">
        <v>2</v>
      </c>
      <c r="AA7" s="11">
        <v>100</v>
      </c>
      <c r="AB7" s="11">
        <v>91.59</v>
      </c>
      <c r="AC7" s="11">
        <v>55.7</v>
      </c>
      <c r="AD7" s="38">
        <f t="shared" si="6"/>
        <v>82.43</v>
      </c>
      <c r="AE7" s="38">
        <f t="shared" si="7"/>
        <v>23.52767944358304</v>
      </c>
      <c r="AF7" s="34">
        <f t="shared" si="8"/>
        <v>28.542617303873634</v>
      </c>
      <c r="AG7" s="10"/>
      <c r="AH7" s="54">
        <v>2</v>
      </c>
      <c r="AI7" s="11">
        <v>130.38999999999999</v>
      </c>
      <c r="AJ7" s="11">
        <v>85.58</v>
      </c>
      <c r="AK7" s="11">
        <v>216.66</v>
      </c>
      <c r="AL7" s="38">
        <f t="shared" si="9"/>
        <v>144.21</v>
      </c>
      <c r="AM7" s="38">
        <f t="shared" si="10"/>
        <v>66.623838826654236</v>
      </c>
      <c r="AN7" s="34">
        <f t="shared" si="11"/>
        <v>46.199180935201603</v>
      </c>
      <c r="AO7" s="10"/>
      <c r="AP7" s="54">
        <v>2</v>
      </c>
      <c r="AQ7" s="11">
        <v>2160.3000000000002</v>
      </c>
      <c r="AR7" s="11">
        <v>117.37</v>
      </c>
      <c r="AS7" s="11">
        <v>12894.72</v>
      </c>
      <c r="AT7" s="38">
        <f t="shared" si="12"/>
        <v>5057.4633333333331</v>
      </c>
      <c r="AU7" s="38">
        <f t="shared" si="13"/>
        <v>6863.6968749088364</v>
      </c>
      <c r="AV7" s="34">
        <f t="shared" si="14"/>
        <v>135.71421921481394</v>
      </c>
      <c r="AW7" s="10"/>
      <c r="AX7" s="54">
        <v>2</v>
      </c>
      <c r="AY7" s="11">
        <v>452.28</v>
      </c>
      <c r="AZ7" s="11">
        <v>75.680000000000007</v>
      </c>
      <c r="BA7" s="11">
        <v>201.2</v>
      </c>
      <c r="BB7" s="38">
        <f t="shared" si="15"/>
        <v>243.05333333333337</v>
      </c>
      <c r="BC7" s="38">
        <f t="shared" si="16"/>
        <v>191.75678901497412</v>
      </c>
      <c r="BD7" s="34">
        <f t="shared" si="17"/>
        <v>78.894943091354747</v>
      </c>
    </row>
    <row r="8" spans="2:56" ht="21.6" customHeight="1">
      <c r="B8" s="76" t="s">
        <v>20</v>
      </c>
      <c r="C8" s="67">
        <v>3</v>
      </c>
      <c r="D8" s="91">
        <v>3</v>
      </c>
      <c r="E8" s="67">
        <v>10</v>
      </c>
      <c r="F8" s="91">
        <v>10</v>
      </c>
      <c r="G8" s="91">
        <v>30</v>
      </c>
      <c r="H8" s="78">
        <v>10</v>
      </c>
      <c r="J8" s="54">
        <v>1</v>
      </c>
      <c r="K8" s="11">
        <v>68.069999999999993</v>
      </c>
      <c r="L8" s="11">
        <v>105.66</v>
      </c>
      <c r="M8" s="11">
        <v>191.25</v>
      </c>
      <c r="N8" s="38">
        <f t="shared" si="18"/>
        <v>121.66000000000001</v>
      </c>
      <c r="O8" s="38">
        <f t="shared" si="19"/>
        <v>63.12945509031421</v>
      </c>
      <c r="P8" s="34">
        <f t="shared" si="20"/>
        <v>51.890066653225553</v>
      </c>
      <c r="Q8" s="10"/>
      <c r="R8" s="54">
        <v>4</v>
      </c>
      <c r="S8" s="11">
        <v>8.64</v>
      </c>
      <c r="T8" s="11">
        <v>64.23</v>
      </c>
      <c r="U8" s="11">
        <v>16.170000000000002</v>
      </c>
      <c r="V8" s="38">
        <f t="shared" si="21"/>
        <v>29.680000000000003</v>
      </c>
      <c r="W8" s="38">
        <f t="shared" si="22"/>
        <v>30.157123536570921</v>
      </c>
      <c r="X8" s="34">
        <f t="shared" si="23"/>
        <v>101.60755908548154</v>
      </c>
      <c r="Y8" s="10"/>
      <c r="Z8" s="54">
        <v>4</v>
      </c>
      <c r="AA8" s="11">
        <v>45.53</v>
      </c>
      <c r="AB8" s="11">
        <v>16.36</v>
      </c>
      <c r="AC8" s="11">
        <v>26.8</v>
      </c>
      <c r="AD8" s="38">
        <f t="shared" si="6"/>
        <v>29.563333333333333</v>
      </c>
      <c r="AE8" s="38">
        <f t="shared" si="7"/>
        <v>14.780028191222556</v>
      </c>
      <c r="AF8" s="34">
        <f t="shared" si="8"/>
        <v>49.99445774457962</v>
      </c>
      <c r="AG8" s="10"/>
      <c r="AH8" s="54">
        <v>4</v>
      </c>
      <c r="AI8" s="11">
        <v>71.28</v>
      </c>
      <c r="AJ8" s="11">
        <v>62.37</v>
      </c>
      <c r="AK8" s="11">
        <v>90.78</v>
      </c>
      <c r="AL8" s="38">
        <f t="shared" si="9"/>
        <v>74.81</v>
      </c>
      <c r="AM8" s="38">
        <f t="shared" si="10"/>
        <v>14.530233996739382</v>
      </c>
      <c r="AN8" s="34">
        <f t="shared" si="11"/>
        <v>19.422849882020294</v>
      </c>
      <c r="AO8" s="10"/>
      <c r="AP8" s="54">
        <v>4</v>
      </c>
      <c r="AQ8" s="11">
        <v>682.4</v>
      </c>
      <c r="AR8" s="11">
        <v>40.11</v>
      </c>
      <c r="AS8" s="11">
        <v>2839.87</v>
      </c>
      <c r="AT8" s="38">
        <f t="shared" si="12"/>
        <v>1187.46</v>
      </c>
      <c r="AU8" s="38">
        <f t="shared" si="13"/>
        <v>1466.6213611904061</v>
      </c>
      <c r="AV8" s="34">
        <f t="shared" si="14"/>
        <v>123.50911703892393</v>
      </c>
      <c r="AW8" s="10"/>
      <c r="AX8" s="54">
        <v>4</v>
      </c>
      <c r="AY8" s="11">
        <v>92.47</v>
      </c>
      <c r="AZ8" s="11">
        <v>58.79</v>
      </c>
      <c r="BA8" s="11">
        <v>114.56</v>
      </c>
      <c r="BB8" s="38">
        <f t="shared" si="15"/>
        <v>88.606666666666669</v>
      </c>
      <c r="BC8" s="38">
        <f t="shared" si="16"/>
        <v>28.085000148359125</v>
      </c>
      <c r="BD8" s="34">
        <f t="shared" si="17"/>
        <v>31.696260794927909</v>
      </c>
    </row>
    <row r="9" spans="2:56" ht="21.6" customHeight="1">
      <c r="B9" s="73" t="s">
        <v>85</v>
      </c>
      <c r="C9" s="28">
        <f>N13</f>
        <v>10043.81</v>
      </c>
      <c r="D9" s="92">
        <v>886.98333333333301</v>
      </c>
      <c r="E9" s="26">
        <v>4844.87</v>
      </c>
      <c r="F9" s="92">
        <v>5810.79</v>
      </c>
      <c r="G9" s="92">
        <v>14833.75</v>
      </c>
      <c r="H9" s="33">
        <v>8472.3266666666659</v>
      </c>
      <c r="J9" s="54">
        <v>2</v>
      </c>
      <c r="K9" s="11">
        <v>4.8</v>
      </c>
      <c r="L9" s="11">
        <v>12.31</v>
      </c>
      <c r="M9" s="11">
        <v>16.3</v>
      </c>
      <c r="N9" s="38">
        <f t="shared" si="18"/>
        <v>11.136666666666665</v>
      </c>
      <c r="O9" s="38">
        <f>STDEV(K9:M9)</f>
        <v>5.8390952495513684</v>
      </c>
      <c r="P9" s="34">
        <f t="shared" si="20"/>
        <v>52.431265335690235</v>
      </c>
      <c r="Q9" s="10"/>
      <c r="R9" s="54">
        <v>8</v>
      </c>
      <c r="S9" s="11">
        <v>6.21</v>
      </c>
      <c r="T9" s="11">
        <v>12.5</v>
      </c>
      <c r="U9" s="11">
        <v>4.9000000000000004</v>
      </c>
      <c r="V9" s="38">
        <f t="shared" si="21"/>
        <v>7.87</v>
      </c>
      <c r="W9" s="38">
        <f t="shared" si="22"/>
        <v>4.0628438316036704</v>
      </c>
      <c r="X9" s="34">
        <f t="shared" si="23"/>
        <v>51.624445128382092</v>
      </c>
      <c r="Y9" s="10"/>
      <c r="Z9" s="54">
        <v>8</v>
      </c>
      <c r="AA9" s="11">
        <v>4.66</v>
      </c>
      <c r="AB9" s="11">
        <v>15.07</v>
      </c>
      <c r="AC9" s="11">
        <v>9.66</v>
      </c>
      <c r="AD9" s="38">
        <f t="shared" si="6"/>
        <v>9.7966666666666669</v>
      </c>
      <c r="AE9" s="38">
        <f t="shared" si="7"/>
        <v>5.2063454873196156</v>
      </c>
      <c r="AF9" s="34">
        <f t="shared" si="8"/>
        <v>53.144050568080459</v>
      </c>
      <c r="AG9" s="10"/>
      <c r="AH9" s="54">
        <v>8</v>
      </c>
      <c r="AI9" s="11">
        <v>33.43</v>
      </c>
      <c r="AJ9" s="11">
        <v>4.7300000000000004</v>
      </c>
      <c r="AK9" s="11">
        <v>142.41</v>
      </c>
      <c r="AL9" s="38">
        <f t="shared" si="9"/>
        <v>60.19</v>
      </c>
      <c r="AM9" s="38">
        <f t="shared" si="10"/>
        <v>72.63620860149571</v>
      </c>
      <c r="AN9" s="34">
        <f t="shared" si="11"/>
        <v>120.6782000357131</v>
      </c>
      <c r="AO9" s="10"/>
      <c r="AP9" s="54">
        <v>8</v>
      </c>
      <c r="AQ9" s="11">
        <v>157.75</v>
      </c>
      <c r="AR9" s="11">
        <v>11.77</v>
      </c>
      <c r="AS9" s="11">
        <v>1053.08</v>
      </c>
      <c r="AT9" s="38">
        <f t="shared" si="12"/>
        <v>407.5333333333333</v>
      </c>
      <c r="AU9" s="38">
        <f t="shared" si="13"/>
        <v>563.80441132837313</v>
      </c>
      <c r="AV9" s="34">
        <f t="shared" si="14"/>
        <v>138.34559414241122</v>
      </c>
      <c r="AW9" s="10"/>
      <c r="AX9" s="54">
        <v>8</v>
      </c>
      <c r="AY9" s="11">
        <v>32.15</v>
      </c>
      <c r="AZ9" s="11">
        <v>24.03</v>
      </c>
      <c r="BA9" s="11">
        <v>56.16</v>
      </c>
      <c r="BB9" s="38">
        <f t="shared" si="15"/>
        <v>37.446666666666665</v>
      </c>
      <c r="BC9" s="38">
        <f t="shared" si="16"/>
        <v>16.707041429688658</v>
      </c>
      <c r="BD9" s="34">
        <f t="shared" si="17"/>
        <v>44.615563725356935</v>
      </c>
    </row>
    <row r="10" spans="2:56" ht="21.6" customHeight="1">
      <c r="B10" s="73" t="s">
        <v>86</v>
      </c>
      <c r="C10" s="26" t="s">
        <v>8</v>
      </c>
      <c r="D10" s="93">
        <v>0.5</v>
      </c>
      <c r="E10" s="28">
        <v>0.5</v>
      </c>
      <c r="F10" s="93">
        <v>0.5</v>
      </c>
      <c r="G10" s="93">
        <v>0.5</v>
      </c>
      <c r="H10" s="35">
        <v>0.5</v>
      </c>
      <c r="J10" s="54">
        <v>4</v>
      </c>
      <c r="K10" s="11">
        <v>0</v>
      </c>
      <c r="L10" s="11">
        <v>2.34</v>
      </c>
      <c r="M10" s="11">
        <v>5.97</v>
      </c>
      <c r="N10" s="38">
        <f t="shared" si="18"/>
        <v>2.7699999999999996</v>
      </c>
      <c r="O10" s="38">
        <f t="shared" si="19"/>
        <v>3.008138959556224</v>
      </c>
      <c r="P10" s="34">
        <f t="shared" si="20"/>
        <v>108.59707435221027</v>
      </c>
      <c r="Q10" s="10"/>
      <c r="R10" s="54">
        <v>12</v>
      </c>
      <c r="S10" s="11">
        <v>0</v>
      </c>
      <c r="T10" s="11">
        <v>3.59</v>
      </c>
      <c r="U10" s="11">
        <v>1.32</v>
      </c>
      <c r="V10" s="38">
        <f t="shared" si="21"/>
        <v>1.6366666666666667</v>
      </c>
      <c r="W10" s="38">
        <f t="shared" si="22"/>
        <v>1.8158285528466978</v>
      </c>
      <c r="X10" s="34">
        <f t="shared" si="23"/>
        <v>110.94675475641738</v>
      </c>
      <c r="Y10" s="10"/>
      <c r="Z10" s="54">
        <v>12</v>
      </c>
      <c r="AA10" s="11">
        <v>0</v>
      </c>
      <c r="AB10" s="11">
        <v>2.85</v>
      </c>
      <c r="AC10" s="11">
        <v>1.91</v>
      </c>
      <c r="AD10" s="38">
        <f t="shared" si="6"/>
        <v>1.5866666666666667</v>
      </c>
      <c r="AE10" s="38">
        <f t="shared" si="7"/>
        <v>1.4522511261256896</v>
      </c>
      <c r="AF10" s="34">
        <f t="shared" si="8"/>
        <v>91.528432318845987</v>
      </c>
      <c r="AG10" s="10"/>
      <c r="AH10" s="54">
        <v>12</v>
      </c>
      <c r="AI10" s="11">
        <v>7.1</v>
      </c>
      <c r="AJ10" s="11">
        <v>0</v>
      </c>
      <c r="AK10" s="11">
        <v>23.81</v>
      </c>
      <c r="AL10" s="38">
        <f t="shared" si="9"/>
        <v>10.303333333333333</v>
      </c>
      <c r="AM10" s="38">
        <f t="shared" si="10"/>
        <v>12.223953261254451</v>
      </c>
      <c r="AN10" s="34">
        <f t="shared" si="11"/>
        <v>118.64076280738712</v>
      </c>
      <c r="AO10" s="10"/>
      <c r="AP10" s="54">
        <v>12</v>
      </c>
      <c r="AQ10" s="11">
        <v>21.77</v>
      </c>
      <c r="AR10" s="11">
        <v>7.01</v>
      </c>
      <c r="AS10" s="11">
        <v>229.09</v>
      </c>
      <c r="AT10" s="38">
        <f t="shared" si="12"/>
        <v>85.956666666666663</v>
      </c>
      <c r="AU10" s="38">
        <f t="shared" si="13"/>
        <v>124.17659897635033</v>
      </c>
      <c r="AV10" s="34">
        <f t="shared" si="14"/>
        <v>144.46418619034824</v>
      </c>
      <c r="AW10" s="10"/>
      <c r="AX10" s="54">
        <v>12</v>
      </c>
      <c r="AY10" s="11">
        <v>15.01</v>
      </c>
      <c r="AZ10" s="11">
        <v>5.05</v>
      </c>
      <c r="BA10" s="11">
        <v>14.8</v>
      </c>
      <c r="BB10" s="38">
        <f t="shared" si="15"/>
        <v>11.62</v>
      </c>
      <c r="BC10" s="38">
        <f t="shared" si="16"/>
        <v>5.6907556615971497</v>
      </c>
      <c r="BD10" s="34">
        <f t="shared" si="17"/>
        <v>48.973800874330038</v>
      </c>
    </row>
    <row r="11" spans="2:56" ht="21.6" customHeight="1">
      <c r="B11" s="73" t="s">
        <v>87</v>
      </c>
      <c r="C11" s="61">
        <f>N14</f>
        <v>1931.6666666666667</v>
      </c>
      <c r="D11" s="92">
        <v>809.19666666666672</v>
      </c>
      <c r="E11" s="26">
        <v>3422.6600000000003</v>
      </c>
      <c r="F11" s="92">
        <v>4751.2466666666669</v>
      </c>
      <c r="G11" s="92">
        <v>29151.316666666698</v>
      </c>
      <c r="H11" s="33">
        <v>6865.623333333333</v>
      </c>
      <c r="J11" s="54">
        <v>8</v>
      </c>
      <c r="K11" s="11">
        <v>0</v>
      </c>
      <c r="L11" s="11">
        <v>1.34</v>
      </c>
      <c r="M11" s="11">
        <v>1.0900000000000001</v>
      </c>
      <c r="N11" s="38">
        <f>AVERAGE(K11:M11)</f>
        <v>0.81</v>
      </c>
      <c r="O11" s="38">
        <f>STDEV(K11:M11)</f>
        <v>0.71253070109294259</v>
      </c>
      <c r="P11" s="34">
        <f>O11/N11*100</f>
        <v>87.966753221350942</v>
      </c>
      <c r="Q11" s="10"/>
      <c r="R11" s="54">
        <v>24</v>
      </c>
      <c r="S11" s="48">
        <v>0</v>
      </c>
      <c r="T11" s="48">
        <v>0</v>
      </c>
      <c r="U11" s="48">
        <v>0</v>
      </c>
      <c r="V11" s="32">
        <f t="shared" si="21"/>
        <v>0</v>
      </c>
      <c r="W11" s="32">
        <f t="shared" si="22"/>
        <v>0</v>
      </c>
      <c r="X11" s="31" t="e">
        <f t="shared" si="23"/>
        <v>#DIV/0!</v>
      </c>
      <c r="Y11" s="10"/>
      <c r="Z11" s="54">
        <v>24</v>
      </c>
      <c r="AA11" s="48">
        <v>0</v>
      </c>
      <c r="AB11" s="48">
        <v>0</v>
      </c>
      <c r="AC11" s="48">
        <v>0</v>
      </c>
      <c r="AD11" s="32">
        <f t="shared" si="6"/>
        <v>0</v>
      </c>
      <c r="AE11" s="32">
        <f t="shared" si="7"/>
        <v>0</v>
      </c>
      <c r="AF11" s="31">
        <v>0</v>
      </c>
      <c r="AG11" s="10"/>
      <c r="AH11" s="54">
        <v>24</v>
      </c>
      <c r="AI11" s="48">
        <v>0</v>
      </c>
      <c r="AJ11" s="48">
        <v>0</v>
      </c>
      <c r="AK11" s="48">
        <v>3.7</v>
      </c>
      <c r="AL11" s="32">
        <f t="shared" si="9"/>
        <v>1.2333333333333334</v>
      </c>
      <c r="AM11" s="32">
        <f t="shared" si="10"/>
        <v>2.1361959960016157</v>
      </c>
      <c r="AN11" s="31">
        <f t="shared" si="11"/>
        <v>173.20508075688775</v>
      </c>
      <c r="AO11" s="10"/>
      <c r="AP11" s="54">
        <v>24</v>
      </c>
      <c r="AQ11" s="48">
        <v>0</v>
      </c>
      <c r="AR11" s="48">
        <v>2.5499999999999998</v>
      </c>
      <c r="AS11" s="48">
        <v>78.05</v>
      </c>
      <c r="AT11" s="32">
        <f t="shared" si="12"/>
        <v>26.866666666666664</v>
      </c>
      <c r="AU11" s="32">
        <f t="shared" si="13"/>
        <v>44.344400247757697</v>
      </c>
      <c r="AV11" s="31">
        <f t="shared" si="14"/>
        <v>165.05359893706341</v>
      </c>
      <c r="AW11" s="10"/>
      <c r="AX11" s="54">
        <v>24</v>
      </c>
      <c r="AY11" s="48">
        <v>0</v>
      </c>
      <c r="AZ11" s="48">
        <v>0</v>
      </c>
      <c r="BA11" s="48">
        <v>1.24</v>
      </c>
      <c r="BB11" s="32">
        <f t="shared" si="15"/>
        <v>0.41333333333333333</v>
      </c>
      <c r="BC11" s="32">
        <f t="shared" si="16"/>
        <v>0.71591433379513592</v>
      </c>
      <c r="BD11" s="31">
        <f t="shared" si="17"/>
        <v>173.20508075688772</v>
      </c>
    </row>
    <row r="12" spans="2:56" ht="21.6" customHeight="1">
      <c r="B12" s="70" t="s">
        <v>88</v>
      </c>
      <c r="C12" s="61">
        <f>N16</f>
        <v>0.89500000000000002</v>
      </c>
      <c r="D12" s="92">
        <v>3.1966666666666668</v>
      </c>
      <c r="E12" s="26">
        <v>1.9266666666666665</v>
      </c>
      <c r="F12" s="92">
        <v>2.5500000000000003</v>
      </c>
      <c r="G12" s="92">
        <v>4.32</v>
      </c>
      <c r="H12" s="33">
        <v>2.7666666666666671</v>
      </c>
      <c r="J12" s="54">
        <v>24</v>
      </c>
      <c r="K12" s="48">
        <v>0</v>
      </c>
      <c r="L12" s="48">
        <v>1.64</v>
      </c>
      <c r="M12" s="48">
        <v>0</v>
      </c>
      <c r="N12" s="32">
        <f t="shared" si="18"/>
        <v>0.54666666666666663</v>
      </c>
      <c r="O12" s="32">
        <f t="shared" si="19"/>
        <v>0.94685444147098619</v>
      </c>
      <c r="P12" s="31">
        <f t="shared" si="20"/>
        <v>173.20508075688772</v>
      </c>
      <c r="Q12" s="10"/>
      <c r="R12" s="55" t="s">
        <v>65</v>
      </c>
      <c r="S12" s="60">
        <v>533.13</v>
      </c>
      <c r="T12" s="60">
        <v>1284.02</v>
      </c>
      <c r="U12" s="60">
        <v>843.8</v>
      </c>
      <c r="V12" s="26">
        <f t="shared" si="21"/>
        <v>886.98333333333323</v>
      </c>
      <c r="W12" s="25">
        <f t="shared" si="22"/>
        <v>377.30299261115528</v>
      </c>
      <c r="X12" s="24">
        <f t="shared" si="23"/>
        <v>42.537777028259306</v>
      </c>
      <c r="Y12" s="10"/>
      <c r="Z12" s="55" t="s">
        <v>65</v>
      </c>
      <c r="AA12" s="60">
        <v>5073.5</v>
      </c>
      <c r="AB12" s="60">
        <v>4341.0200000000004</v>
      </c>
      <c r="AC12" s="60">
        <v>5120.09</v>
      </c>
      <c r="AD12" s="26">
        <f t="shared" si="6"/>
        <v>4844.87</v>
      </c>
      <c r="AE12" s="25">
        <f t="shared" si="7"/>
        <v>436.96827562192641</v>
      </c>
      <c r="AF12" s="24">
        <f t="shared" si="8"/>
        <v>9.0191950583178997</v>
      </c>
      <c r="AG12" s="10"/>
      <c r="AH12" s="55" t="s">
        <v>65</v>
      </c>
      <c r="AI12" s="60">
        <v>6529.46</v>
      </c>
      <c r="AJ12" s="60">
        <v>2954.1</v>
      </c>
      <c r="AK12" s="60">
        <v>7948.81</v>
      </c>
      <c r="AL12" s="26">
        <f t="shared" si="9"/>
        <v>5810.79</v>
      </c>
      <c r="AM12" s="25">
        <f t="shared" si="10"/>
        <v>2573.7418135275361</v>
      </c>
      <c r="AN12" s="24">
        <f t="shared" si="11"/>
        <v>44.292459605794328</v>
      </c>
      <c r="AO12" s="10"/>
      <c r="AP12" s="55" t="s">
        <v>65</v>
      </c>
      <c r="AQ12" s="60">
        <v>17321.3</v>
      </c>
      <c r="AR12" s="60">
        <v>4532.7700000000004</v>
      </c>
      <c r="AS12" s="60">
        <v>22647.18</v>
      </c>
      <c r="AT12" s="26">
        <f t="shared" si="12"/>
        <v>14833.75</v>
      </c>
      <c r="AU12" s="25">
        <f t="shared" si="13"/>
        <v>9309.8813721711849</v>
      </c>
      <c r="AV12" s="24">
        <f t="shared" si="14"/>
        <v>62.761482242664087</v>
      </c>
      <c r="AW12" s="10"/>
      <c r="AX12" s="55" t="s">
        <v>65</v>
      </c>
      <c r="AY12" s="60">
        <v>7711.94</v>
      </c>
      <c r="AZ12" s="60">
        <v>5740.95</v>
      </c>
      <c r="BA12" s="60">
        <v>11964.09</v>
      </c>
      <c r="BB12" s="26">
        <f t="shared" si="15"/>
        <v>8472.3266666666659</v>
      </c>
      <c r="BC12" s="25">
        <f t="shared" si="16"/>
        <v>3180.4887638589967</v>
      </c>
      <c r="BD12" s="24">
        <f t="shared" si="17"/>
        <v>37.539732460650285</v>
      </c>
    </row>
    <row r="13" spans="2:56" ht="21.6" customHeight="1">
      <c r="B13" s="71" t="s">
        <v>90</v>
      </c>
      <c r="C13" s="61">
        <f t="shared" ref="C13:C14" si="24">N17</f>
        <v>1624.345</v>
      </c>
      <c r="D13" s="94" t="s">
        <v>8</v>
      </c>
      <c r="E13" s="68" t="s">
        <v>8</v>
      </c>
      <c r="F13" s="94" t="s">
        <v>8</v>
      </c>
      <c r="G13" s="94" t="s">
        <v>8</v>
      </c>
      <c r="H13" s="74" t="s">
        <v>8</v>
      </c>
      <c r="J13" s="55" t="s">
        <v>57</v>
      </c>
      <c r="K13" s="60">
        <v>9643.17</v>
      </c>
      <c r="L13" s="60">
        <v>11107.12</v>
      </c>
      <c r="M13" s="60">
        <v>9381.14</v>
      </c>
      <c r="N13" s="26">
        <f t="shared" si="18"/>
        <v>10043.81</v>
      </c>
      <c r="O13" s="25">
        <f t="shared" si="19"/>
        <v>930.12689849288915</v>
      </c>
      <c r="P13" s="24">
        <f t="shared" si="20"/>
        <v>9.2606978675710625</v>
      </c>
      <c r="Q13" s="10"/>
      <c r="R13" s="56" t="s">
        <v>18</v>
      </c>
      <c r="S13" s="42">
        <v>0.5</v>
      </c>
      <c r="T13" s="42">
        <v>0.5</v>
      </c>
      <c r="U13" s="42">
        <v>0.5</v>
      </c>
      <c r="V13" s="28">
        <f>MEDIAN(S13:U13)</f>
        <v>0.5</v>
      </c>
      <c r="W13" s="27" t="str">
        <f>CONCATENATE("[",MIN(S13:U13)," - ",MAX(S13:U13),"]")</f>
        <v>[0.5 - 0.5]</v>
      </c>
      <c r="X13" s="24" t="s">
        <v>17</v>
      </c>
      <c r="Y13" s="10"/>
      <c r="Z13" s="56" t="s">
        <v>18</v>
      </c>
      <c r="AA13" s="42">
        <v>0.5</v>
      </c>
      <c r="AB13" s="42">
        <v>0.5</v>
      </c>
      <c r="AC13" s="42">
        <v>0.5</v>
      </c>
      <c r="AD13" s="28">
        <f>MEDIAN(AA13:AC13)</f>
        <v>0.5</v>
      </c>
      <c r="AE13" s="27" t="str">
        <f>CONCATENATE("[",MIN(AA13:AC13)," - ",MAX(AA13:AC13),"]")</f>
        <v>[0.5 - 0.5]</v>
      </c>
      <c r="AF13" s="24" t="s">
        <v>17</v>
      </c>
      <c r="AG13" s="10"/>
      <c r="AH13" s="56" t="s">
        <v>18</v>
      </c>
      <c r="AI13" s="42">
        <v>0.5</v>
      </c>
      <c r="AJ13" s="42">
        <v>0.5</v>
      </c>
      <c r="AK13" s="42">
        <v>0.5</v>
      </c>
      <c r="AL13" s="28">
        <f>MEDIAN(AI13:AK13)</f>
        <v>0.5</v>
      </c>
      <c r="AM13" s="27" t="str">
        <f>CONCATENATE("[",MIN(AI13:AK13)," - ",MAX(AI13:AK13),"]")</f>
        <v>[0.5 - 0.5]</v>
      </c>
      <c r="AN13" s="24" t="s">
        <v>17</v>
      </c>
      <c r="AO13" s="10"/>
      <c r="AP13" s="56" t="s">
        <v>18</v>
      </c>
      <c r="AQ13" s="42">
        <v>0.5</v>
      </c>
      <c r="AR13" s="42">
        <v>0.5</v>
      </c>
      <c r="AS13" s="42">
        <v>0.5</v>
      </c>
      <c r="AT13" s="28">
        <f>MEDIAN(AQ13:AS13)</f>
        <v>0.5</v>
      </c>
      <c r="AU13" s="27" t="str">
        <f>CONCATENATE("[",MIN(AQ13:AS13)," - ",MAX(AQ13:AS13),"]")</f>
        <v>[0.5 - 0.5]</v>
      </c>
      <c r="AV13" s="24" t="s">
        <v>17</v>
      </c>
      <c r="AW13" s="10"/>
      <c r="AX13" s="56" t="s">
        <v>18</v>
      </c>
      <c r="AY13" s="42">
        <v>0.5</v>
      </c>
      <c r="AZ13" s="42">
        <v>0.5</v>
      </c>
      <c r="BA13" s="42">
        <v>0.5</v>
      </c>
      <c r="BB13" s="28">
        <f>MEDIAN(AY13:BA13)</f>
        <v>0.5</v>
      </c>
      <c r="BC13" s="27" t="str">
        <f>CONCATENATE("[",MIN(AY13:BA13)," - ",MAX(AY13:BA13),"]")</f>
        <v>[0.5 - 0.5]</v>
      </c>
      <c r="BD13" s="24" t="s">
        <v>17</v>
      </c>
    </row>
    <row r="14" spans="2:56" ht="21.6" customHeight="1">
      <c r="B14" s="71" t="s">
        <v>91</v>
      </c>
      <c r="C14" s="61">
        <f t="shared" si="24"/>
        <v>371.41499999999996</v>
      </c>
      <c r="D14" s="95" t="s">
        <v>8</v>
      </c>
      <c r="E14" s="69" t="s">
        <v>8</v>
      </c>
      <c r="F14" s="95" t="s">
        <v>8</v>
      </c>
      <c r="G14" s="95" t="s">
        <v>8</v>
      </c>
      <c r="H14" s="75" t="s">
        <v>8</v>
      </c>
      <c r="J14" s="56" t="s">
        <v>58</v>
      </c>
      <c r="K14" s="42">
        <v>1633.3</v>
      </c>
      <c r="L14" s="42">
        <v>2042.12</v>
      </c>
      <c r="M14" s="42">
        <v>2119.58</v>
      </c>
      <c r="N14" s="26">
        <f t="shared" ref="N14:N15" si="25">AVERAGE(K14:M14)</f>
        <v>1931.6666666666667</v>
      </c>
      <c r="O14" s="25">
        <f t="shared" ref="O14:O15" si="26">STDEV(K14:M14)</f>
        <v>261.27957006496325</v>
      </c>
      <c r="P14" s="24">
        <f t="shared" si="20"/>
        <v>13.526120969713368</v>
      </c>
      <c r="Q14" s="10"/>
      <c r="R14" s="57" t="s">
        <v>58</v>
      </c>
      <c r="S14" s="42">
        <v>402.92</v>
      </c>
      <c r="T14" s="42">
        <v>1192.46</v>
      </c>
      <c r="U14" s="42">
        <v>832.21</v>
      </c>
      <c r="V14" s="26">
        <f t="shared" ref="V14:V18" si="27">AVERAGE(S14:U14)</f>
        <v>809.19666666666672</v>
      </c>
      <c r="W14" s="25">
        <f t="shared" ref="W14:W18" si="28">STDEV(S14:U14)</f>
        <v>395.27277041725694</v>
      </c>
      <c r="X14" s="24">
        <f t="shared" ref="X14:X18" si="29">W14/V14*100</f>
        <v>48.847552974421987</v>
      </c>
      <c r="Y14" s="10"/>
      <c r="Z14" s="57" t="s">
        <v>58</v>
      </c>
      <c r="AA14" s="42">
        <v>3836.17</v>
      </c>
      <c r="AB14" s="42">
        <v>3073.53</v>
      </c>
      <c r="AC14" s="42">
        <v>3358.28</v>
      </c>
      <c r="AD14" s="26">
        <f t="shared" ref="AD14:AD20" si="30">AVERAGE(AA14:AC14)</f>
        <v>3422.6600000000003</v>
      </c>
      <c r="AE14" s="25">
        <f t="shared" ref="AE14:AE20" si="31">STDEV(AA14:AC14)</f>
        <v>385.37453301950291</v>
      </c>
      <c r="AF14" s="24">
        <f t="shared" ref="AF14:AF20" si="32">AE14/AD14*100</f>
        <v>11.259503807550351</v>
      </c>
      <c r="AG14" s="10"/>
      <c r="AH14" s="57" t="s">
        <v>58</v>
      </c>
      <c r="AI14" s="42">
        <v>4735.76</v>
      </c>
      <c r="AJ14" s="42">
        <v>2432.69</v>
      </c>
      <c r="AK14" s="42">
        <v>7085.29</v>
      </c>
      <c r="AL14" s="26">
        <f t="shared" ref="AL14:AL21" si="33">AVERAGE(AI14:AK14)</f>
        <v>4751.2466666666669</v>
      </c>
      <c r="AM14" s="25">
        <f t="shared" ref="AM14:AM21" si="34">STDEV(AI14:AK14)</f>
        <v>2326.3386614234228</v>
      </c>
      <c r="AN14" s="24">
        <f t="shared" ref="AN14:AN21" si="35">AM14/AL14*100</f>
        <v>48.962700205491807</v>
      </c>
      <c r="AO14" s="10"/>
      <c r="AP14" s="57" t="s">
        <v>58</v>
      </c>
      <c r="AQ14" s="42">
        <v>21883.64</v>
      </c>
      <c r="AR14" s="42">
        <v>3497.96</v>
      </c>
      <c r="AS14" s="42">
        <v>62072.35</v>
      </c>
      <c r="AT14" s="26">
        <f t="shared" ref="AT14:AT21" si="36">AVERAGE(AQ14:AS14)</f>
        <v>29151.316666666666</v>
      </c>
      <c r="AU14" s="25">
        <f t="shared" ref="AU14:AU21" si="37">STDEV(AQ14:AS14)</f>
        <v>29955.869776496784</v>
      </c>
      <c r="AV14" s="24">
        <f t="shared" ref="AV14:AV21" si="38">AU14/AT14*100</f>
        <v>102.75992031176449</v>
      </c>
      <c r="AW14" s="10"/>
      <c r="AX14" s="57" t="s">
        <v>58</v>
      </c>
      <c r="AY14" s="42">
        <v>7020.88</v>
      </c>
      <c r="AZ14" s="42">
        <v>3868.1</v>
      </c>
      <c r="BA14" s="42">
        <v>9707.89</v>
      </c>
      <c r="BB14" s="26">
        <f t="shared" ref="BB14:BB20" si="39">AVERAGE(AY14:BA14)</f>
        <v>6865.623333333333</v>
      </c>
      <c r="BC14" s="25">
        <f t="shared" ref="BC14:BC20" si="40">STDEV(AY14:BA14)</f>
        <v>2922.989101148572</v>
      </c>
      <c r="BD14" s="24">
        <f t="shared" ref="BD14:BD20" si="41">BC14/BB14*100</f>
        <v>42.574271253087076</v>
      </c>
    </row>
    <row r="15" spans="2:56" ht="21.6" customHeight="1">
      <c r="B15" s="81" t="s">
        <v>89</v>
      </c>
      <c r="C15" s="80" t="s">
        <v>8</v>
      </c>
      <c r="D15" s="96">
        <v>41.891113028472823</v>
      </c>
      <c r="E15" s="58" t="s">
        <v>114</v>
      </c>
      <c r="F15" s="96">
        <v>73.78985332182917</v>
      </c>
      <c r="G15" s="96">
        <v>150.9127696289905</v>
      </c>
      <c r="H15" s="82" t="s">
        <v>114</v>
      </c>
      <c r="J15" s="57" t="s">
        <v>59</v>
      </c>
      <c r="K15" s="42">
        <v>1634.93</v>
      </c>
      <c r="L15" s="42"/>
      <c r="M15" s="42">
        <v>2122.02</v>
      </c>
      <c r="N15" s="26">
        <f t="shared" si="25"/>
        <v>1878.4749999999999</v>
      </c>
      <c r="O15" s="25">
        <f t="shared" si="26"/>
        <v>344.42464204815775</v>
      </c>
      <c r="P15" s="24">
        <f t="shared" si="20"/>
        <v>18.335332759188052</v>
      </c>
      <c r="Q15" s="10"/>
      <c r="R15" s="57" t="s">
        <v>59</v>
      </c>
      <c r="S15" s="42">
        <v>451.85</v>
      </c>
      <c r="T15" s="42">
        <v>1202.4100000000001</v>
      </c>
      <c r="U15" s="42">
        <v>836.42</v>
      </c>
      <c r="V15" s="26">
        <f t="shared" si="27"/>
        <v>830.2266666666668</v>
      </c>
      <c r="W15" s="25">
        <f t="shared" si="28"/>
        <v>375.31832680184061</v>
      </c>
      <c r="X15" s="24">
        <f t="shared" si="29"/>
        <v>45.206729905307853</v>
      </c>
      <c r="Y15" s="10"/>
      <c r="Z15" s="57" t="s">
        <v>59</v>
      </c>
      <c r="AA15" s="42">
        <v>3845.14</v>
      </c>
      <c r="AB15" s="42">
        <v>3083.14</v>
      </c>
      <c r="AC15" s="42">
        <v>3364.1</v>
      </c>
      <c r="AD15" s="26">
        <f t="shared" si="30"/>
        <v>3430.7933333333331</v>
      </c>
      <c r="AE15" s="25">
        <f t="shared" si="31"/>
        <v>385.35308553757983</v>
      </c>
      <c r="AF15" s="24">
        <f t="shared" si="32"/>
        <v>11.232185914363244</v>
      </c>
      <c r="AG15" s="10"/>
      <c r="AH15" s="57" t="s">
        <v>59</v>
      </c>
      <c r="AI15" s="42">
        <v>4761.09</v>
      </c>
      <c r="AJ15" s="42">
        <v>2442.04</v>
      </c>
      <c r="AK15" s="42">
        <v>7105.61</v>
      </c>
      <c r="AL15" s="26">
        <f t="shared" si="33"/>
        <v>4769.58</v>
      </c>
      <c r="AM15" s="25">
        <f t="shared" si="34"/>
        <v>2331.7965919650878</v>
      </c>
      <c r="AN15" s="24">
        <f t="shared" si="35"/>
        <v>48.88892925509348</v>
      </c>
      <c r="AO15" s="10"/>
      <c r="AP15" s="57" t="s">
        <v>59</v>
      </c>
      <c r="AQ15" s="42">
        <v>21932.42</v>
      </c>
      <c r="AR15" s="42">
        <v>3525.38</v>
      </c>
      <c r="AS15" s="42">
        <v>62518.78</v>
      </c>
      <c r="AT15" s="26">
        <f t="shared" si="36"/>
        <v>29325.526666666668</v>
      </c>
      <c r="AU15" s="25">
        <f t="shared" si="37"/>
        <v>30183.585448527043</v>
      </c>
      <c r="AV15" s="24">
        <f t="shared" si="38"/>
        <v>102.92597910214414</v>
      </c>
      <c r="AW15" s="10"/>
      <c r="AX15" s="57" t="s">
        <v>59</v>
      </c>
      <c r="AY15" s="42">
        <v>7086.93</v>
      </c>
      <c r="AZ15" s="42">
        <v>3884.56</v>
      </c>
      <c r="BA15" s="42">
        <v>9713.23</v>
      </c>
      <c r="BB15" s="26">
        <f t="shared" si="39"/>
        <v>6894.9066666666668</v>
      </c>
      <c r="BC15" s="25">
        <f t="shared" si="40"/>
        <v>2919.0757462993874</v>
      </c>
      <c r="BD15" s="24">
        <f t="shared" si="41"/>
        <v>42.336697034807152</v>
      </c>
    </row>
    <row r="16" spans="2:56" ht="21.6" customHeight="1">
      <c r="E16"/>
      <c r="H16" s="23"/>
      <c r="J16" s="57" t="s">
        <v>60</v>
      </c>
      <c r="K16" s="42">
        <v>0.24</v>
      </c>
      <c r="L16" s="42"/>
      <c r="M16" s="42">
        <v>1.55</v>
      </c>
      <c r="N16" s="26">
        <f t="shared" ref="N16:N20" si="42">AVERAGE(K16:M16)</f>
        <v>0.89500000000000002</v>
      </c>
      <c r="O16" s="25">
        <f t="shared" ref="O16:O20" si="43">STDEV(K16:M16)</f>
        <v>0.92630988335437736</v>
      </c>
      <c r="P16" s="24">
        <f t="shared" ref="P16:P20" si="44">O16/N16*100</f>
        <v>103.4983109893159</v>
      </c>
      <c r="Q16" s="10"/>
      <c r="R16" s="56" t="s">
        <v>60</v>
      </c>
      <c r="S16" s="42">
        <v>5.46</v>
      </c>
      <c r="T16" s="42">
        <v>1.92</v>
      </c>
      <c r="U16" s="42">
        <v>2.21</v>
      </c>
      <c r="V16" s="26">
        <f t="shared" si="27"/>
        <v>3.1966666666666668</v>
      </c>
      <c r="W16" s="25">
        <f t="shared" si="28"/>
        <v>1.965460081846826</v>
      </c>
      <c r="X16" s="24">
        <f t="shared" si="29"/>
        <v>61.484674093227085</v>
      </c>
      <c r="Y16" s="10"/>
      <c r="Z16" s="56" t="s">
        <v>60</v>
      </c>
      <c r="AA16" s="42">
        <v>1.33</v>
      </c>
      <c r="AB16" s="42">
        <v>2.34</v>
      </c>
      <c r="AC16" s="42">
        <v>2.11</v>
      </c>
      <c r="AD16" s="26">
        <f t="shared" si="30"/>
        <v>1.9266666666666665</v>
      </c>
      <c r="AE16" s="25">
        <f t="shared" si="31"/>
        <v>0.52937069557478744</v>
      </c>
      <c r="AF16" s="24">
        <f t="shared" si="32"/>
        <v>27.475987659591045</v>
      </c>
      <c r="AG16" s="10"/>
      <c r="AH16" s="56" t="s">
        <v>60</v>
      </c>
      <c r="AI16" s="42">
        <v>2.4700000000000002</v>
      </c>
      <c r="AJ16" s="42">
        <v>1.37</v>
      </c>
      <c r="AK16" s="42">
        <v>3.81</v>
      </c>
      <c r="AL16" s="26">
        <f t="shared" si="33"/>
        <v>2.5500000000000003</v>
      </c>
      <c r="AM16" s="25">
        <f t="shared" si="34"/>
        <v>1.2219656296312094</v>
      </c>
      <c r="AN16" s="24">
        <f t="shared" si="35"/>
        <v>47.92022076985134</v>
      </c>
      <c r="AO16" s="10"/>
      <c r="AP16" s="56" t="s">
        <v>60</v>
      </c>
      <c r="AQ16" s="42">
        <v>1.55</v>
      </c>
      <c r="AR16" s="42">
        <v>7.45</v>
      </c>
      <c r="AS16" s="42">
        <v>3.96</v>
      </c>
      <c r="AT16" s="26">
        <f t="shared" si="36"/>
        <v>4.32</v>
      </c>
      <c r="AU16" s="25">
        <f t="shared" si="37"/>
        <v>2.9664288294176213</v>
      </c>
      <c r="AV16" s="24">
        <f t="shared" si="38"/>
        <v>68.667334014296785</v>
      </c>
      <c r="AW16" s="10"/>
      <c r="AX16" s="56" t="s">
        <v>60</v>
      </c>
      <c r="AY16" s="42">
        <v>3.05</v>
      </c>
      <c r="AZ16" s="42">
        <v>2.2599999999999998</v>
      </c>
      <c r="BA16" s="42">
        <v>2.99</v>
      </c>
      <c r="BB16" s="26">
        <f t="shared" si="39"/>
        <v>2.7666666666666671</v>
      </c>
      <c r="BC16" s="25">
        <f t="shared" si="40"/>
        <v>0.43981056528161028</v>
      </c>
      <c r="BD16" s="24">
        <f t="shared" si="41"/>
        <v>15.896767419817238</v>
      </c>
    </row>
    <row r="17" spans="2:56" ht="21.6" customHeight="1">
      <c r="B17" s="1" t="s">
        <v>117</v>
      </c>
      <c r="E17"/>
      <c r="J17" s="56" t="s">
        <v>61</v>
      </c>
      <c r="K17" s="42">
        <v>1834.94</v>
      </c>
      <c r="L17" s="42"/>
      <c r="M17" s="42">
        <v>1413.75</v>
      </c>
      <c r="N17" s="26">
        <f t="shared" si="42"/>
        <v>1624.345</v>
      </c>
      <c r="O17" s="25">
        <f t="shared" si="43"/>
        <v>297.82630516796246</v>
      </c>
      <c r="P17" s="24">
        <f t="shared" si="44"/>
        <v>18.33516310684999</v>
      </c>
      <c r="Q17" s="10"/>
      <c r="R17" s="56" t="s">
        <v>66</v>
      </c>
      <c r="S17" s="42">
        <v>6639.34</v>
      </c>
      <c r="T17" s="42">
        <v>2494.98</v>
      </c>
      <c r="U17" s="42">
        <v>3586.72</v>
      </c>
      <c r="V17" s="26">
        <f t="shared" si="27"/>
        <v>4240.3466666666664</v>
      </c>
      <c r="W17" s="25">
        <f t="shared" si="28"/>
        <v>2148.1040051481068</v>
      </c>
      <c r="X17" s="24">
        <f t="shared" si="29"/>
        <v>50.658688404755594</v>
      </c>
      <c r="Y17" s="10"/>
      <c r="Z17" s="56" t="s">
        <v>66</v>
      </c>
      <c r="AA17" s="42">
        <v>2600.69</v>
      </c>
      <c r="AB17" s="42">
        <v>3243.44</v>
      </c>
      <c r="AC17" s="42">
        <v>2972.56</v>
      </c>
      <c r="AD17" s="26">
        <f t="shared" si="30"/>
        <v>2938.896666666667</v>
      </c>
      <c r="AE17" s="25">
        <f t="shared" si="31"/>
        <v>322.69460118405038</v>
      </c>
      <c r="AF17" s="24">
        <f t="shared" si="32"/>
        <v>10.980127503089607</v>
      </c>
      <c r="AG17" s="10"/>
      <c r="AH17" s="56" t="s">
        <v>66</v>
      </c>
      <c r="AI17" s="42">
        <v>2100.36</v>
      </c>
      <c r="AJ17" s="42">
        <v>4094.94</v>
      </c>
      <c r="AK17" s="42">
        <v>1407.34</v>
      </c>
      <c r="AL17" s="26">
        <f t="shared" si="33"/>
        <v>2534.2133333333336</v>
      </c>
      <c r="AM17" s="25">
        <f t="shared" si="34"/>
        <v>1395.3386600153146</v>
      </c>
      <c r="AN17" s="24">
        <f t="shared" si="35"/>
        <v>55.060031515972653</v>
      </c>
      <c r="AO17" s="10"/>
      <c r="AP17" s="56" t="s">
        <v>66</v>
      </c>
      <c r="AQ17" s="42">
        <v>1367.84</v>
      </c>
      <c r="AR17" s="42">
        <v>8509.7099999999991</v>
      </c>
      <c r="AS17" s="42">
        <v>479.86</v>
      </c>
      <c r="AT17" s="26">
        <f t="shared" si="36"/>
        <v>3452.47</v>
      </c>
      <c r="AU17" s="25">
        <f t="shared" si="37"/>
        <v>4402.1454352735764</v>
      </c>
      <c r="AV17" s="24">
        <f t="shared" si="38"/>
        <v>127.50713069986348</v>
      </c>
      <c r="AW17" s="10"/>
      <c r="AX17" s="56" t="s">
        <v>66</v>
      </c>
      <c r="AY17" s="42">
        <v>1411.05</v>
      </c>
      <c r="AZ17" s="42">
        <v>2574.29</v>
      </c>
      <c r="BA17" s="42">
        <v>1029.52</v>
      </c>
      <c r="BB17" s="26">
        <f t="shared" si="39"/>
        <v>1671.6200000000001</v>
      </c>
      <c r="BC17" s="25">
        <f t="shared" si="40"/>
        <v>804.67455029968448</v>
      </c>
      <c r="BD17" s="24">
        <f t="shared" si="41"/>
        <v>48.137408639504457</v>
      </c>
    </row>
    <row r="18" spans="2:56" ht="21.6" customHeight="1">
      <c r="B18" s="77" t="s">
        <v>101</v>
      </c>
      <c r="C18" s="14" t="s">
        <v>11</v>
      </c>
      <c r="D18" s="14" t="s">
        <v>93</v>
      </c>
      <c r="E18" s="44" t="s">
        <v>94</v>
      </c>
      <c r="J18" s="56" t="s">
        <v>62</v>
      </c>
      <c r="K18" s="42">
        <v>316.75</v>
      </c>
      <c r="L18" s="42"/>
      <c r="M18" s="42">
        <v>426.08</v>
      </c>
      <c r="N18" s="26">
        <f t="shared" si="42"/>
        <v>371.41499999999996</v>
      </c>
      <c r="O18" s="25">
        <f t="shared" si="43"/>
        <v>77.307984387125416</v>
      </c>
      <c r="P18" s="24">
        <f t="shared" si="44"/>
        <v>20.814448632156864</v>
      </c>
      <c r="Q18" s="10"/>
      <c r="R18" s="56" t="s">
        <v>67</v>
      </c>
      <c r="S18" s="42">
        <v>52320.19</v>
      </c>
      <c r="T18" s="42">
        <v>6920.12</v>
      </c>
      <c r="U18" s="42">
        <v>11452.18</v>
      </c>
      <c r="V18" s="26">
        <f t="shared" si="27"/>
        <v>23564.163333333334</v>
      </c>
      <c r="W18" s="25">
        <f t="shared" si="28"/>
        <v>25006.333081870151</v>
      </c>
      <c r="X18" s="24">
        <f t="shared" si="29"/>
        <v>106.12018227906592</v>
      </c>
      <c r="Y18" s="10"/>
      <c r="Z18" s="56" t="s">
        <v>67</v>
      </c>
      <c r="AA18" s="42">
        <v>5006.83</v>
      </c>
      <c r="AB18" s="42">
        <v>10943.96</v>
      </c>
      <c r="AC18" s="42">
        <v>9063.69</v>
      </c>
      <c r="AD18" s="26">
        <f t="shared" si="30"/>
        <v>8338.16</v>
      </c>
      <c r="AE18" s="25">
        <f t="shared" si="31"/>
        <v>3034.3324628161608</v>
      </c>
      <c r="AF18" s="24">
        <f t="shared" si="32"/>
        <v>36.390911937599675</v>
      </c>
      <c r="AG18" s="10"/>
      <c r="AH18" s="56" t="s">
        <v>67</v>
      </c>
      <c r="AI18" s="42">
        <v>7492.56</v>
      </c>
      <c r="AJ18" s="42">
        <v>8096.61</v>
      </c>
      <c r="AK18" s="42">
        <v>7731.25</v>
      </c>
      <c r="AL18" s="26">
        <f t="shared" si="33"/>
        <v>7773.4733333333324</v>
      </c>
      <c r="AM18" s="25">
        <f t="shared" si="34"/>
        <v>304.2305179191153</v>
      </c>
      <c r="AN18" s="24">
        <f t="shared" si="35"/>
        <v>3.9137011844441307</v>
      </c>
      <c r="AO18" s="10"/>
      <c r="AP18" s="56" t="s">
        <v>67</v>
      </c>
      <c r="AQ18" s="42">
        <v>3064.97</v>
      </c>
      <c r="AR18" s="42">
        <v>91523.19</v>
      </c>
      <c r="AS18" s="42">
        <v>2744.71</v>
      </c>
      <c r="AT18" s="26">
        <f t="shared" si="36"/>
        <v>32444.290000000005</v>
      </c>
      <c r="AU18" s="25">
        <f t="shared" si="37"/>
        <v>51164.07881047405</v>
      </c>
      <c r="AV18" s="24">
        <f t="shared" si="38"/>
        <v>157.69825386986136</v>
      </c>
      <c r="AW18" s="10"/>
      <c r="AX18" s="56" t="s">
        <v>67</v>
      </c>
      <c r="AY18" s="42">
        <v>6208.66</v>
      </c>
      <c r="AZ18" s="42">
        <v>8390.16</v>
      </c>
      <c r="BA18" s="42">
        <v>4437.0600000000004</v>
      </c>
      <c r="BB18" s="26">
        <f t="shared" si="39"/>
        <v>6345.293333333334</v>
      </c>
      <c r="BC18" s="25">
        <f t="shared" si="40"/>
        <v>1980.0887362270735</v>
      </c>
      <c r="BD18" s="24">
        <f t="shared" si="41"/>
        <v>31.205629625114362</v>
      </c>
    </row>
    <row r="19" spans="2:56" ht="21.6" customHeight="1">
      <c r="B19" s="76" t="s">
        <v>20</v>
      </c>
      <c r="C19" s="67">
        <v>3</v>
      </c>
      <c r="D19" s="67">
        <v>10</v>
      </c>
      <c r="E19" s="78">
        <v>30</v>
      </c>
      <c r="J19" s="56" t="s">
        <v>115</v>
      </c>
      <c r="K19" s="42">
        <v>0.99</v>
      </c>
      <c r="L19" s="42"/>
      <c r="M19" s="61">
        <v>1</v>
      </c>
      <c r="N19" s="26">
        <f t="shared" si="42"/>
        <v>0.995</v>
      </c>
      <c r="O19" s="25">
        <f t="shared" si="43"/>
        <v>7.0710678118654814E-3</v>
      </c>
      <c r="P19" s="24">
        <f t="shared" si="44"/>
        <v>0.71066008159452076</v>
      </c>
      <c r="Q19" s="10"/>
      <c r="R19" s="56" t="s">
        <v>12</v>
      </c>
      <c r="S19" s="42">
        <v>0.83</v>
      </c>
      <c r="T19" s="42">
        <v>0.99</v>
      </c>
      <c r="U19" s="61">
        <v>1</v>
      </c>
      <c r="V19" s="26">
        <f t="shared" ref="V19:V21" si="45">AVERAGE(S19:U19)</f>
        <v>0.94</v>
      </c>
      <c r="W19" s="25">
        <f t="shared" ref="W19:W21" si="46">STDEV(S19:U19)</f>
        <v>9.539392014169458E-2</v>
      </c>
      <c r="X19" s="24">
        <f t="shared" ref="X19:X21" si="47">W19/V19*100</f>
        <v>10.148289376776018</v>
      </c>
      <c r="Y19" s="10"/>
      <c r="Z19" s="56" t="s">
        <v>12</v>
      </c>
      <c r="AA19" s="42">
        <v>0.99</v>
      </c>
      <c r="AB19" s="42">
        <v>0.79</v>
      </c>
      <c r="AC19" s="61">
        <v>0.99</v>
      </c>
      <c r="AD19" s="26">
        <f t="shared" si="30"/>
        <v>0.92333333333333334</v>
      </c>
      <c r="AE19" s="25">
        <f t="shared" si="31"/>
        <v>0.11547005383792457</v>
      </c>
      <c r="AF19" s="24">
        <f t="shared" si="32"/>
        <v>12.505782004107354</v>
      </c>
      <c r="AG19" s="10"/>
      <c r="AH19" s="56" t="s">
        <v>12</v>
      </c>
      <c r="AI19" s="42">
        <v>0.97</v>
      </c>
      <c r="AJ19" s="42">
        <v>0.89</v>
      </c>
      <c r="AK19" s="61">
        <v>0.9</v>
      </c>
      <c r="AL19" s="26">
        <f t="shared" si="33"/>
        <v>0.91999999999999993</v>
      </c>
      <c r="AM19" s="25">
        <f t="shared" si="34"/>
        <v>4.3588989435406712E-2</v>
      </c>
      <c r="AN19" s="24">
        <f t="shared" si="35"/>
        <v>4.7379336342833387</v>
      </c>
      <c r="AO19" s="10"/>
      <c r="AP19" s="56" t="s">
        <v>12</v>
      </c>
      <c r="AQ19" s="42">
        <v>0.99</v>
      </c>
      <c r="AR19" s="42">
        <v>0.98</v>
      </c>
      <c r="AS19" s="61">
        <v>0.85</v>
      </c>
      <c r="AT19" s="26">
        <f t="shared" si="36"/>
        <v>0.94</v>
      </c>
      <c r="AU19" s="25">
        <f t="shared" si="37"/>
        <v>7.8102496759066553E-2</v>
      </c>
      <c r="AV19" s="24">
        <f t="shared" si="38"/>
        <v>8.3087762509645273</v>
      </c>
      <c r="AW19" s="10"/>
      <c r="AX19" s="56" t="s">
        <v>12</v>
      </c>
      <c r="AY19" s="42">
        <v>0.98</v>
      </c>
      <c r="AZ19" s="42">
        <v>0.95</v>
      </c>
      <c r="BA19" s="61">
        <v>0.99</v>
      </c>
      <c r="BB19" s="26">
        <f t="shared" si="39"/>
        <v>0.97333333333333327</v>
      </c>
      <c r="BC19" s="25">
        <f t="shared" si="40"/>
        <v>2.0816659994661344E-2</v>
      </c>
      <c r="BD19" s="24">
        <f t="shared" si="41"/>
        <v>2.1386979446569874</v>
      </c>
    </row>
    <row r="20" spans="2:56" ht="21.6" customHeight="1">
      <c r="B20" s="83" t="s">
        <v>102</v>
      </c>
      <c r="C20" s="29">
        <v>886.98333333333323</v>
      </c>
      <c r="D20" s="29">
        <v>5810.79</v>
      </c>
      <c r="E20" s="36">
        <v>14833.75</v>
      </c>
      <c r="J20" s="59" t="s">
        <v>63</v>
      </c>
      <c r="K20" s="62">
        <v>0.1</v>
      </c>
      <c r="L20" s="62"/>
      <c r="M20" s="62">
        <v>0.11</v>
      </c>
      <c r="N20" s="22">
        <f t="shared" si="42"/>
        <v>0.10500000000000001</v>
      </c>
      <c r="O20" s="21">
        <f t="shared" si="43"/>
        <v>7.0710678118654719E-3</v>
      </c>
      <c r="P20" s="20">
        <f t="shared" si="44"/>
        <v>6.7343502970147355</v>
      </c>
      <c r="Q20" s="10"/>
      <c r="R20" s="59" t="s">
        <v>63</v>
      </c>
      <c r="S20" s="62">
        <v>10.83</v>
      </c>
      <c r="T20" s="62">
        <v>0.83</v>
      </c>
      <c r="U20" s="66">
        <v>0.5</v>
      </c>
      <c r="V20" s="22">
        <f t="shared" si="45"/>
        <v>4.0533333333333337</v>
      </c>
      <c r="W20" s="21">
        <f t="shared" si="46"/>
        <v>5.871084510832163</v>
      </c>
      <c r="X20" s="20">
        <f t="shared" si="47"/>
        <v>144.84583497118822</v>
      </c>
      <c r="Y20" s="10"/>
      <c r="Z20" s="59" t="s">
        <v>63</v>
      </c>
      <c r="AA20" s="62">
        <v>0.23</v>
      </c>
      <c r="AB20" s="62">
        <v>0.31</v>
      </c>
      <c r="AC20" s="66">
        <v>0.17</v>
      </c>
      <c r="AD20" s="22">
        <f t="shared" si="30"/>
        <v>0.23666666666666669</v>
      </c>
      <c r="AE20" s="21">
        <f t="shared" si="31"/>
        <v>7.0237691685684916E-2</v>
      </c>
      <c r="AF20" s="20">
        <f t="shared" si="32"/>
        <v>29.677897895359823</v>
      </c>
      <c r="AG20" s="10"/>
      <c r="AH20" s="59" t="s">
        <v>63</v>
      </c>
      <c r="AI20" s="62">
        <v>0.53</v>
      </c>
      <c r="AJ20" s="62">
        <v>0.38</v>
      </c>
      <c r="AK20" s="66">
        <v>0.28999999999999998</v>
      </c>
      <c r="AL20" s="22">
        <f t="shared" si="33"/>
        <v>0.39999999999999997</v>
      </c>
      <c r="AM20" s="21">
        <f t="shared" si="34"/>
        <v>0.12124355652982137</v>
      </c>
      <c r="AN20" s="20">
        <f t="shared" si="35"/>
        <v>30.310889132455344</v>
      </c>
      <c r="AO20" s="10"/>
      <c r="AP20" s="59" t="s">
        <v>63</v>
      </c>
      <c r="AQ20" s="62">
        <v>0.22</v>
      </c>
      <c r="AR20" s="62">
        <v>0.78</v>
      </c>
      <c r="AS20" s="66">
        <v>0.71</v>
      </c>
      <c r="AT20" s="22">
        <f t="shared" si="36"/>
        <v>0.56999999999999995</v>
      </c>
      <c r="AU20" s="21">
        <f t="shared" si="37"/>
        <v>0.30512292604784724</v>
      </c>
      <c r="AV20" s="20">
        <f t="shared" si="38"/>
        <v>53.530337903131098</v>
      </c>
      <c r="AW20" s="10"/>
      <c r="AX20" s="59" t="s">
        <v>63</v>
      </c>
      <c r="AY20" s="62">
        <v>0.93</v>
      </c>
      <c r="AZ20" s="62">
        <v>0.42</v>
      </c>
      <c r="BA20" s="66">
        <v>0.06</v>
      </c>
      <c r="BB20" s="22">
        <f t="shared" si="39"/>
        <v>0.47000000000000003</v>
      </c>
      <c r="BC20" s="21">
        <f t="shared" si="40"/>
        <v>0.43714985988788785</v>
      </c>
      <c r="BD20" s="20">
        <f t="shared" si="41"/>
        <v>93.010608486784633</v>
      </c>
    </row>
    <row r="21" spans="2:56" ht="21.6" customHeight="1">
      <c r="B21" s="84" t="s">
        <v>87</v>
      </c>
      <c r="C21" s="22">
        <v>809.19666666666672</v>
      </c>
      <c r="D21" s="22">
        <v>4751.2466666666669</v>
      </c>
      <c r="E21" s="30">
        <v>29151.316666666666</v>
      </c>
      <c r="J21" s="19"/>
      <c r="K21" s="17"/>
      <c r="L21" s="17"/>
      <c r="M21" s="17"/>
      <c r="N21" s="16"/>
      <c r="O21" s="16"/>
      <c r="P21" s="16"/>
      <c r="Q21" s="10"/>
      <c r="R21" s="63" t="s">
        <v>68</v>
      </c>
      <c r="S21" s="65">
        <f>(S14/3)/($N$14/3)*100</f>
        <v>20.858671268334771</v>
      </c>
      <c r="T21" s="65">
        <f>(T14/3)/($N$14/3)*100</f>
        <v>61.732182916307167</v>
      </c>
      <c r="U21" s="65">
        <f>(U14/3)/($N$14/3)*100</f>
        <v>43.082484900776535</v>
      </c>
      <c r="V21" s="22">
        <f t="shared" si="45"/>
        <v>41.891113028472823</v>
      </c>
      <c r="W21" s="21">
        <f t="shared" si="46"/>
        <v>20.462783628158235</v>
      </c>
      <c r="X21" s="20">
        <f t="shared" si="47"/>
        <v>48.847552974421944</v>
      </c>
      <c r="Y21" s="10"/>
      <c r="Z21" s="97"/>
      <c r="AA21" s="98"/>
      <c r="AB21" s="98"/>
      <c r="AC21" s="98"/>
      <c r="AD21" s="26"/>
      <c r="AE21" s="25"/>
      <c r="AF21" s="99"/>
      <c r="AG21" s="10"/>
      <c r="AH21" s="63" t="s">
        <v>68</v>
      </c>
      <c r="AI21" s="65">
        <f>(AI14/10)/($N$14/3)*100</f>
        <v>73.549335634167392</v>
      </c>
      <c r="AJ21" s="65">
        <f t="shared" ref="AJ21:AK21" si="48">(AJ14/10)/($N$14/3)*100</f>
        <v>37.781207937877483</v>
      </c>
      <c r="AK21" s="65">
        <f t="shared" si="48"/>
        <v>110.03901639344262</v>
      </c>
      <c r="AL21" s="22">
        <f t="shared" si="33"/>
        <v>73.78985332182917</v>
      </c>
      <c r="AM21" s="21">
        <f t="shared" si="34"/>
        <v>36.129504664039381</v>
      </c>
      <c r="AN21" s="20">
        <f t="shared" si="35"/>
        <v>48.962700205491842</v>
      </c>
      <c r="AO21" s="10"/>
      <c r="AP21" s="63" t="s">
        <v>68</v>
      </c>
      <c r="AQ21" s="65">
        <f>(AQ14/30)/($N$14/3)*100</f>
        <v>113.28890422778257</v>
      </c>
      <c r="AR21" s="65">
        <f>(AR14/30)/($N$14/3)*100</f>
        <v>18.108507333908541</v>
      </c>
      <c r="AS21" s="65">
        <f>(AS14/30)/($N$14/3)*100</f>
        <v>321.34089732528037</v>
      </c>
      <c r="AT21" s="22">
        <f t="shared" si="36"/>
        <v>150.9127696289905</v>
      </c>
      <c r="AU21" s="21">
        <f t="shared" si="37"/>
        <v>155.0778418110273</v>
      </c>
      <c r="AV21" s="20">
        <f t="shared" si="38"/>
        <v>102.75992031176445</v>
      </c>
      <c r="AW21" s="10"/>
      <c r="AX21" s="97"/>
      <c r="AY21" s="98"/>
      <c r="AZ21" s="98"/>
      <c r="BA21" s="98"/>
      <c r="BB21" s="26"/>
      <c r="BC21" s="25"/>
      <c r="BD21" s="99"/>
    </row>
    <row r="22" spans="2:56" ht="21.6" customHeight="1">
      <c r="B22" s="83" t="s">
        <v>110</v>
      </c>
      <c r="C22" s="29">
        <f>C19/C19</f>
        <v>1</v>
      </c>
      <c r="D22" s="29">
        <f>D19/C19</f>
        <v>3.3333333333333335</v>
      </c>
      <c r="E22" s="36">
        <f>E19/C19</f>
        <v>10</v>
      </c>
      <c r="J22" s="18"/>
      <c r="K22" s="17"/>
      <c r="L22" s="17"/>
      <c r="M22" s="17"/>
      <c r="N22" s="16"/>
      <c r="O22" s="16"/>
      <c r="P22" s="16"/>
      <c r="Q22" s="10"/>
      <c r="Y22" s="10"/>
      <c r="AG22" s="10"/>
      <c r="AO22" s="10"/>
      <c r="AW22" s="10"/>
    </row>
    <row r="23" spans="2:56" ht="21.6" customHeight="1">
      <c r="B23" s="73" t="s">
        <v>109</v>
      </c>
      <c r="C23" s="26">
        <f t="shared" ref="C23:C24" si="49">C20/C20</f>
        <v>1</v>
      </c>
      <c r="D23" s="26">
        <f t="shared" ref="D23:D24" si="50">D20/C20</f>
        <v>6.551182848230896</v>
      </c>
      <c r="E23" s="33">
        <f>E20/C20</f>
        <v>16.723820440068398</v>
      </c>
      <c r="Q23" s="10"/>
      <c r="Y23" s="10"/>
      <c r="AG23" s="10"/>
      <c r="AO23" s="10"/>
      <c r="AW23" s="10"/>
    </row>
    <row r="24" spans="2:56" ht="21.6" customHeight="1">
      <c r="B24" s="84" t="s">
        <v>103</v>
      </c>
      <c r="C24" s="22">
        <f t="shared" si="49"/>
        <v>1</v>
      </c>
      <c r="D24" s="22">
        <f t="shared" si="50"/>
        <v>5.8715598597786283</v>
      </c>
      <c r="E24" s="30">
        <f>E21/C21</f>
        <v>36.025008341606281</v>
      </c>
      <c r="Q24" s="10"/>
      <c r="Y24" s="10"/>
      <c r="AG24" s="10"/>
      <c r="AO24" s="10"/>
      <c r="AW24" s="10"/>
    </row>
    <row r="25" spans="2:56" ht="21.6" customHeight="1">
      <c r="Q25" s="10"/>
      <c r="Y25" s="10"/>
      <c r="AG25" s="10"/>
      <c r="AO25" s="10"/>
      <c r="AW25" s="10"/>
    </row>
    <row r="26" spans="2:56" ht="21.6" customHeight="1">
      <c r="Q26" s="10"/>
      <c r="Y26" s="10"/>
      <c r="AG26" s="10"/>
      <c r="AO26" s="10"/>
      <c r="AW26" s="10"/>
    </row>
    <row r="39" spans="2:5" ht="21.6" customHeight="1">
      <c r="B39" s="1" t="s">
        <v>104</v>
      </c>
      <c r="E39"/>
    </row>
    <row r="40" spans="2:5" ht="21.6" customHeight="1">
      <c r="B40" s="77" t="s">
        <v>101</v>
      </c>
      <c r="C40" s="14" t="s">
        <v>111</v>
      </c>
      <c r="D40" s="14" t="s">
        <v>112</v>
      </c>
      <c r="E40" s="111" t="s">
        <v>105</v>
      </c>
    </row>
    <row r="41" spans="2:5" ht="21.6" customHeight="1">
      <c r="B41" s="72" t="s">
        <v>100</v>
      </c>
      <c r="C41" s="15" t="s">
        <v>39</v>
      </c>
      <c r="D41" s="15" t="s">
        <v>38</v>
      </c>
      <c r="E41" s="112"/>
    </row>
    <row r="42" spans="2:5" ht="21.6" customHeight="1">
      <c r="B42" s="76" t="s">
        <v>20</v>
      </c>
      <c r="C42" s="67">
        <v>10</v>
      </c>
      <c r="D42" s="67">
        <v>10</v>
      </c>
      <c r="E42" s="113"/>
    </row>
    <row r="43" spans="2:5" ht="21.6" customHeight="1">
      <c r="B43" s="83" t="s">
        <v>102</v>
      </c>
      <c r="C43" s="29">
        <v>5810.79</v>
      </c>
      <c r="D43" s="29">
        <v>8472.3266666666659</v>
      </c>
      <c r="E43" s="87">
        <f>D43/C43</f>
        <v>1.4580335318720288</v>
      </c>
    </row>
    <row r="44" spans="2:5" ht="21.6" customHeight="1">
      <c r="B44" s="84" t="s">
        <v>87</v>
      </c>
      <c r="C44" s="22">
        <v>4751.2466666666669</v>
      </c>
      <c r="D44" s="22">
        <v>6865.623333333333</v>
      </c>
      <c r="E44" s="88">
        <f>D44/C44</f>
        <v>1.4450151328703904</v>
      </c>
    </row>
    <row r="45" spans="2:5" ht="21.6" customHeight="1">
      <c r="B45" s="86" t="s">
        <v>108</v>
      </c>
    </row>
    <row r="59" spans="2:5" ht="21.6" customHeight="1">
      <c r="B59" s="1" t="s">
        <v>106</v>
      </c>
      <c r="E59"/>
    </row>
    <row r="60" spans="2:5" ht="21.6" customHeight="1">
      <c r="B60" s="77" t="s">
        <v>101</v>
      </c>
      <c r="C60" s="14" t="s">
        <v>111</v>
      </c>
      <c r="D60" s="14" t="s">
        <v>113</v>
      </c>
      <c r="E60" s="111" t="s">
        <v>105</v>
      </c>
    </row>
    <row r="61" spans="2:5" ht="21.6" customHeight="1">
      <c r="B61" s="72" t="s">
        <v>107</v>
      </c>
      <c r="C61" s="15" t="s">
        <v>43</v>
      </c>
      <c r="D61" s="15" t="s">
        <v>44</v>
      </c>
      <c r="E61" s="112"/>
    </row>
    <row r="62" spans="2:5" ht="21.6" customHeight="1">
      <c r="B62" s="76" t="s">
        <v>20</v>
      </c>
      <c r="C62" s="67">
        <v>10</v>
      </c>
      <c r="D62" s="67">
        <v>10</v>
      </c>
      <c r="E62" s="113"/>
    </row>
    <row r="63" spans="2:5" ht="21.6" customHeight="1">
      <c r="B63" s="83" t="s">
        <v>102</v>
      </c>
      <c r="C63" s="29">
        <v>5810.79</v>
      </c>
      <c r="D63" s="26">
        <v>4844.87</v>
      </c>
      <c r="E63" s="87">
        <f>D63/C63</f>
        <v>0.83377131164609286</v>
      </c>
    </row>
    <row r="64" spans="2:5" ht="21.6" customHeight="1">
      <c r="B64" s="84" t="s">
        <v>87</v>
      </c>
      <c r="C64" s="22">
        <v>4751.2466666666669</v>
      </c>
      <c r="D64" s="22">
        <v>3422.6600000000003</v>
      </c>
      <c r="E64" s="88">
        <f>D64/C64</f>
        <v>0.72037093422498244</v>
      </c>
    </row>
    <row r="65" spans="2:2" ht="21.6" customHeight="1">
      <c r="B65" s="85" t="s">
        <v>116</v>
      </c>
    </row>
  </sheetData>
  <mergeCells count="40">
    <mergeCell ref="E40:E42"/>
    <mergeCell ref="E60:E62"/>
    <mergeCell ref="P3:P4"/>
    <mergeCell ref="J3:J4"/>
    <mergeCell ref="N3:N4"/>
    <mergeCell ref="B2:H2"/>
    <mergeCell ref="J2:P2"/>
    <mergeCell ref="O3:O4"/>
    <mergeCell ref="V3:V4"/>
    <mergeCell ref="R3:R4"/>
    <mergeCell ref="C3:H3"/>
    <mergeCell ref="K3:M3"/>
    <mergeCell ref="AH2:AN2"/>
    <mergeCell ref="AH3:AH4"/>
    <mergeCell ref="AI3:AK3"/>
    <mergeCell ref="AL3:AL4"/>
    <mergeCell ref="AM3:AM4"/>
    <mergeCell ref="AN3:AN4"/>
    <mergeCell ref="AE3:AE4"/>
    <mergeCell ref="R2:X2"/>
    <mergeCell ref="Z2:AF2"/>
    <mergeCell ref="AA3:AC3"/>
    <mergeCell ref="AF3:AF4"/>
    <mergeCell ref="Z3:Z4"/>
    <mergeCell ref="AD3:AD4"/>
    <mergeCell ref="W3:W4"/>
    <mergeCell ref="S3:U3"/>
    <mergeCell ref="X3:X4"/>
    <mergeCell ref="AX2:BD2"/>
    <mergeCell ref="AX3:AX4"/>
    <mergeCell ref="AY3:BA3"/>
    <mergeCell ref="BB3:BB4"/>
    <mergeCell ref="BC3:BC4"/>
    <mergeCell ref="BD3:BD4"/>
    <mergeCell ref="AP2:AV2"/>
    <mergeCell ref="AP3:AP4"/>
    <mergeCell ref="AQ3:AS3"/>
    <mergeCell ref="AT3:AT4"/>
    <mergeCell ref="AU3:AU4"/>
    <mergeCell ref="AV3:AV4"/>
  </mergeCells>
  <phoneticPr fontId="5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3083" r:id="rId4">
          <objectPr defaultSize="0" autoPict="0" r:id="rId5">
            <anchor moveWithCells="1">
              <from>
                <xdr:col>17</xdr:col>
                <xdr:colOff>0</xdr:colOff>
                <xdr:row>21</xdr:row>
                <xdr:rowOff>266700</xdr:rowOff>
              </from>
              <to>
                <xdr:col>24</xdr:col>
                <xdr:colOff>0</xdr:colOff>
                <xdr:row>36</xdr:row>
                <xdr:rowOff>104775</xdr:rowOff>
              </to>
            </anchor>
          </objectPr>
        </oleObject>
      </mc:Choice>
      <mc:Fallback>
        <oleObject progId="Prism5.Document" shapeId="3083" r:id="rId4"/>
      </mc:Fallback>
    </mc:AlternateContent>
    <mc:AlternateContent xmlns:mc="http://schemas.openxmlformats.org/markup-compatibility/2006">
      <mc:Choice Requires="x14">
        <oleObject progId="Prism5.Document" shapeId="3085" r:id="rId6">
          <objectPr defaultSize="0" autoPict="0" r:id="rId7">
            <anchor moveWithCells="1">
              <from>
                <xdr:col>25</xdr:col>
                <xdr:colOff>0</xdr:colOff>
                <xdr:row>21</xdr:row>
                <xdr:rowOff>266700</xdr:rowOff>
              </from>
              <to>
                <xdr:col>32</xdr:col>
                <xdr:colOff>0</xdr:colOff>
                <xdr:row>36</xdr:row>
                <xdr:rowOff>104775</xdr:rowOff>
              </to>
            </anchor>
          </objectPr>
        </oleObject>
      </mc:Choice>
      <mc:Fallback>
        <oleObject progId="Prism5.Document" shapeId="3085" r:id="rId6"/>
      </mc:Fallback>
    </mc:AlternateContent>
    <mc:AlternateContent xmlns:mc="http://schemas.openxmlformats.org/markup-compatibility/2006">
      <mc:Choice Requires="x14">
        <oleObject progId="Prism5.Document" shapeId="3086" r:id="rId8">
          <objectPr defaultSize="0" autoPict="0" r:id="rId9">
            <anchor moveWithCells="1">
              <from>
                <xdr:col>33</xdr:col>
                <xdr:colOff>0</xdr:colOff>
                <xdr:row>21</xdr:row>
                <xdr:rowOff>266700</xdr:rowOff>
              </from>
              <to>
                <xdr:col>40</xdr:col>
                <xdr:colOff>0</xdr:colOff>
                <xdr:row>36</xdr:row>
                <xdr:rowOff>95250</xdr:rowOff>
              </to>
            </anchor>
          </objectPr>
        </oleObject>
      </mc:Choice>
      <mc:Fallback>
        <oleObject progId="Prism5.Document" shapeId="3086" r:id="rId8"/>
      </mc:Fallback>
    </mc:AlternateContent>
    <mc:AlternateContent xmlns:mc="http://schemas.openxmlformats.org/markup-compatibility/2006">
      <mc:Choice Requires="x14">
        <oleObject progId="Prism5.Document" shapeId="3088" r:id="rId10">
          <objectPr defaultSize="0" autoPict="0" r:id="rId11">
            <anchor moveWithCells="1">
              <from>
                <xdr:col>41</xdr:col>
                <xdr:colOff>0</xdr:colOff>
                <xdr:row>22</xdr:row>
                <xdr:rowOff>0</xdr:rowOff>
              </from>
              <to>
                <xdr:col>48</xdr:col>
                <xdr:colOff>0</xdr:colOff>
                <xdr:row>36</xdr:row>
                <xdr:rowOff>66675</xdr:rowOff>
              </to>
            </anchor>
          </objectPr>
        </oleObject>
      </mc:Choice>
      <mc:Fallback>
        <oleObject progId="Prism5.Document" shapeId="3088" r:id="rId10"/>
      </mc:Fallback>
    </mc:AlternateContent>
    <mc:AlternateContent xmlns:mc="http://schemas.openxmlformats.org/markup-compatibility/2006">
      <mc:Choice Requires="x14">
        <oleObject progId="Prism5.Document" shapeId="3090" r:id="rId12">
          <objectPr defaultSize="0" autoPict="0" r:id="rId13">
            <anchor moveWithCells="1">
              <from>
                <xdr:col>49</xdr:col>
                <xdr:colOff>0</xdr:colOff>
                <xdr:row>22</xdr:row>
                <xdr:rowOff>0</xdr:rowOff>
              </from>
              <to>
                <xdr:col>56</xdr:col>
                <xdr:colOff>0</xdr:colOff>
                <xdr:row>36</xdr:row>
                <xdr:rowOff>0</xdr:rowOff>
              </to>
            </anchor>
          </objectPr>
        </oleObject>
      </mc:Choice>
      <mc:Fallback>
        <oleObject progId="Prism5.Document" shapeId="3090" r:id="rId12"/>
      </mc:Fallback>
    </mc:AlternateContent>
    <mc:AlternateContent xmlns:mc="http://schemas.openxmlformats.org/markup-compatibility/2006">
      <mc:Choice Requires="x14">
        <oleObject progId="Prism5.Document" shapeId="3092" r:id="rId14">
          <objectPr defaultSize="0" autoPict="0" r:id="rId15">
            <anchor moveWithCells="1">
              <from>
                <xdr:col>9</xdr:col>
                <xdr:colOff>0</xdr:colOff>
                <xdr:row>22</xdr:row>
                <xdr:rowOff>0</xdr:rowOff>
              </from>
              <to>
                <xdr:col>16</xdr:col>
                <xdr:colOff>0</xdr:colOff>
                <xdr:row>36</xdr:row>
                <xdr:rowOff>104775</xdr:rowOff>
              </to>
            </anchor>
          </objectPr>
        </oleObject>
      </mc:Choice>
      <mc:Fallback>
        <oleObject progId="Prism5.Document" shapeId="3092" r:id="rId14"/>
      </mc:Fallback>
    </mc:AlternateContent>
    <mc:AlternateContent xmlns:mc="http://schemas.openxmlformats.org/markup-compatibility/2006">
      <mc:Choice Requires="x14">
        <oleObject progId="Prism5.Document" shapeId="3094" r:id="rId16">
          <objectPr defaultSize="0" r:id="rId17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6</xdr:col>
                <xdr:colOff>228600</xdr:colOff>
                <xdr:row>37</xdr:row>
                <xdr:rowOff>76200</xdr:rowOff>
              </to>
            </anchor>
          </objectPr>
        </oleObject>
      </mc:Choice>
      <mc:Fallback>
        <oleObject progId="Prism5.Document" shapeId="3094" r:id="rId16"/>
      </mc:Fallback>
    </mc:AlternateContent>
    <mc:AlternateContent xmlns:mc="http://schemas.openxmlformats.org/markup-compatibility/2006">
      <mc:Choice Requires="x14">
        <oleObject progId="Prism5.Document" shapeId="3095" r:id="rId18">
          <objectPr defaultSize="0" r:id="rId19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6</xdr:col>
                <xdr:colOff>171450</xdr:colOff>
                <xdr:row>57</xdr:row>
                <xdr:rowOff>76200</xdr:rowOff>
              </to>
            </anchor>
          </objectPr>
        </oleObject>
      </mc:Choice>
      <mc:Fallback>
        <oleObject progId="Prism5.Document" shapeId="3095" r:id="rId18"/>
      </mc:Fallback>
    </mc:AlternateContent>
    <mc:AlternateContent xmlns:mc="http://schemas.openxmlformats.org/markup-compatibility/2006">
      <mc:Choice Requires="x14">
        <oleObject progId="Prism5.Document" shapeId="3097" r:id="rId20">
          <objectPr defaultSize="0" r:id="rId21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6</xdr:col>
                <xdr:colOff>209550</xdr:colOff>
                <xdr:row>77</xdr:row>
                <xdr:rowOff>76200</xdr:rowOff>
              </to>
            </anchor>
          </objectPr>
        </oleObject>
      </mc:Choice>
      <mc:Fallback>
        <oleObject progId="Prism5.Document" shapeId="3097" r:id="rId2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AAF7-9017-4BC1-84B7-B9123A834EBD}">
  <dimension ref="B1:X58"/>
  <sheetViews>
    <sheetView tabSelected="1" topLeftCell="J28" zoomScaleNormal="100" workbookViewId="0">
      <selection activeCell="Z48" sqref="Z48"/>
    </sheetView>
  </sheetViews>
  <sheetFormatPr defaultColWidth="9.125" defaultRowHeight="22.5" customHeight="1"/>
  <cols>
    <col min="1" max="1" width="5.625" style="2" customWidth="1"/>
    <col min="2" max="6" width="12.625" style="2" customWidth="1"/>
    <col min="7" max="7" width="12.75" style="2" customWidth="1"/>
    <col min="8" max="10" width="10.625" style="2" customWidth="1"/>
    <col min="11" max="12" width="10.625" style="3" customWidth="1"/>
    <col min="13" max="13" width="10.625" style="2" customWidth="1"/>
    <col min="14" max="14" width="5.625" style="2" customWidth="1"/>
    <col min="15" max="18" width="12.625" style="2" customWidth="1"/>
    <col min="19" max="19" width="12.75" style="2" customWidth="1"/>
    <col min="20" max="22" width="10.625" style="3" customWidth="1"/>
    <col min="23" max="23" width="9.125" style="2"/>
    <col min="24" max="24" width="9.125" style="8"/>
    <col min="25" max="28" width="9.125" style="2"/>
    <col min="29" max="29" width="9.375" style="2" bestFit="1" customWidth="1"/>
    <col min="30" max="16384" width="9.125" style="2"/>
  </cols>
  <sheetData>
    <row r="1" spans="2:24" ht="22.5" customHeight="1">
      <c r="B1" s="43" t="s">
        <v>0</v>
      </c>
      <c r="C1" s="43"/>
      <c r="D1" s="43"/>
      <c r="E1" s="43"/>
      <c r="X1" s="2"/>
    </row>
    <row r="2" spans="2:24" ht="22.5" customHeight="1">
      <c r="B2" s="130" t="s">
        <v>32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4"/>
      <c r="X2" s="2"/>
    </row>
    <row r="3" spans="2:24" ht="22.5" customHeight="1">
      <c r="B3" s="118" t="s">
        <v>33</v>
      </c>
      <c r="C3" s="114" t="s">
        <v>35</v>
      </c>
      <c r="D3" s="114" t="s">
        <v>37</v>
      </c>
      <c r="E3" s="114" t="s">
        <v>42</v>
      </c>
      <c r="F3" s="114" t="s">
        <v>1</v>
      </c>
      <c r="G3" s="114" t="s">
        <v>31</v>
      </c>
      <c r="H3" s="116" t="s">
        <v>30</v>
      </c>
      <c r="I3" s="116"/>
      <c r="J3" s="116"/>
      <c r="K3" s="127" t="s">
        <v>2</v>
      </c>
      <c r="L3" s="127" t="s">
        <v>3</v>
      </c>
      <c r="M3" s="125" t="s">
        <v>4</v>
      </c>
      <c r="O3" s="118" t="s">
        <v>33</v>
      </c>
      <c r="P3" s="114" t="s">
        <v>35</v>
      </c>
      <c r="Q3" s="114" t="s">
        <v>37</v>
      </c>
      <c r="R3" s="114" t="s">
        <v>42</v>
      </c>
      <c r="S3" s="114" t="s">
        <v>1</v>
      </c>
      <c r="T3" s="114" t="s">
        <v>31</v>
      </c>
      <c r="U3" s="116" t="s">
        <v>30</v>
      </c>
      <c r="V3" s="116"/>
      <c r="W3" s="117"/>
      <c r="X3" s="2"/>
    </row>
    <row r="4" spans="2:24" ht="22.5" customHeight="1">
      <c r="B4" s="124"/>
      <c r="C4" s="115"/>
      <c r="D4" s="115"/>
      <c r="E4" s="115"/>
      <c r="F4" s="115"/>
      <c r="G4" s="115"/>
      <c r="H4" s="5" t="s">
        <v>5</v>
      </c>
      <c r="I4" s="5" t="s">
        <v>6</v>
      </c>
      <c r="J4" s="5" t="s">
        <v>7</v>
      </c>
      <c r="K4" s="128"/>
      <c r="L4" s="128"/>
      <c r="M4" s="126"/>
      <c r="O4" s="124"/>
      <c r="P4" s="115"/>
      <c r="Q4" s="115"/>
      <c r="R4" s="115"/>
      <c r="S4" s="115"/>
      <c r="T4" s="115"/>
      <c r="U4" s="5" t="s">
        <v>5</v>
      </c>
      <c r="V4" s="5" t="s">
        <v>6</v>
      </c>
      <c r="W4" s="6" t="s">
        <v>7</v>
      </c>
      <c r="X4" s="2"/>
    </row>
    <row r="5" spans="2:24" ht="22.5" customHeight="1">
      <c r="B5" s="118" t="s">
        <v>34</v>
      </c>
      <c r="C5" s="121" t="s">
        <v>36</v>
      </c>
      <c r="D5" s="121" t="s">
        <v>38</v>
      </c>
      <c r="E5" s="121" t="s">
        <v>43</v>
      </c>
      <c r="F5" s="121">
        <v>3</v>
      </c>
      <c r="G5" s="45">
        <v>8.3000000000000004E-2</v>
      </c>
      <c r="H5" s="47">
        <v>5381.64</v>
      </c>
      <c r="I5" s="47">
        <v>6287.27</v>
      </c>
      <c r="J5" s="47">
        <v>5982.49</v>
      </c>
      <c r="K5" s="39">
        <f>AVERAGE(H5:J5)</f>
        <v>5883.8</v>
      </c>
      <c r="L5" s="39">
        <f t="shared" ref="L5:L12" si="0">STDEV(H5:J5)</f>
        <v>460.8103854081416</v>
      </c>
      <c r="M5" s="9">
        <f t="shared" ref="M5:M12" si="1">L5/K5*100</f>
        <v>7.83184991685886</v>
      </c>
      <c r="O5" s="118" t="s">
        <v>34</v>
      </c>
      <c r="P5" s="121" t="s">
        <v>36</v>
      </c>
      <c r="Q5" s="121" t="s">
        <v>38</v>
      </c>
      <c r="R5" s="121" t="s">
        <v>43</v>
      </c>
      <c r="S5" s="121">
        <v>3</v>
      </c>
      <c r="T5" s="45">
        <v>8.3000000000000004E-2</v>
      </c>
      <c r="U5" s="47">
        <v>5381.64</v>
      </c>
      <c r="V5" s="47">
        <v>6287.27</v>
      </c>
      <c r="W5" s="50">
        <v>5982.49</v>
      </c>
      <c r="X5" s="2"/>
    </row>
    <row r="6" spans="2:24" ht="22.5" customHeight="1">
      <c r="B6" s="119"/>
      <c r="C6" s="122"/>
      <c r="D6" s="122"/>
      <c r="E6" s="122"/>
      <c r="F6" s="122"/>
      <c r="G6" s="13">
        <v>0.25</v>
      </c>
      <c r="H6" s="11">
        <v>1664.38</v>
      </c>
      <c r="I6" s="11">
        <v>2000.81</v>
      </c>
      <c r="J6" s="11">
        <v>2419.81</v>
      </c>
      <c r="K6" s="40">
        <f t="shared" ref="K6:K12" si="2">AVERAGE(H6:J6)</f>
        <v>2028.3333333333333</v>
      </c>
      <c r="L6" s="40">
        <f t="shared" si="0"/>
        <v>378.46634148010247</v>
      </c>
      <c r="M6" s="9">
        <f t="shared" si="1"/>
        <v>18.658981502716639</v>
      </c>
      <c r="O6" s="119"/>
      <c r="P6" s="122"/>
      <c r="Q6" s="122"/>
      <c r="R6" s="122"/>
      <c r="S6" s="122"/>
      <c r="T6" s="13">
        <v>0.25</v>
      </c>
      <c r="U6" s="11">
        <v>1664.38</v>
      </c>
      <c r="V6" s="11">
        <v>2000.81</v>
      </c>
      <c r="W6" s="51">
        <v>2419.81</v>
      </c>
      <c r="X6" s="2"/>
    </row>
    <row r="7" spans="2:24" ht="22.5" customHeight="1">
      <c r="B7" s="119"/>
      <c r="C7" s="122"/>
      <c r="D7" s="122"/>
      <c r="E7" s="122"/>
      <c r="F7" s="122"/>
      <c r="G7" s="13">
        <v>0.5</v>
      </c>
      <c r="H7" s="11">
        <v>426.48</v>
      </c>
      <c r="I7" s="11">
        <v>658.25</v>
      </c>
      <c r="J7" s="11">
        <v>773.18</v>
      </c>
      <c r="K7" s="40">
        <f t="shared" si="2"/>
        <v>619.30333333333328</v>
      </c>
      <c r="L7" s="40">
        <f t="shared" si="0"/>
        <v>176.60083418074049</v>
      </c>
      <c r="M7" s="9">
        <f t="shared" si="1"/>
        <v>28.516047738707556</v>
      </c>
      <c r="O7" s="119"/>
      <c r="P7" s="122"/>
      <c r="Q7" s="122"/>
      <c r="R7" s="122"/>
      <c r="S7" s="122"/>
      <c r="T7" s="13">
        <v>0.5</v>
      </c>
      <c r="U7" s="11">
        <v>426.48</v>
      </c>
      <c r="V7" s="11">
        <v>658.25</v>
      </c>
      <c r="W7" s="51">
        <v>773.18</v>
      </c>
      <c r="X7" s="2"/>
    </row>
    <row r="8" spans="2:24" ht="22.5" customHeight="1">
      <c r="B8" s="119"/>
      <c r="C8" s="122"/>
      <c r="D8" s="122"/>
      <c r="E8" s="122"/>
      <c r="F8" s="122"/>
      <c r="G8" s="13">
        <v>1</v>
      </c>
      <c r="H8" s="11">
        <v>68.069999999999993</v>
      </c>
      <c r="I8" s="11">
        <v>105.66</v>
      </c>
      <c r="J8" s="11">
        <v>191.25</v>
      </c>
      <c r="K8" s="40">
        <f t="shared" si="2"/>
        <v>121.66000000000001</v>
      </c>
      <c r="L8" s="40">
        <f t="shared" si="0"/>
        <v>63.12945509031421</v>
      </c>
      <c r="M8" s="9">
        <f t="shared" si="1"/>
        <v>51.890066653225553</v>
      </c>
      <c r="O8" s="119"/>
      <c r="P8" s="122"/>
      <c r="Q8" s="122"/>
      <c r="R8" s="122"/>
      <c r="S8" s="122"/>
      <c r="T8" s="13">
        <v>1</v>
      </c>
      <c r="U8" s="11">
        <v>68.069999999999993</v>
      </c>
      <c r="V8" s="11">
        <v>105.66</v>
      </c>
      <c r="W8" s="51">
        <v>191.25</v>
      </c>
      <c r="X8" s="2"/>
    </row>
    <row r="9" spans="2:24" ht="22.5" customHeight="1">
      <c r="B9" s="119"/>
      <c r="C9" s="122"/>
      <c r="D9" s="122"/>
      <c r="E9" s="122"/>
      <c r="F9" s="122"/>
      <c r="G9" s="13">
        <v>2</v>
      </c>
      <c r="H9" s="11">
        <v>4.8</v>
      </c>
      <c r="I9" s="11">
        <v>12.31</v>
      </c>
      <c r="J9" s="11">
        <v>16.3</v>
      </c>
      <c r="K9" s="40">
        <f t="shared" si="2"/>
        <v>11.136666666666665</v>
      </c>
      <c r="L9" s="40">
        <f t="shared" si="0"/>
        <v>5.8390952495513684</v>
      </c>
      <c r="M9" s="9">
        <f t="shared" si="1"/>
        <v>52.431265335690235</v>
      </c>
      <c r="O9" s="119"/>
      <c r="P9" s="122"/>
      <c r="Q9" s="122"/>
      <c r="R9" s="122"/>
      <c r="S9" s="122"/>
      <c r="T9" s="13">
        <v>2</v>
      </c>
      <c r="U9" s="11">
        <v>4.8</v>
      </c>
      <c r="V9" s="11">
        <v>12.31</v>
      </c>
      <c r="W9" s="51">
        <v>16.3</v>
      </c>
      <c r="X9" s="2"/>
    </row>
    <row r="10" spans="2:24" ht="22.5" customHeight="1">
      <c r="B10" s="119"/>
      <c r="C10" s="122"/>
      <c r="D10" s="122"/>
      <c r="E10" s="122"/>
      <c r="F10" s="122"/>
      <c r="G10" s="13">
        <v>4</v>
      </c>
      <c r="H10" s="11">
        <v>0</v>
      </c>
      <c r="I10" s="11">
        <v>2.34</v>
      </c>
      <c r="J10" s="11">
        <v>5.97</v>
      </c>
      <c r="K10" s="40">
        <f t="shared" ref="K10:K11" si="3">AVERAGE(H10:J10)</f>
        <v>2.7699999999999996</v>
      </c>
      <c r="L10" s="40">
        <f t="shared" ref="L10:L11" si="4">STDEV(H10:J10)</f>
        <v>3.008138959556224</v>
      </c>
      <c r="M10" s="9">
        <f t="shared" si="1"/>
        <v>108.59707435221027</v>
      </c>
      <c r="O10" s="119"/>
      <c r="P10" s="122"/>
      <c r="Q10" s="122"/>
      <c r="R10" s="122"/>
      <c r="S10" s="122"/>
      <c r="T10" s="13">
        <v>4</v>
      </c>
      <c r="U10" s="11">
        <v>0.76</v>
      </c>
      <c r="V10" s="11">
        <v>2.34</v>
      </c>
      <c r="W10" s="51">
        <v>5.97</v>
      </c>
      <c r="X10" s="2"/>
    </row>
    <row r="11" spans="2:24" ht="22.5" customHeight="1">
      <c r="B11" s="119"/>
      <c r="C11" s="122"/>
      <c r="D11" s="122"/>
      <c r="E11" s="122"/>
      <c r="F11" s="122"/>
      <c r="G11" s="13">
        <v>8</v>
      </c>
      <c r="H11" s="11">
        <v>0</v>
      </c>
      <c r="I11" s="11">
        <v>1.34</v>
      </c>
      <c r="J11" s="11">
        <v>1.0900000000000001</v>
      </c>
      <c r="K11" s="40">
        <f t="shared" si="3"/>
        <v>0.81</v>
      </c>
      <c r="L11" s="40">
        <f t="shared" si="4"/>
        <v>0.71253070109294259</v>
      </c>
      <c r="M11" s="9">
        <f t="shared" si="1"/>
        <v>87.966753221350942</v>
      </c>
      <c r="O11" s="119"/>
      <c r="P11" s="122"/>
      <c r="Q11" s="122"/>
      <c r="R11" s="122"/>
      <c r="S11" s="122"/>
      <c r="T11" s="13">
        <v>8</v>
      </c>
      <c r="U11" s="11">
        <v>0.55000000000000004</v>
      </c>
      <c r="V11" s="11">
        <v>1.34</v>
      </c>
      <c r="W11" s="51">
        <v>1.0900000000000001</v>
      </c>
      <c r="X11" s="2"/>
    </row>
    <row r="12" spans="2:24" ht="22.5" customHeight="1">
      <c r="B12" s="120"/>
      <c r="C12" s="123"/>
      <c r="D12" s="123"/>
      <c r="E12" s="123"/>
      <c r="F12" s="123"/>
      <c r="G12" s="46">
        <v>24</v>
      </c>
      <c r="H12" s="48">
        <v>0</v>
      </c>
      <c r="I12" s="48">
        <v>1.64</v>
      </c>
      <c r="J12" s="48">
        <v>0</v>
      </c>
      <c r="K12" s="40">
        <f t="shared" si="2"/>
        <v>0.54666666666666663</v>
      </c>
      <c r="L12" s="40">
        <f t="shared" si="0"/>
        <v>0.94685444147098619</v>
      </c>
      <c r="M12" s="9">
        <f t="shared" si="1"/>
        <v>173.20508075688772</v>
      </c>
      <c r="O12" s="120"/>
      <c r="P12" s="123"/>
      <c r="Q12" s="123"/>
      <c r="R12" s="123"/>
      <c r="S12" s="123"/>
      <c r="T12" s="46">
        <v>24</v>
      </c>
      <c r="U12" s="48">
        <v>0.34</v>
      </c>
      <c r="V12" s="48">
        <v>1.64</v>
      </c>
      <c r="W12" s="52" t="s">
        <v>9</v>
      </c>
      <c r="X12" s="2"/>
    </row>
    <row r="13" spans="2:24" ht="22.5" customHeight="1">
      <c r="B13" s="118" t="s">
        <v>33</v>
      </c>
      <c r="C13" s="114" t="s">
        <v>35</v>
      </c>
      <c r="D13" s="114" t="s">
        <v>37</v>
      </c>
      <c r="E13" s="114" t="s">
        <v>42</v>
      </c>
      <c r="F13" s="114" t="s">
        <v>1</v>
      </c>
      <c r="G13" s="114" t="s">
        <v>31</v>
      </c>
      <c r="H13" s="116" t="s">
        <v>30</v>
      </c>
      <c r="I13" s="116"/>
      <c r="J13" s="116"/>
      <c r="K13" s="127" t="s">
        <v>2</v>
      </c>
      <c r="L13" s="127" t="s">
        <v>3</v>
      </c>
      <c r="M13" s="125" t="s">
        <v>4</v>
      </c>
      <c r="O13" s="118" t="s">
        <v>33</v>
      </c>
      <c r="P13" s="114" t="s">
        <v>35</v>
      </c>
      <c r="Q13" s="114" t="s">
        <v>37</v>
      </c>
      <c r="R13" s="114" t="s">
        <v>42</v>
      </c>
      <c r="S13" s="114" t="s">
        <v>1</v>
      </c>
      <c r="T13" s="114" t="s">
        <v>31</v>
      </c>
      <c r="U13" s="116" t="s">
        <v>30</v>
      </c>
      <c r="V13" s="116"/>
      <c r="W13" s="117"/>
      <c r="X13" s="2"/>
    </row>
    <row r="14" spans="2:24" ht="22.5" customHeight="1">
      <c r="B14" s="124"/>
      <c r="C14" s="115"/>
      <c r="D14" s="115"/>
      <c r="E14" s="115"/>
      <c r="F14" s="115"/>
      <c r="G14" s="115"/>
      <c r="H14" s="5" t="s">
        <v>22</v>
      </c>
      <c r="I14" s="5" t="s">
        <v>21</v>
      </c>
      <c r="J14" s="5" t="s">
        <v>10</v>
      </c>
      <c r="K14" s="128"/>
      <c r="L14" s="128"/>
      <c r="M14" s="126"/>
      <c r="O14" s="124"/>
      <c r="P14" s="115"/>
      <c r="Q14" s="115"/>
      <c r="R14" s="115"/>
      <c r="S14" s="115"/>
      <c r="T14" s="115"/>
      <c r="U14" s="5" t="s">
        <v>22</v>
      </c>
      <c r="V14" s="5" t="s">
        <v>21</v>
      </c>
      <c r="W14" s="6" t="s">
        <v>10</v>
      </c>
      <c r="X14" s="2"/>
    </row>
    <row r="15" spans="2:24" ht="22.5" customHeight="1">
      <c r="B15" s="118" t="s">
        <v>40</v>
      </c>
      <c r="C15" s="121" t="s">
        <v>29</v>
      </c>
      <c r="D15" s="121" t="s">
        <v>39</v>
      </c>
      <c r="E15" s="121" t="s">
        <v>43</v>
      </c>
      <c r="F15" s="121">
        <v>3</v>
      </c>
      <c r="G15" s="45">
        <v>0.5</v>
      </c>
      <c r="H15" s="47">
        <v>533.13</v>
      </c>
      <c r="I15" s="49">
        <v>1284.02</v>
      </c>
      <c r="J15" s="47">
        <v>843.8</v>
      </c>
      <c r="K15" s="39">
        <f>AVERAGE(H15:J15)</f>
        <v>886.98333333333323</v>
      </c>
      <c r="L15" s="39">
        <f t="shared" ref="L15:L21" si="5">STDEV(H15:J15)</f>
        <v>377.30299261115528</v>
      </c>
      <c r="M15" s="9">
        <f t="shared" ref="M15:M20" si="6">L15/K15*100</f>
        <v>42.537777028259306</v>
      </c>
      <c r="O15" s="118" t="s">
        <v>40</v>
      </c>
      <c r="P15" s="121" t="s">
        <v>29</v>
      </c>
      <c r="Q15" s="121" t="s">
        <v>39</v>
      </c>
      <c r="R15" s="121" t="s">
        <v>43</v>
      </c>
      <c r="S15" s="121">
        <v>3</v>
      </c>
      <c r="T15" s="45">
        <v>0.5</v>
      </c>
      <c r="U15" s="47">
        <v>533.13</v>
      </c>
      <c r="V15" s="49">
        <v>1284.02</v>
      </c>
      <c r="W15" s="50">
        <v>843.8</v>
      </c>
      <c r="X15" s="2"/>
    </row>
    <row r="16" spans="2:24" ht="22.5" customHeight="1">
      <c r="B16" s="119"/>
      <c r="C16" s="122"/>
      <c r="D16" s="122"/>
      <c r="E16" s="122"/>
      <c r="F16" s="122"/>
      <c r="G16" s="13">
        <v>1</v>
      </c>
      <c r="H16" s="11">
        <v>102.88</v>
      </c>
      <c r="I16" s="11">
        <v>335.73</v>
      </c>
      <c r="J16" s="11">
        <v>367.88</v>
      </c>
      <c r="K16" s="40">
        <f t="shared" ref="K16:K21" si="7">AVERAGE(H16:J16)</f>
        <v>268.83</v>
      </c>
      <c r="L16" s="40">
        <f t="shared" si="5"/>
        <v>144.61313045501782</v>
      </c>
      <c r="M16" s="9">
        <f t="shared" si="6"/>
        <v>53.793523957526254</v>
      </c>
      <c r="O16" s="119"/>
      <c r="P16" s="122"/>
      <c r="Q16" s="122"/>
      <c r="R16" s="122"/>
      <c r="S16" s="122"/>
      <c r="T16" s="13">
        <v>1</v>
      </c>
      <c r="U16" s="11">
        <v>102.88</v>
      </c>
      <c r="V16" s="11">
        <v>335.73</v>
      </c>
      <c r="W16" s="51">
        <v>367.88</v>
      </c>
    </row>
    <row r="17" spans="2:23" ht="22.5" customHeight="1">
      <c r="B17" s="119"/>
      <c r="C17" s="122"/>
      <c r="D17" s="122"/>
      <c r="E17" s="122"/>
      <c r="F17" s="122"/>
      <c r="G17" s="13">
        <v>2</v>
      </c>
      <c r="H17" s="11">
        <v>13.9</v>
      </c>
      <c r="I17" s="11">
        <v>32.520000000000003</v>
      </c>
      <c r="J17" s="11">
        <v>42.43</v>
      </c>
      <c r="K17" s="40">
        <f t="shared" si="7"/>
        <v>29.616666666666664</v>
      </c>
      <c r="L17" s="40">
        <f t="shared" si="5"/>
        <v>14.484896731883646</v>
      </c>
      <c r="M17" s="9">
        <f t="shared" si="6"/>
        <v>48.907923686720252</v>
      </c>
      <c r="O17" s="119"/>
      <c r="P17" s="122"/>
      <c r="Q17" s="122"/>
      <c r="R17" s="122"/>
      <c r="S17" s="122"/>
      <c r="T17" s="13">
        <v>2</v>
      </c>
      <c r="U17" s="11">
        <v>13.9</v>
      </c>
      <c r="V17" s="11">
        <v>32.520000000000003</v>
      </c>
      <c r="W17" s="51">
        <v>42.43</v>
      </c>
    </row>
    <row r="18" spans="2:23" ht="22.5" customHeight="1">
      <c r="B18" s="119"/>
      <c r="C18" s="122"/>
      <c r="D18" s="122"/>
      <c r="E18" s="122"/>
      <c r="F18" s="122"/>
      <c r="G18" s="13">
        <v>4</v>
      </c>
      <c r="H18" s="11">
        <v>8.64</v>
      </c>
      <c r="I18" s="11">
        <v>64.23</v>
      </c>
      <c r="J18" s="11">
        <v>16.170000000000002</v>
      </c>
      <c r="K18" s="40">
        <f t="shared" si="7"/>
        <v>29.680000000000003</v>
      </c>
      <c r="L18" s="40">
        <f t="shared" si="5"/>
        <v>30.157123536570921</v>
      </c>
      <c r="M18" s="9">
        <f t="shared" si="6"/>
        <v>101.60755908548154</v>
      </c>
      <c r="O18" s="119"/>
      <c r="P18" s="122"/>
      <c r="Q18" s="122"/>
      <c r="R18" s="122"/>
      <c r="S18" s="122"/>
      <c r="T18" s="13">
        <v>4</v>
      </c>
      <c r="U18" s="11">
        <v>8.64</v>
      </c>
      <c r="V18" s="11">
        <v>64.23</v>
      </c>
      <c r="W18" s="51">
        <v>16.170000000000002</v>
      </c>
    </row>
    <row r="19" spans="2:23" ht="22.5" customHeight="1">
      <c r="B19" s="119"/>
      <c r="C19" s="122"/>
      <c r="D19" s="122"/>
      <c r="E19" s="122"/>
      <c r="F19" s="122"/>
      <c r="G19" s="13">
        <v>8</v>
      </c>
      <c r="H19" s="11">
        <v>6.21</v>
      </c>
      <c r="I19" s="11">
        <v>12.5</v>
      </c>
      <c r="J19" s="11">
        <v>4.9000000000000004</v>
      </c>
      <c r="K19" s="40">
        <f t="shared" si="7"/>
        <v>7.87</v>
      </c>
      <c r="L19" s="40">
        <f t="shared" si="5"/>
        <v>4.0628438316036704</v>
      </c>
      <c r="M19" s="9">
        <f t="shared" si="6"/>
        <v>51.624445128382092</v>
      </c>
      <c r="O19" s="119"/>
      <c r="P19" s="122"/>
      <c r="Q19" s="122"/>
      <c r="R19" s="122"/>
      <c r="S19" s="122"/>
      <c r="T19" s="13">
        <v>8</v>
      </c>
      <c r="U19" s="11">
        <v>6.21</v>
      </c>
      <c r="V19" s="11">
        <v>12.5</v>
      </c>
      <c r="W19" s="51">
        <v>4.9000000000000004</v>
      </c>
    </row>
    <row r="20" spans="2:23" ht="22.5" customHeight="1">
      <c r="B20" s="119"/>
      <c r="C20" s="122"/>
      <c r="D20" s="122"/>
      <c r="E20" s="122"/>
      <c r="F20" s="122"/>
      <c r="G20" s="13">
        <v>12</v>
      </c>
      <c r="H20" s="11">
        <v>0</v>
      </c>
      <c r="I20" s="11">
        <v>3.59</v>
      </c>
      <c r="J20" s="11">
        <v>1.32</v>
      </c>
      <c r="K20" s="40">
        <f t="shared" si="7"/>
        <v>1.6366666666666667</v>
      </c>
      <c r="L20" s="40">
        <f t="shared" si="5"/>
        <v>1.8158285528466978</v>
      </c>
      <c r="M20" s="9">
        <f t="shared" si="6"/>
        <v>110.94675475641738</v>
      </c>
      <c r="O20" s="119"/>
      <c r="P20" s="122"/>
      <c r="Q20" s="122"/>
      <c r="R20" s="122"/>
      <c r="S20" s="122"/>
      <c r="T20" s="13">
        <v>12</v>
      </c>
      <c r="U20" s="11">
        <v>0.39</v>
      </c>
      <c r="V20" s="11">
        <v>3.59</v>
      </c>
      <c r="W20" s="51">
        <v>1.32</v>
      </c>
    </row>
    <row r="21" spans="2:23" ht="22.5" customHeight="1">
      <c r="B21" s="119"/>
      <c r="C21" s="122"/>
      <c r="D21" s="122"/>
      <c r="E21" s="122"/>
      <c r="F21" s="122"/>
      <c r="G21" s="46">
        <v>24</v>
      </c>
      <c r="H21" s="48">
        <v>0</v>
      </c>
      <c r="I21" s="48">
        <v>0</v>
      </c>
      <c r="J21" s="48">
        <v>0</v>
      </c>
      <c r="K21" s="40">
        <f t="shared" si="7"/>
        <v>0</v>
      </c>
      <c r="L21" s="40">
        <f t="shared" si="5"/>
        <v>0</v>
      </c>
      <c r="M21" s="9">
        <v>0</v>
      </c>
      <c r="O21" s="119"/>
      <c r="P21" s="122"/>
      <c r="Q21" s="122"/>
      <c r="R21" s="122"/>
      <c r="S21" s="122"/>
      <c r="T21" s="46">
        <v>24</v>
      </c>
      <c r="U21" s="48" t="s">
        <v>9</v>
      </c>
      <c r="V21" s="48">
        <v>0.2</v>
      </c>
      <c r="W21" s="52" t="s">
        <v>9</v>
      </c>
    </row>
    <row r="22" spans="2:23" ht="22.5" customHeight="1">
      <c r="B22" s="118" t="s">
        <v>33</v>
      </c>
      <c r="C22" s="114" t="s">
        <v>35</v>
      </c>
      <c r="D22" s="114" t="s">
        <v>37</v>
      </c>
      <c r="E22" s="114" t="s">
        <v>42</v>
      </c>
      <c r="F22" s="114" t="s">
        <v>1</v>
      </c>
      <c r="G22" s="114" t="s">
        <v>31</v>
      </c>
      <c r="H22" s="116" t="s">
        <v>30</v>
      </c>
      <c r="I22" s="116"/>
      <c r="J22" s="116"/>
      <c r="K22" s="127" t="s">
        <v>2</v>
      </c>
      <c r="L22" s="127" t="s">
        <v>3</v>
      </c>
      <c r="M22" s="125" t="s">
        <v>4</v>
      </c>
      <c r="O22" s="118" t="s">
        <v>33</v>
      </c>
      <c r="P22" s="114" t="s">
        <v>35</v>
      </c>
      <c r="Q22" s="114" t="s">
        <v>37</v>
      </c>
      <c r="R22" s="114" t="s">
        <v>42</v>
      </c>
      <c r="S22" s="114" t="s">
        <v>1</v>
      </c>
      <c r="T22" s="114" t="s">
        <v>31</v>
      </c>
      <c r="U22" s="116" t="s">
        <v>30</v>
      </c>
      <c r="V22" s="116"/>
      <c r="W22" s="117"/>
    </row>
    <row r="23" spans="2:23" ht="22.5" customHeight="1">
      <c r="B23" s="124"/>
      <c r="C23" s="115"/>
      <c r="D23" s="115"/>
      <c r="E23" s="115"/>
      <c r="F23" s="115"/>
      <c r="G23" s="115"/>
      <c r="H23" s="5" t="s">
        <v>45</v>
      </c>
      <c r="I23" s="5" t="s">
        <v>46</v>
      </c>
      <c r="J23" s="5" t="s">
        <v>47</v>
      </c>
      <c r="K23" s="128"/>
      <c r="L23" s="128"/>
      <c r="M23" s="126"/>
      <c r="O23" s="124"/>
      <c r="P23" s="115"/>
      <c r="Q23" s="115"/>
      <c r="R23" s="115"/>
      <c r="S23" s="115"/>
      <c r="T23" s="115"/>
      <c r="U23" s="5" t="s">
        <v>45</v>
      </c>
      <c r="V23" s="5" t="s">
        <v>46</v>
      </c>
      <c r="W23" s="6" t="s">
        <v>47</v>
      </c>
    </row>
    <row r="24" spans="2:23" ht="22.5" customHeight="1">
      <c r="B24" s="118" t="s">
        <v>41</v>
      </c>
      <c r="C24" s="121" t="s">
        <v>29</v>
      </c>
      <c r="D24" s="121" t="s">
        <v>39</v>
      </c>
      <c r="E24" s="121" t="s">
        <v>44</v>
      </c>
      <c r="F24" s="121">
        <v>10</v>
      </c>
      <c r="G24" s="45">
        <v>0.5</v>
      </c>
      <c r="H24" s="47">
        <v>5073.5</v>
      </c>
      <c r="I24" s="49">
        <v>4341.0200000000004</v>
      </c>
      <c r="J24" s="47">
        <v>5120.09</v>
      </c>
      <c r="K24" s="39">
        <f>AVERAGE(H24:J24)</f>
        <v>4844.87</v>
      </c>
      <c r="L24" s="39">
        <f t="shared" ref="L24:L30" si="8">STDEV(H24:J24)</f>
        <v>436.96827562192641</v>
      </c>
      <c r="M24" s="9">
        <f t="shared" ref="M24:M29" si="9">L24/K24*100</f>
        <v>9.0191950583178997</v>
      </c>
      <c r="O24" s="118" t="s">
        <v>41</v>
      </c>
      <c r="P24" s="121" t="s">
        <v>29</v>
      </c>
      <c r="Q24" s="121" t="s">
        <v>39</v>
      </c>
      <c r="R24" s="121" t="s">
        <v>44</v>
      </c>
      <c r="S24" s="121">
        <v>10</v>
      </c>
      <c r="T24" s="45">
        <v>0.5</v>
      </c>
      <c r="U24" s="47">
        <v>5073.5</v>
      </c>
      <c r="V24" s="49">
        <v>4341.0200000000004</v>
      </c>
      <c r="W24" s="50">
        <v>5120.09</v>
      </c>
    </row>
    <row r="25" spans="2:23" ht="22.5" customHeight="1">
      <c r="B25" s="119"/>
      <c r="C25" s="122"/>
      <c r="D25" s="122"/>
      <c r="E25" s="122"/>
      <c r="F25" s="122"/>
      <c r="G25" s="13">
        <v>1</v>
      </c>
      <c r="H25" s="11">
        <v>1338.01</v>
      </c>
      <c r="I25" s="11">
        <v>867.43</v>
      </c>
      <c r="J25" s="11">
        <v>789.1</v>
      </c>
      <c r="K25" s="40">
        <f t="shared" ref="K25:K30" si="10">AVERAGE(H25:J25)</f>
        <v>998.18</v>
      </c>
      <c r="L25" s="40">
        <f t="shared" si="8"/>
        <v>296.89597319600006</v>
      </c>
      <c r="M25" s="9">
        <f t="shared" si="9"/>
        <v>29.743730909855948</v>
      </c>
      <c r="O25" s="119"/>
      <c r="P25" s="122"/>
      <c r="Q25" s="122"/>
      <c r="R25" s="122"/>
      <c r="S25" s="122"/>
      <c r="T25" s="13">
        <v>1</v>
      </c>
      <c r="U25" s="11">
        <v>1338.01</v>
      </c>
      <c r="V25" s="11">
        <v>867.43</v>
      </c>
      <c r="W25" s="51">
        <v>789.1</v>
      </c>
    </row>
    <row r="26" spans="2:23" ht="22.5" customHeight="1">
      <c r="B26" s="119"/>
      <c r="C26" s="122"/>
      <c r="D26" s="122"/>
      <c r="E26" s="122"/>
      <c r="F26" s="122"/>
      <c r="G26" s="13">
        <v>2</v>
      </c>
      <c r="H26" s="11">
        <v>100</v>
      </c>
      <c r="I26" s="11">
        <v>91.59</v>
      </c>
      <c r="J26" s="11">
        <v>55.7</v>
      </c>
      <c r="K26" s="40">
        <f t="shared" si="10"/>
        <v>82.43</v>
      </c>
      <c r="L26" s="40">
        <f t="shared" si="8"/>
        <v>23.52767944358304</v>
      </c>
      <c r="M26" s="9">
        <f t="shared" si="9"/>
        <v>28.542617303873634</v>
      </c>
      <c r="O26" s="119"/>
      <c r="P26" s="122"/>
      <c r="Q26" s="122"/>
      <c r="R26" s="122"/>
      <c r="S26" s="122"/>
      <c r="T26" s="13">
        <v>2</v>
      </c>
      <c r="U26" s="11">
        <v>100</v>
      </c>
      <c r="V26" s="11">
        <v>91.59</v>
      </c>
      <c r="W26" s="51">
        <v>55.7</v>
      </c>
    </row>
    <row r="27" spans="2:23" ht="22.5" customHeight="1">
      <c r="B27" s="119"/>
      <c r="C27" s="122"/>
      <c r="D27" s="122"/>
      <c r="E27" s="122"/>
      <c r="F27" s="122"/>
      <c r="G27" s="13">
        <v>4</v>
      </c>
      <c r="H27" s="11">
        <v>45.53</v>
      </c>
      <c r="I27" s="11">
        <v>16.36</v>
      </c>
      <c r="J27" s="11">
        <v>26.8</v>
      </c>
      <c r="K27" s="40">
        <f t="shared" si="10"/>
        <v>29.563333333333333</v>
      </c>
      <c r="L27" s="40">
        <f t="shared" si="8"/>
        <v>14.780028191222556</v>
      </c>
      <c r="M27" s="9">
        <f t="shared" si="9"/>
        <v>49.99445774457962</v>
      </c>
      <c r="O27" s="119"/>
      <c r="P27" s="122"/>
      <c r="Q27" s="122"/>
      <c r="R27" s="122"/>
      <c r="S27" s="122"/>
      <c r="T27" s="13">
        <v>4</v>
      </c>
      <c r="U27" s="11">
        <v>45.53</v>
      </c>
      <c r="V27" s="11">
        <v>16.36</v>
      </c>
      <c r="W27" s="51">
        <v>26.8</v>
      </c>
    </row>
    <row r="28" spans="2:23" ht="22.5" customHeight="1">
      <c r="B28" s="119"/>
      <c r="C28" s="122"/>
      <c r="D28" s="122"/>
      <c r="E28" s="122"/>
      <c r="F28" s="122"/>
      <c r="G28" s="13">
        <v>8</v>
      </c>
      <c r="H28" s="11">
        <v>4.66</v>
      </c>
      <c r="I28" s="11">
        <v>15.07</v>
      </c>
      <c r="J28" s="11">
        <v>9.66</v>
      </c>
      <c r="K28" s="40">
        <f t="shared" si="10"/>
        <v>9.7966666666666669</v>
      </c>
      <c r="L28" s="40">
        <f t="shared" si="8"/>
        <v>5.2063454873196156</v>
      </c>
      <c r="M28" s="9">
        <f t="shared" si="9"/>
        <v>53.144050568080459</v>
      </c>
      <c r="O28" s="119"/>
      <c r="P28" s="122"/>
      <c r="Q28" s="122"/>
      <c r="R28" s="122"/>
      <c r="S28" s="122"/>
      <c r="T28" s="13">
        <v>8</v>
      </c>
      <c r="U28" s="11">
        <v>4.66</v>
      </c>
      <c r="V28" s="11">
        <v>15.07</v>
      </c>
      <c r="W28" s="51">
        <v>9.66</v>
      </c>
    </row>
    <row r="29" spans="2:23" ht="22.5" customHeight="1">
      <c r="B29" s="119"/>
      <c r="C29" s="122"/>
      <c r="D29" s="122"/>
      <c r="E29" s="122"/>
      <c r="F29" s="122"/>
      <c r="G29" s="13">
        <v>12</v>
      </c>
      <c r="H29" s="11">
        <v>0</v>
      </c>
      <c r="I29" s="11">
        <v>2.85</v>
      </c>
      <c r="J29" s="11">
        <v>1.91</v>
      </c>
      <c r="K29" s="40">
        <f t="shared" si="10"/>
        <v>1.5866666666666667</v>
      </c>
      <c r="L29" s="40">
        <f t="shared" si="8"/>
        <v>1.4522511261256896</v>
      </c>
      <c r="M29" s="9">
        <f t="shared" si="9"/>
        <v>91.528432318845987</v>
      </c>
      <c r="O29" s="119"/>
      <c r="P29" s="122"/>
      <c r="Q29" s="122"/>
      <c r="R29" s="122"/>
      <c r="S29" s="122"/>
      <c r="T29" s="13">
        <v>12</v>
      </c>
      <c r="U29" s="11">
        <v>0.77</v>
      </c>
      <c r="V29" s="11">
        <v>2.85</v>
      </c>
      <c r="W29" s="51">
        <v>1.91</v>
      </c>
    </row>
    <row r="30" spans="2:23" ht="22.5" customHeight="1">
      <c r="B30" s="119"/>
      <c r="C30" s="122"/>
      <c r="D30" s="122"/>
      <c r="E30" s="122"/>
      <c r="F30" s="122"/>
      <c r="G30" s="46">
        <v>24</v>
      </c>
      <c r="H30" s="48">
        <v>0</v>
      </c>
      <c r="I30" s="48">
        <v>0</v>
      </c>
      <c r="J30" s="48">
        <v>0</v>
      </c>
      <c r="K30" s="40">
        <f t="shared" si="10"/>
        <v>0</v>
      </c>
      <c r="L30" s="40">
        <f t="shared" si="8"/>
        <v>0</v>
      </c>
      <c r="M30" s="9">
        <v>0</v>
      </c>
      <c r="O30" s="119"/>
      <c r="P30" s="122"/>
      <c r="Q30" s="122"/>
      <c r="R30" s="122"/>
      <c r="S30" s="122"/>
      <c r="T30" s="46">
        <v>24</v>
      </c>
      <c r="U30" s="48" t="s">
        <v>9</v>
      </c>
      <c r="V30" s="48">
        <v>0.28000000000000003</v>
      </c>
      <c r="W30" s="52">
        <v>0.49</v>
      </c>
    </row>
    <row r="31" spans="2:23" ht="22.5" customHeight="1">
      <c r="B31" s="118" t="s">
        <v>33</v>
      </c>
      <c r="C31" s="114" t="s">
        <v>35</v>
      </c>
      <c r="D31" s="114" t="s">
        <v>37</v>
      </c>
      <c r="E31" s="114" t="s">
        <v>42</v>
      </c>
      <c r="F31" s="114" t="s">
        <v>1</v>
      </c>
      <c r="G31" s="114" t="s">
        <v>31</v>
      </c>
      <c r="H31" s="116" t="s">
        <v>30</v>
      </c>
      <c r="I31" s="116"/>
      <c r="J31" s="116"/>
      <c r="K31" s="127" t="s">
        <v>2</v>
      </c>
      <c r="L31" s="127" t="s">
        <v>3</v>
      </c>
      <c r="M31" s="125" t="s">
        <v>4</v>
      </c>
      <c r="O31" s="118" t="s">
        <v>33</v>
      </c>
      <c r="P31" s="114" t="s">
        <v>35</v>
      </c>
      <c r="Q31" s="114" t="s">
        <v>37</v>
      </c>
      <c r="R31" s="114" t="s">
        <v>42</v>
      </c>
      <c r="S31" s="114" t="s">
        <v>1</v>
      </c>
      <c r="T31" s="114" t="s">
        <v>31</v>
      </c>
      <c r="U31" s="116" t="s">
        <v>30</v>
      </c>
      <c r="V31" s="116"/>
      <c r="W31" s="117"/>
    </row>
    <row r="32" spans="2:23" ht="22.5" customHeight="1">
      <c r="B32" s="124"/>
      <c r="C32" s="115"/>
      <c r="D32" s="115"/>
      <c r="E32" s="115"/>
      <c r="F32" s="115"/>
      <c r="G32" s="115"/>
      <c r="H32" s="5" t="s">
        <v>49</v>
      </c>
      <c r="I32" s="5" t="s">
        <v>50</v>
      </c>
      <c r="J32" s="5" t="s">
        <v>51</v>
      </c>
      <c r="K32" s="128"/>
      <c r="L32" s="128"/>
      <c r="M32" s="126"/>
      <c r="O32" s="124"/>
      <c r="P32" s="115"/>
      <c r="Q32" s="115"/>
      <c r="R32" s="115"/>
      <c r="S32" s="115"/>
      <c r="T32" s="115"/>
      <c r="U32" s="5" t="s">
        <v>49</v>
      </c>
      <c r="V32" s="5" t="s">
        <v>50</v>
      </c>
      <c r="W32" s="6" t="s">
        <v>51</v>
      </c>
    </row>
    <row r="33" spans="2:23" ht="22.5" customHeight="1">
      <c r="B33" s="118" t="s">
        <v>48</v>
      </c>
      <c r="C33" s="121" t="s">
        <v>29</v>
      </c>
      <c r="D33" s="121" t="s">
        <v>39</v>
      </c>
      <c r="E33" s="121" t="s">
        <v>43</v>
      </c>
      <c r="F33" s="121">
        <v>10</v>
      </c>
      <c r="G33" s="45">
        <v>0.5</v>
      </c>
      <c r="H33" s="47">
        <v>6529.46</v>
      </c>
      <c r="I33" s="49">
        <v>2954.1</v>
      </c>
      <c r="J33" s="47">
        <v>7948.81</v>
      </c>
      <c r="K33" s="39">
        <f>AVERAGE(H33:J33)</f>
        <v>5810.79</v>
      </c>
      <c r="L33" s="39">
        <f t="shared" ref="L33:L39" si="11">STDEV(H33:J33)</f>
        <v>2573.7418135275361</v>
      </c>
      <c r="M33" s="7" t="s">
        <v>8</v>
      </c>
      <c r="O33" s="118" t="s">
        <v>48</v>
      </c>
      <c r="P33" s="121" t="s">
        <v>29</v>
      </c>
      <c r="Q33" s="121" t="s">
        <v>39</v>
      </c>
      <c r="R33" s="121" t="s">
        <v>43</v>
      </c>
      <c r="S33" s="121">
        <v>10</v>
      </c>
      <c r="T33" s="45">
        <v>0.5</v>
      </c>
      <c r="U33" s="47">
        <v>6529.46</v>
      </c>
      <c r="V33" s="49">
        <v>2954.1</v>
      </c>
      <c r="W33" s="50">
        <v>7948.81</v>
      </c>
    </row>
    <row r="34" spans="2:23" ht="22.5" customHeight="1">
      <c r="B34" s="119"/>
      <c r="C34" s="122"/>
      <c r="D34" s="122"/>
      <c r="E34" s="122"/>
      <c r="F34" s="122"/>
      <c r="G34" s="13">
        <v>1</v>
      </c>
      <c r="H34" s="11">
        <v>1218.25</v>
      </c>
      <c r="I34" s="11">
        <v>840.93</v>
      </c>
      <c r="J34" s="11">
        <v>2308.31</v>
      </c>
      <c r="K34" s="40">
        <f t="shared" ref="K34:K39" si="12">AVERAGE(H34:J34)</f>
        <v>1455.83</v>
      </c>
      <c r="L34" s="40">
        <f t="shared" si="11"/>
        <v>761.99357503853037</v>
      </c>
      <c r="M34" s="9">
        <f t="shared" ref="M34:M39" si="13">L34/K34*100</f>
        <v>52.340834784180188</v>
      </c>
      <c r="O34" s="119"/>
      <c r="P34" s="122"/>
      <c r="Q34" s="122"/>
      <c r="R34" s="122"/>
      <c r="S34" s="122"/>
      <c r="T34" s="13">
        <v>1</v>
      </c>
      <c r="U34" s="11">
        <v>1218.25</v>
      </c>
      <c r="V34" s="11">
        <v>840.93</v>
      </c>
      <c r="W34" s="51">
        <v>2308.31</v>
      </c>
    </row>
    <row r="35" spans="2:23" ht="22.5" customHeight="1">
      <c r="B35" s="119"/>
      <c r="C35" s="122"/>
      <c r="D35" s="122"/>
      <c r="E35" s="122"/>
      <c r="F35" s="122"/>
      <c r="G35" s="13">
        <v>2</v>
      </c>
      <c r="H35" s="11">
        <v>130.38999999999999</v>
      </c>
      <c r="I35" s="11">
        <v>85.58</v>
      </c>
      <c r="J35" s="11">
        <v>216.66</v>
      </c>
      <c r="K35" s="40">
        <f t="shared" si="12"/>
        <v>144.21</v>
      </c>
      <c r="L35" s="40">
        <f t="shared" si="11"/>
        <v>66.623838826654236</v>
      </c>
      <c r="M35" s="9">
        <f t="shared" si="13"/>
        <v>46.199180935201603</v>
      </c>
      <c r="O35" s="119"/>
      <c r="P35" s="122"/>
      <c r="Q35" s="122"/>
      <c r="R35" s="122"/>
      <c r="S35" s="122"/>
      <c r="T35" s="13">
        <v>2</v>
      </c>
      <c r="U35" s="11">
        <v>130.38999999999999</v>
      </c>
      <c r="V35" s="11">
        <v>85.58</v>
      </c>
      <c r="W35" s="51">
        <v>216.66</v>
      </c>
    </row>
    <row r="36" spans="2:23" ht="22.5" customHeight="1">
      <c r="B36" s="119"/>
      <c r="C36" s="122"/>
      <c r="D36" s="122"/>
      <c r="E36" s="122"/>
      <c r="F36" s="122"/>
      <c r="G36" s="13">
        <v>4</v>
      </c>
      <c r="H36" s="11">
        <v>71.28</v>
      </c>
      <c r="I36" s="11">
        <v>62.37</v>
      </c>
      <c r="J36" s="11">
        <v>90.78</v>
      </c>
      <c r="K36" s="40">
        <f t="shared" si="12"/>
        <v>74.81</v>
      </c>
      <c r="L36" s="40">
        <f t="shared" si="11"/>
        <v>14.530233996739382</v>
      </c>
      <c r="M36" s="9">
        <f t="shared" si="13"/>
        <v>19.422849882020294</v>
      </c>
      <c r="O36" s="119"/>
      <c r="P36" s="122"/>
      <c r="Q36" s="122"/>
      <c r="R36" s="122"/>
      <c r="S36" s="122"/>
      <c r="T36" s="13">
        <v>4</v>
      </c>
      <c r="U36" s="11">
        <v>71.28</v>
      </c>
      <c r="V36" s="11">
        <v>62.37</v>
      </c>
      <c r="W36" s="51">
        <v>90.78</v>
      </c>
    </row>
    <row r="37" spans="2:23" ht="22.5" customHeight="1">
      <c r="B37" s="119"/>
      <c r="C37" s="122"/>
      <c r="D37" s="122"/>
      <c r="E37" s="122"/>
      <c r="F37" s="122"/>
      <c r="G37" s="13">
        <v>8</v>
      </c>
      <c r="H37" s="11">
        <v>33.43</v>
      </c>
      <c r="I37" s="11">
        <v>4.7300000000000004</v>
      </c>
      <c r="J37" s="11">
        <v>142.41</v>
      </c>
      <c r="K37" s="40">
        <f t="shared" si="12"/>
        <v>60.19</v>
      </c>
      <c r="L37" s="40">
        <f t="shared" si="11"/>
        <v>72.63620860149571</v>
      </c>
      <c r="M37" s="9">
        <f t="shared" si="13"/>
        <v>120.6782000357131</v>
      </c>
      <c r="O37" s="119"/>
      <c r="P37" s="122"/>
      <c r="Q37" s="122"/>
      <c r="R37" s="122"/>
      <c r="S37" s="122"/>
      <c r="T37" s="13">
        <v>8</v>
      </c>
      <c r="U37" s="11">
        <v>33.43</v>
      </c>
      <c r="V37" s="11">
        <v>4.7300000000000004</v>
      </c>
      <c r="W37" s="51">
        <v>142.41</v>
      </c>
    </row>
    <row r="38" spans="2:23" ht="22.5" customHeight="1">
      <c r="B38" s="119"/>
      <c r="C38" s="122"/>
      <c r="D38" s="122"/>
      <c r="E38" s="122"/>
      <c r="F38" s="122"/>
      <c r="G38" s="13">
        <v>12</v>
      </c>
      <c r="H38" s="11">
        <v>7.1</v>
      </c>
      <c r="I38" s="11">
        <v>0</v>
      </c>
      <c r="J38" s="11">
        <v>23.81</v>
      </c>
      <c r="K38" s="40">
        <f t="shared" si="12"/>
        <v>10.303333333333333</v>
      </c>
      <c r="L38" s="40">
        <f t="shared" si="11"/>
        <v>12.223953261254451</v>
      </c>
      <c r="M38" s="9">
        <f t="shared" si="13"/>
        <v>118.64076280738712</v>
      </c>
      <c r="O38" s="119"/>
      <c r="P38" s="122"/>
      <c r="Q38" s="122"/>
      <c r="R38" s="122"/>
      <c r="S38" s="122"/>
      <c r="T38" s="13">
        <v>12</v>
      </c>
      <c r="U38" s="11">
        <v>7.1</v>
      </c>
      <c r="V38" s="11">
        <v>0.74</v>
      </c>
      <c r="W38" s="51">
        <v>23.81</v>
      </c>
    </row>
    <row r="39" spans="2:23" ht="22.5" customHeight="1">
      <c r="B39" s="119"/>
      <c r="C39" s="122"/>
      <c r="D39" s="122"/>
      <c r="E39" s="122"/>
      <c r="F39" s="122"/>
      <c r="G39" s="46">
        <v>24</v>
      </c>
      <c r="H39" s="48">
        <v>0</v>
      </c>
      <c r="I39" s="48">
        <v>0</v>
      </c>
      <c r="J39" s="48">
        <v>3.7</v>
      </c>
      <c r="K39" s="40">
        <f t="shared" si="12"/>
        <v>1.2333333333333334</v>
      </c>
      <c r="L39" s="40">
        <f t="shared" si="11"/>
        <v>2.1361959960016157</v>
      </c>
      <c r="M39" s="9">
        <f t="shared" si="13"/>
        <v>173.20508075688775</v>
      </c>
      <c r="O39" s="119"/>
      <c r="P39" s="122"/>
      <c r="Q39" s="122"/>
      <c r="R39" s="122"/>
      <c r="S39" s="122"/>
      <c r="T39" s="46">
        <v>24</v>
      </c>
      <c r="U39" s="48">
        <v>0.28999999999999998</v>
      </c>
      <c r="V39" s="48">
        <v>0.23</v>
      </c>
      <c r="W39" s="52">
        <v>3.7</v>
      </c>
    </row>
    <row r="40" spans="2:23" ht="22.5" customHeight="1">
      <c r="B40" s="118" t="s">
        <v>33</v>
      </c>
      <c r="C40" s="114" t="s">
        <v>35</v>
      </c>
      <c r="D40" s="114" t="s">
        <v>37</v>
      </c>
      <c r="E40" s="114" t="s">
        <v>42</v>
      </c>
      <c r="F40" s="114" t="s">
        <v>1</v>
      </c>
      <c r="G40" s="114" t="s">
        <v>31</v>
      </c>
      <c r="H40" s="116" t="s">
        <v>30</v>
      </c>
      <c r="I40" s="116"/>
      <c r="J40" s="116"/>
      <c r="K40" s="127" t="s">
        <v>2</v>
      </c>
      <c r="L40" s="127" t="s">
        <v>3</v>
      </c>
      <c r="M40" s="125" t="s">
        <v>4</v>
      </c>
      <c r="O40" s="118" t="s">
        <v>33</v>
      </c>
      <c r="P40" s="114" t="s">
        <v>35</v>
      </c>
      <c r="Q40" s="114" t="s">
        <v>37</v>
      </c>
      <c r="R40" s="114" t="s">
        <v>42</v>
      </c>
      <c r="S40" s="114" t="s">
        <v>1</v>
      </c>
      <c r="T40" s="114" t="s">
        <v>31</v>
      </c>
      <c r="U40" s="116" t="s">
        <v>30</v>
      </c>
      <c r="V40" s="116"/>
      <c r="W40" s="117"/>
    </row>
    <row r="41" spans="2:23" ht="22.5" customHeight="1">
      <c r="B41" s="124"/>
      <c r="C41" s="115"/>
      <c r="D41" s="115"/>
      <c r="E41" s="115"/>
      <c r="F41" s="115"/>
      <c r="G41" s="115"/>
      <c r="H41" s="5" t="s">
        <v>53</v>
      </c>
      <c r="I41" s="5" t="s">
        <v>54</v>
      </c>
      <c r="J41" s="5" t="s">
        <v>55</v>
      </c>
      <c r="K41" s="128"/>
      <c r="L41" s="128"/>
      <c r="M41" s="126"/>
      <c r="O41" s="124"/>
      <c r="P41" s="115"/>
      <c r="Q41" s="115"/>
      <c r="R41" s="115"/>
      <c r="S41" s="115"/>
      <c r="T41" s="115"/>
      <c r="U41" s="5" t="s">
        <v>53</v>
      </c>
      <c r="V41" s="5" t="s">
        <v>54</v>
      </c>
      <c r="W41" s="6" t="s">
        <v>55</v>
      </c>
    </row>
    <row r="42" spans="2:23" ht="22.5" customHeight="1">
      <c r="B42" s="118" t="s">
        <v>52</v>
      </c>
      <c r="C42" s="121" t="s">
        <v>29</v>
      </c>
      <c r="D42" s="121" t="s">
        <v>39</v>
      </c>
      <c r="E42" s="121" t="s">
        <v>43</v>
      </c>
      <c r="F42" s="121">
        <v>30</v>
      </c>
      <c r="G42" s="45">
        <v>0.5</v>
      </c>
      <c r="H42" s="47">
        <v>17321.3</v>
      </c>
      <c r="I42" s="49">
        <v>4532.7700000000004</v>
      </c>
      <c r="J42" s="47">
        <v>22647.18</v>
      </c>
      <c r="K42" s="39">
        <f>AVERAGE(H42:J42)</f>
        <v>14833.75</v>
      </c>
      <c r="L42" s="39">
        <f t="shared" ref="L42:L48" si="14">STDEV(H42:J42)</f>
        <v>9309.8813721711849</v>
      </c>
      <c r="M42" s="7" t="s">
        <v>8</v>
      </c>
      <c r="O42" s="118" t="s">
        <v>52</v>
      </c>
      <c r="P42" s="121" t="s">
        <v>29</v>
      </c>
      <c r="Q42" s="121" t="s">
        <v>39</v>
      </c>
      <c r="R42" s="121" t="s">
        <v>43</v>
      </c>
      <c r="S42" s="121">
        <v>30</v>
      </c>
      <c r="T42" s="45">
        <v>0.5</v>
      </c>
      <c r="U42" s="47">
        <v>17321.3</v>
      </c>
      <c r="V42" s="49">
        <v>4532.7700000000004</v>
      </c>
      <c r="W42" s="50">
        <v>22647.18</v>
      </c>
    </row>
    <row r="43" spans="2:23" ht="22.5" customHeight="1">
      <c r="B43" s="119"/>
      <c r="C43" s="122"/>
      <c r="D43" s="122"/>
      <c r="E43" s="122"/>
      <c r="F43" s="122"/>
      <c r="G43" s="13">
        <v>1</v>
      </c>
      <c r="H43" s="11">
        <v>9681.07</v>
      </c>
      <c r="I43" s="11">
        <v>1088.97</v>
      </c>
      <c r="J43" s="11">
        <v>21831.64</v>
      </c>
      <c r="K43" s="40">
        <f t="shared" ref="K43:K48" si="15">AVERAGE(H43:J43)</f>
        <v>10867.226666666667</v>
      </c>
      <c r="L43" s="40">
        <f t="shared" si="14"/>
        <v>10422.083064850007</v>
      </c>
      <c r="M43" s="9">
        <f t="shared" ref="M43:M48" si="16">L43/K43*100</f>
        <v>95.903797578989852</v>
      </c>
      <c r="O43" s="119"/>
      <c r="P43" s="122"/>
      <c r="Q43" s="122"/>
      <c r="R43" s="122"/>
      <c r="S43" s="122"/>
      <c r="T43" s="13">
        <v>1</v>
      </c>
      <c r="U43" s="11">
        <v>9681.07</v>
      </c>
      <c r="V43" s="11">
        <v>1088.97</v>
      </c>
      <c r="W43" s="51">
        <v>21831.64</v>
      </c>
    </row>
    <row r="44" spans="2:23" ht="22.5" customHeight="1">
      <c r="B44" s="119"/>
      <c r="C44" s="122"/>
      <c r="D44" s="122"/>
      <c r="E44" s="122"/>
      <c r="F44" s="122"/>
      <c r="G44" s="13">
        <v>2</v>
      </c>
      <c r="H44" s="11">
        <v>2160.3000000000002</v>
      </c>
      <c r="I44" s="11">
        <v>117.37</v>
      </c>
      <c r="J44" s="11">
        <v>12894.72</v>
      </c>
      <c r="K44" s="40">
        <f t="shared" si="15"/>
        <v>5057.4633333333331</v>
      </c>
      <c r="L44" s="40">
        <f t="shared" si="14"/>
        <v>6863.6968749088364</v>
      </c>
      <c r="M44" s="9">
        <f t="shared" si="16"/>
        <v>135.71421921481394</v>
      </c>
      <c r="O44" s="119"/>
      <c r="P44" s="122"/>
      <c r="Q44" s="122"/>
      <c r="R44" s="122"/>
      <c r="S44" s="122"/>
      <c r="T44" s="13">
        <v>2</v>
      </c>
      <c r="U44" s="11">
        <v>2160.3000000000002</v>
      </c>
      <c r="V44" s="11">
        <v>117.37</v>
      </c>
      <c r="W44" s="51">
        <v>12894.72</v>
      </c>
    </row>
    <row r="45" spans="2:23" ht="22.5" customHeight="1">
      <c r="B45" s="119"/>
      <c r="C45" s="122"/>
      <c r="D45" s="122"/>
      <c r="E45" s="122"/>
      <c r="F45" s="122"/>
      <c r="G45" s="13">
        <v>4</v>
      </c>
      <c r="H45" s="11">
        <v>682.4</v>
      </c>
      <c r="I45" s="11">
        <v>40.11</v>
      </c>
      <c r="J45" s="11">
        <v>2839.87</v>
      </c>
      <c r="K45" s="40">
        <f t="shared" si="15"/>
        <v>1187.46</v>
      </c>
      <c r="L45" s="40">
        <f t="shared" si="14"/>
        <v>1466.6213611904061</v>
      </c>
      <c r="M45" s="9">
        <f t="shared" si="16"/>
        <v>123.50911703892393</v>
      </c>
      <c r="O45" s="119"/>
      <c r="P45" s="122"/>
      <c r="Q45" s="122"/>
      <c r="R45" s="122"/>
      <c r="S45" s="122"/>
      <c r="T45" s="13">
        <v>4</v>
      </c>
      <c r="U45" s="11">
        <v>682.4</v>
      </c>
      <c r="V45" s="11">
        <v>40.11</v>
      </c>
      <c r="W45" s="51">
        <v>2839.87</v>
      </c>
    </row>
    <row r="46" spans="2:23" ht="22.5" customHeight="1">
      <c r="B46" s="119"/>
      <c r="C46" s="122"/>
      <c r="D46" s="122"/>
      <c r="E46" s="122"/>
      <c r="F46" s="122"/>
      <c r="G46" s="13">
        <v>8</v>
      </c>
      <c r="H46" s="11">
        <v>157.75</v>
      </c>
      <c r="I46" s="11">
        <v>11.77</v>
      </c>
      <c r="J46" s="11">
        <v>1053.08</v>
      </c>
      <c r="K46" s="40">
        <f t="shared" si="15"/>
        <v>407.5333333333333</v>
      </c>
      <c r="L46" s="40">
        <f t="shared" si="14"/>
        <v>563.80441132837313</v>
      </c>
      <c r="M46" s="9">
        <f t="shared" si="16"/>
        <v>138.34559414241122</v>
      </c>
      <c r="O46" s="119"/>
      <c r="P46" s="122"/>
      <c r="Q46" s="122"/>
      <c r="R46" s="122"/>
      <c r="S46" s="122"/>
      <c r="T46" s="13">
        <v>8</v>
      </c>
      <c r="U46" s="11">
        <v>157.75</v>
      </c>
      <c r="V46" s="11">
        <v>11.77</v>
      </c>
      <c r="W46" s="51">
        <v>1053.08</v>
      </c>
    </row>
    <row r="47" spans="2:23" ht="22.5" customHeight="1">
      <c r="B47" s="119"/>
      <c r="C47" s="122"/>
      <c r="D47" s="122"/>
      <c r="E47" s="122"/>
      <c r="F47" s="122"/>
      <c r="G47" s="13">
        <v>12</v>
      </c>
      <c r="H47" s="11">
        <v>21.77</v>
      </c>
      <c r="I47" s="11">
        <v>7.01</v>
      </c>
      <c r="J47" s="11">
        <v>229.09</v>
      </c>
      <c r="K47" s="40">
        <f t="shared" si="15"/>
        <v>85.956666666666663</v>
      </c>
      <c r="L47" s="40">
        <f t="shared" si="14"/>
        <v>124.17659897635033</v>
      </c>
      <c r="M47" s="9">
        <f t="shared" si="16"/>
        <v>144.46418619034824</v>
      </c>
      <c r="O47" s="119"/>
      <c r="P47" s="122"/>
      <c r="Q47" s="122"/>
      <c r="R47" s="122"/>
      <c r="S47" s="122"/>
      <c r="T47" s="13">
        <v>12</v>
      </c>
      <c r="U47" s="11">
        <v>21.77</v>
      </c>
      <c r="V47" s="11">
        <v>7.01</v>
      </c>
      <c r="W47" s="51">
        <v>229.09</v>
      </c>
    </row>
    <row r="48" spans="2:23" ht="22.5" customHeight="1">
      <c r="B48" s="119"/>
      <c r="C48" s="122"/>
      <c r="D48" s="122"/>
      <c r="E48" s="122"/>
      <c r="F48" s="122"/>
      <c r="G48" s="46">
        <v>24</v>
      </c>
      <c r="H48" s="48">
        <v>0</v>
      </c>
      <c r="I48" s="48">
        <v>2.5499999999999998</v>
      </c>
      <c r="J48" s="48">
        <v>78.05</v>
      </c>
      <c r="K48" s="40">
        <f t="shared" si="15"/>
        <v>26.866666666666664</v>
      </c>
      <c r="L48" s="40">
        <f t="shared" si="14"/>
        <v>44.344400247757697</v>
      </c>
      <c r="M48" s="9">
        <f t="shared" si="16"/>
        <v>165.05359893706341</v>
      </c>
      <c r="O48" s="119"/>
      <c r="P48" s="122"/>
      <c r="Q48" s="122"/>
      <c r="R48" s="122"/>
      <c r="S48" s="122"/>
      <c r="T48" s="46">
        <v>24</v>
      </c>
      <c r="U48" s="48">
        <v>0.19</v>
      </c>
      <c r="V48" s="48">
        <v>2.5499999999999998</v>
      </c>
      <c r="W48" s="52">
        <v>78.05</v>
      </c>
    </row>
    <row r="49" spans="2:23" ht="22.5" customHeight="1">
      <c r="B49" s="118" t="s">
        <v>33</v>
      </c>
      <c r="C49" s="114" t="s">
        <v>35</v>
      </c>
      <c r="D49" s="114" t="s">
        <v>37</v>
      </c>
      <c r="E49" s="114" t="s">
        <v>42</v>
      </c>
      <c r="F49" s="114" t="s">
        <v>1</v>
      </c>
      <c r="G49" s="114" t="s">
        <v>31</v>
      </c>
      <c r="H49" s="116" t="s">
        <v>30</v>
      </c>
      <c r="I49" s="116"/>
      <c r="J49" s="116"/>
      <c r="K49" s="127" t="s">
        <v>2</v>
      </c>
      <c r="L49" s="127" t="s">
        <v>3</v>
      </c>
      <c r="M49" s="125" t="s">
        <v>4</v>
      </c>
      <c r="O49" s="118" t="s">
        <v>33</v>
      </c>
      <c r="P49" s="114" t="s">
        <v>35</v>
      </c>
      <c r="Q49" s="114" t="s">
        <v>37</v>
      </c>
      <c r="R49" s="114" t="s">
        <v>42</v>
      </c>
      <c r="S49" s="114" t="s">
        <v>1</v>
      </c>
      <c r="T49" s="114" t="s">
        <v>31</v>
      </c>
      <c r="U49" s="116" t="s">
        <v>30</v>
      </c>
      <c r="V49" s="116"/>
      <c r="W49" s="117"/>
    </row>
    <row r="50" spans="2:23" ht="22.5" customHeight="1">
      <c r="B50" s="124"/>
      <c r="C50" s="115"/>
      <c r="D50" s="115"/>
      <c r="E50" s="115"/>
      <c r="F50" s="115"/>
      <c r="G50" s="115"/>
      <c r="H50" s="5" t="s">
        <v>53</v>
      </c>
      <c r="I50" s="5" t="s">
        <v>54</v>
      </c>
      <c r="J50" s="5" t="s">
        <v>55</v>
      </c>
      <c r="K50" s="128"/>
      <c r="L50" s="128"/>
      <c r="M50" s="126"/>
      <c r="O50" s="124"/>
      <c r="P50" s="115"/>
      <c r="Q50" s="115"/>
      <c r="R50" s="115"/>
      <c r="S50" s="115"/>
      <c r="T50" s="115"/>
      <c r="U50" s="5" t="s">
        <v>80</v>
      </c>
      <c r="V50" s="5" t="s">
        <v>118</v>
      </c>
      <c r="W50" s="6" t="s">
        <v>119</v>
      </c>
    </row>
    <row r="51" spans="2:23" ht="22.5" customHeight="1">
      <c r="B51" s="118" t="s">
        <v>56</v>
      </c>
      <c r="C51" s="121" t="s">
        <v>29</v>
      </c>
      <c r="D51" s="121" t="s">
        <v>38</v>
      </c>
      <c r="E51" s="121" t="s">
        <v>43</v>
      </c>
      <c r="F51" s="121">
        <v>10</v>
      </c>
      <c r="G51" s="45">
        <v>0.5</v>
      </c>
      <c r="H51" s="47">
        <v>7711.94</v>
      </c>
      <c r="I51" s="49">
        <v>5740.95</v>
      </c>
      <c r="J51" s="47">
        <v>11964.09</v>
      </c>
      <c r="K51" s="39">
        <f>AVERAGE(H51:J51)</f>
        <v>8472.3266666666659</v>
      </c>
      <c r="L51" s="39">
        <f t="shared" ref="L51:L57" si="17">STDEV(H51:J51)</f>
        <v>3180.4887638589967</v>
      </c>
      <c r="M51" s="9">
        <f t="shared" ref="M51:M57" si="18">L51/K51*100</f>
        <v>37.539732460650285</v>
      </c>
      <c r="O51" s="118" t="s">
        <v>56</v>
      </c>
      <c r="P51" s="121" t="s">
        <v>29</v>
      </c>
      <c r="Q51" s="121" t="s">
        <v>38</v>
      </c>
      <c r="R51" s="121" t="s">
        <v>43</v>
      </c>
      <c r="S51" s="121">
        <v>10</v>
      </c>
      <c r="T51" s="45">
        <v>0.5</v>
      </c>
      <c r="U51" s="47">
        <v>7711.94</v>
      </c>
      <c r="V51" s="49">
        <v>5740.95</v>
      </c>
      <c r="W51" s="50">
        <v>11964.09</v>
      </c>
    </row>
    <row r="52" spans="2:23" ht="22.5" customHeight="1">
      <c r="B52" s="119"/>
      <c r="C52" s="122"/>
      <c r="D52" s="122"/>
      <c r="E52" s="122"/>
      <c r="F52" s="122"/>
      <c r="G52" s="13">
        <v>1</v>
      </c>
      <c r="H52" s="11">
        <v>2733.95</v>
      </c>
      <c r="I52" s="11">
        <v>802.02</v>
      </c>
      <c r="J52" s="11">
        <v>3639.84</v>
      </c>
      <c r="K52" s="40">
        <f t="shared" ref="K52:K57" si="19">AVERAGE(H52:J52)</f>
        <v>2391.9366666666665</v>
      </c>
      <c r="L52" s="40">
        <f t="shared" si="17"/>
        <v>1449.4948872739546</v>
      </c>
      <c r="M52" s="9">
        <f t="shared" si="18"/>
        <v>60.599216838543171</v>
      </c>
      <c r="O52" s="119"/>
      <c r="P52" s="122"/>
      <c r="Q52" s="122"/>
      <c r="R52" s="122"/>
      <c r="S52" s="122"/>
      <c r="T52" s="13">
        <v>1</v>
      </c>
      <c r="U52" s="11">
        <v>2733.95</v>
      </c>
      <c r="V52" s="11">
        <v>802.02</v>
      </c>
      <c r="W52" s="51">
        <v>3639.84</v>
      </c>
    </row>
    <row r="53" spans="2:23" ht="22.5" customHeight="1">
      <c r="B53" s="119"/>
      <c r="C53" s="122"/>
      <c r="D53" s="122"/>
      <c r="E53" s="122"/>
      <c r="F53" s="122"/>
      <c r="G53" s="13">
        <v>2</v>
      </c>
      <c r="H53" s="11">
        <v>452.28</v>
      </c>
      <c r="I53" s="11">
        <v>75.680000000000007</v>
      </c>
      <c r="J53" s="11">
        <v>201.2</v>
      </c>
      <c r="K53" s="40">
        <f t="shared" si="19"/>
        <v>243.05333333333337</v>
      </c>
      <c r="L53" s="40">
        <f t="shared" si="17"/>
        <v>191.75678901497412</v>
      </c>
      <c r="M53" s="9">
        <f t="shared" si="18"/>
        <v>78.894943091354747</v>
      </c>
      <c r="O53" s="119"/>
      <c r="P53" s="122"/>
      <c r="Q53" s="122"/>
      <c r="R53" s="122"/>
      <c r="S53" s="122"/>
      <c r="T53" s="13">
        <v>2</v>
      </c>
      <c r="U53" s="11">
        <v>452.28</v>
      </c>
      <c r="V53" s="11">
        <v>75.680000000000007</v>
      </c>
      <c r="W53" s="51">
        <v>201.2</v>
      </c>
    </row>
    <row r="54" spans="2:23" ht="22.5" customHeight="1">
      <c r="B54" s="119"/>
      <c r="C54" s="122"/>
      <c r="D54" s="122"/>
      <c r="E54" s="122"/>
      <c r="F54" s="122"/>
      <c r="G54" s="13">
        <v>4</v>
      </c>
      <c r="H54" s="11">
        <v>92.47</v>
      </c>
      <c r="I54" s="11">
        <v>58.79</v>
      </c>
      <c r="J54" s="11">
        <v>114.56</v>
      </c>
      <c r="K54" s="40">
        <f t="shared" si="19"/>
        <v>88.606666666666669</v>
      </c>
      <c r="L54" s="40">
        <f t="shared" si="17"/>
        <v>28.085000148359125</v>
      </c>
      <c r="M54" s="9">
        <f t="shared" si="18"/>
        <v>31.696260794927909</v>
      </c>
      <c r="O54" s="119"/>
      <c r="P54" s="122"/>
      <c r="Q54" s="122"/>
      <c r="R54" s="122"/>
      <c r="S54" s="122"/>
      <c r="T54" s="13">
        <v>4</v>
      </c>
      <c r="U54" s="11">
        <v>92.47</v>
      </c>
      <c r="V54" s="11">
        <v>58.79</v>
      </c>
      <c r="W54" s="51">
        <v>114.56</v>
      </c>
    </row>
    <row r="55" spans="2:23" ht="22.5" customHeight="1">
      <c r="B55" s="119"/>
      <c r="C55" s="122"/>
      <c r="D55" s="122"/>
      <c r="E55" s="122"/>
      <c r="F55" s="122"/>
      <c r="G55" s="13">
        <v>8</v>
      </c>
      <c r="H55" s="11">
        <v>32.15</v>
      </c>
      <c r="I55" s="11">
        <v>24.03</v>
      </c>
      <c r="J55" s="11">
        <v>56.16</v>
      </c>
      <c r="K55" s="40">
        <f t="shared" si="19"/>
        <v>37.446666666666665</v>
      </c>
      <c r="L55" s="40">
        <f t="shared" si="17"/>
        <v>16.707041429688658</v>
      </c>
      <c r="M55" s="9">
        <f t="shared" si="18"/>
        <v>44.615563725356935</v>
      </c>
      <c r="O55" s="119"/>
      <c r="P55" s="122"/>
      <c r="Q55" s="122"/>
      <c r="R55" s="122"/>
      <c r="S55" s="122"/>
      <c r="T55" s="13">
        <v>8</v>
      </c>
      <c r="U55" s="11">
        <v>32.15</v>
      </c>
      <c r="V55" s="11">
        <v>24.03</v>
      </c>
      <c r="W55" s="51">
        <v>56.16</v>
      </c>
    </row>
    <row r="56" spans="2:23" ht="22.5" customHeight="1">
      <c r="B56" s="119"/>
      <c r="C56" s="122"/>
      <c r="D56" s="122"/>
      <c r="E56" s="122"/>
      <c r="F56" s="122"/>
      <c r="G56" s="13">
        <v>12</v>
      </c>
      <c r="H56" s="11">
        <v>15.01</v>
      </c>
      <c r="I56" s="11">
        <v>5.05</v>
      </c>
      <c r="J56" s="11">
        <v>14.8</v>
      </c>
      <c r="K56" s="40">
        <f t="shared" si="19"/>
        <v>11.62</v>
      </c>
      <c r="L56" s="40">
        <f t="shared" si="17"/>
        <v>5.6907556615971497</v>
      </c>
      <c r="M56" s="9">
        <f t="shared" si="18"/>
        <v>48.973800874330038</v>
      </c>
      <c r="O56" s="119"/>
      <c r="P56" s="122"/>
      <c r="Q56" s="122"/>
      <c r="R56" s="122"/>
      <c r="S56" s="122"/>
      <c r="T56" s="13">
        <v>12</v>
      </c>
      <c r="U56" s="11">
        <v>15.01</v>
      </c>
      <c r="V56" s="11">
        <v>5.05</v>
      </c>
      <c r="W56" s="51">
        <v>14.8</v>
      </c>
    </row>
    <row r="57" spans="2:23" ht="22.5" customHeight="1">
      <c r="B57" s="120"/>
      <c r="C57" s="123"/>
      <c r="D57" s="123"/>
      <c r="E57" s="123"/>
      <c r="F57" s="123"/>
      <c r="G57" s="46">
        <v>24</v>
      </c>
      <c r="H57" s="48">
        <v>0</v>
      </c>
      <c r="I57" s="48">
        <v>0</v>
      </c>
      <c r="J57" s="48">
        <v>1.24</v>
      </c>
      <c r="K57" s="41">
        <f t="shared" si="19"/>
        <v>0.41333333333333333</v>
      </c>
      <c r="L57" s="41">
        <f t="shared" si="17"/>
        <v>0.71591433379513592</v>
      </c>
      <c r="M57" s="12">
        <f t="shared" si="18"/>
        <v>173.20508075688772</v>
      </c>
      <c r="O57" s="120"/>
      <c r="P57" s="123"/>
      <c r="Q57" s="123"/>
      <c r="R57" s="123"/>
      <c r="S57" s="123"/>
      <c r="T57" s="46">
        <v>24</v>
      </c>
      <c r="U57" s="48">
        <v>0.42</v>
      </c>
      <c r="V57" s="48">
        <v>0.14000000000000001</v>
      </c>
      <c r="W57" s="52">
        <v>1.24</v>
      </c>
    </row>
    <row r="58" spans="2:23" ht="22.5" customHeight="1">
      <c r="B58" s="129" t="s">
        <v>13</v>
      </c>
      <c r="C58" s="129"/>
      <c r="D58" s="129"/>
      <c r="E58" s="129"/>
      <c r="F58" s="129"/>
      <c r="G58" s="129"/>
      <c r="H58" s="129"/>
      <c r="I58" s="129"/>
      <c r="J58" s="129"/>
      <c r="K58" s="129"/>
      <c r="L58" s="129"/>
    </row>
  </sheetData>
  <mergeCells count="164">
    <mergeCell ref="S13:S14"/>
    <mergeCell ref="B5:B12"/>
    <mergeCell ref="C5:C12"/>
    <mergeCell ref="F5:F12"/>
    <mergeCell ref="B2:U2"/>
    <mergeCell ref="O5:O12"/>
    <mergeCell ref="P5:P12"/>
    <mergeCell ref="R5:R12"/>
    <mergeCell ref="O13:O14"/>
    <mergeCell ref="P13:P14"/>
    <mergeCell ref="R13:R14"/>
    <mergeCell ref="C3:C4"/>
    <mergeCell ref="B3:B4"/>
    <mergeCell ref="S3:S4"/>
    <mergeCell ref="R3:R4"/>
    <mergeCell ref="P3:P4"/>
    <mergeCell ref="T3:T4"/>
    <mergeCell ref="U3:W3"/>
    <mergeCell ref="S5:S12"/>
    <mergeCell ref="T13:T14"/>
    <mergeCell ref="U13:W13"/>
    <mergeCell ref="B58:L58"/>
    <mergeCell ref="C13:C14"/>
    <mergeCell ref="F13:F14"/>
    <mergeCell ref="B15:B21"/>
    <mergeCell ref="C15:C21"/>
    <mergeCell ref="F15:F21"/>
    <mergeCell ref="O15:O21"/>
    <mergeCell ref="D3:D4"/>
    <mergeCell ref="D5:D12"/>
    <mergeCell ref="D13:D14"/>
    <mergeCell ref="G13:G14"/>
    <mergeCell ref="H13:J13"/>
    <mergeCell ref="K13:K14"/>
    <mergeCell ref="L13:L14"/>
    <mergeCell ref="M13:M14"/>
    <mergeCell ref="B13:B14"/>
    <mergeCell ref="O33:O39"/>
    <mergeCell ref="O3:O4"/>
    <mergeCell ref="M3:M4"/>
    <mergeCell ref="L3:L4"/>
    <mergeCell ref="K3:K4"/>
    <mergeCell ref="H3:J3"/>
    <mergeCell ref="G3:G4"/>
    <mergeCell ref="L22:L23"/>
    <mergeCell ref="M22:M23"/>
    <mergeCell ref="O22:O23"/>
    <mergeCell ref="P22:P23"/>
    <mergeCell ref="Q22:Q23"/>
    <mergeCell ref="R22:R23"/>
    <mergeCell ref="D15:D21"/>
    <mergeCell ref="Q3:Q4"/>
    <mergeCell ref="Q5:Q12"/>
    <mergeCell ref="Q13:Q14"/>
    <mergeCell ref="Q15:Q21"/>
    <mergeCell ref="E3:E4"/>
    <mergeCell ref="E5:E12"/>
    <mergeCell ref="E13:E14"/>
    <mergeCell ref="E15:E21"/>
    <mergeCell ref="F3:F4"/>
    <mergeCell ref="P15:P21"/>
    <mergeCell ref="R15:R21"/>
    <mergeCell ref="M31:M32"/>
    <mergeCell ref="B31:B32"/>
    <mergeCell ref="C31:C32"/>
    <mergeCell ref="D31:D32"/>
    <mergeCell ref="E31:E32"/>
    <mergeCell ref="F31:F32"/>
    <mergeCell ref="S22:S23"/>
    <mergeCell ref="B24:B30"/>
    <mergeCell ref="C24:C30"/>
    <mergeCell ref="D24:D30"/>
    <mergeCell ref="F24:F30"/>
    <mergeCell ref="O24:O30"/>
    <mergeCell ref="P24:P30"/>
    <mergeCell ref="Q24:Q30"/>
    <mergeCell ref="R24:R30"/>
    <mergeCell ref="E22:E23"/>
    <mergeCell ref="E24:E30"/>
    <mergeCell ref="B22:B23"/>
    <mergeCell ref="C22:C23"/>
    <mergeCell ref="D22:D23"/>
    <mergeCell ref="F22:F23"/>
    <mergeCell ref="G22:G23"/>
    <mergeCell ref="H22:J22"/>
    <mergeCell ref="K22:K23"/>
    <mergeCell ref="B33:B39"/>
    <mergeCell ref="C33:C39"/>
    <mergeCell ref="D33:D39"/>
    <mergeCell ref="E33:E39"/>
    <mergeCell ref="F33:F39"/>
    <mergeCell ref="G31:G32"/>
    <mergeCell ref="H31:J31"/>
    <mergeCell ref="K31:K32"/>
    <mergeCell ref="L31:L32"/>
    <mergeCell ref="G40:G41"/>
    <mergeCell ref="H40:J40"/>
    <mergeCell ref="K40:K41"/>
    <mergeCell ref="L40:L41"/>
    <mergeCell ref="M40:M41"/>
    <mergeCell ref="B40:B41"/>
    <mergeCell ref="C40:C41"/>
    <mergeCell ref="D40:D41"/>
    <mergeCell ref="E40:E41"/>
    <mergeCell ref="F40:F41"/>
    <mergeCell ref="B51:B57"/>
    <mergeCell ref="C51:C57"/>
    <mergeCell ref="D51:D57"/>
    <mergeCell ref="E51:E57"/>
    <mergeCell ref="F51:F57"/>
    <mergeCell ref="G49:G50"/>
    <mergeCell ref="H49:J49"/>
    <mergeCell ref="K49:K50"/>
    <mergeCell ref="L49:L50"/>
    <mergeCell ref="M49:M50"/>
    <mergeCell ref="B49:B50"/>
    <mergeCell ref="C49:C50"/>
    <mergeCell ref="D49:D50"/>
    <mergeCell ref="E49:E50"/>
    <mergeCell ref="F49:F50"/>
    <mergeCell ref="B42:B48"/>
    <mergeCell ref="C42:C48"/>
    <mergeCell ref="D42:D48"/>
    <mergeCell ref="E42:E48"/>
    <mergeCell ref="F42:F48"/>
    <mergeCell ref="S15:S21"/>
    <mergeCell ref="T22:T23"/>
    <mergeCell ref="U22:W22"/>
    <mergeCell ref="S24:S30"/>
    <mergeCell ref="O31:O32"/>
    <mergeCell ref="P31:P32"/>
    <mergeCell ref="Q31:Q32"/>
    <mergeCell ref="R31:R32"/>
    <mergeCell ref="S31:S32"/>
    <mergeCell ref="T31:T32"/>
    <mergeCell ref="U31:W31"/>
    <mergeCell ref="T40:T41"/>
    <mergeCell ref="U40:W40"/>
    <mergeCell ref="O42:O48"/>
    <mergeCell ref="P42:P48"/>
    <mergeCell ref="Q42:Q48"/>
    <mergeCell ref="R42:R48"/>
    <mergeCell ref="S42:S48"/>
    <mergeCell ref="S33:S39"/>
    <mergeCell ref="O40:O41"/>
    <mergeCell ref="P40:P41"/>
    <mergeCell ref="Q40:Q41"/>
    <mergeCell ref="R40:R41"/>
    <mergeCell ref="S40:S41"/>
    <mergeCell ref="P33:P39"/>
    <mergeCell ref="Q33:Q39"/>
    <mergeCell ref="R33:R39"/>
    <mergeCell ref="T49:T50"/>
    <mergeCell ref="U49:W49"/>
    <mergeCell ref="O51:O57"/>
    <mergeCell ref="P51:P57"/>
    <mergeCell ref="Q51:Q57"/>
    <mergeCell ref="R51:R57"/>
    <mergeCell ref="S51:S57"/>
    <mergeCell ref="O49:O50"/>
    <mergeCell ref="P49:P50"/>
    <mergeCell ref="Q49:Q50"/>
    <mergeCell ref="R49:R50"/>
    <mergeCell ref="S49:S5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PK parameters</vt:lpstr>
      <vt:lpstr>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윤연주</dc:creator>
  <cp:lastModifiedBy>차화준</cp:lastModifiedBy>
  <dcterms:created xsi:type="dcterms:W3CDTF">2022-09-20T01:20:06Z</dcterms:created>
  <dcterms:modified xsi:type="dcterms:W3CDTF">2024-11-05T08:17:52Z</dcterms:modified>
</cp:coreProperties>
</file>