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WON\OSCOTEC Dropbox\Drug Evaluation\Human PK simulation\In vivo PK\"/>
    </mc:Choice>
  </mc:AlternateContent>
  <xr:revisionPtr revIDLastSave="0" documentId="13_ncr:1_{DE25010E-5A30-43D0-93F0-488C1CA904A9}" xr6:coauthVersionLast="47" xr6:coauthVersionMax="47" xr10:uidLastSave="{00000000-0000-0000-0000-000000000000}"/>
  <bookViews>
    <workbookView xWindow="3495" yWindow="630" windowWidth="21600" windowHeight="13830" tabRatio="878" activeTab="1" xr2:uid="{00000000-000D-0000-FFFF-FFFF00000000}"/>
  </bookViews>
  <sheets>
    <sheet name="PK parameters" sheetId="66" r:id="rId1"/>
    <sheet name="Concentrations" sheetId="6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6" l="1"/>
  <c r="F9" i="66"/>
  <c r="D63" i="66"/>
  <c r="E63" i="66"/>
  <c r="E64" i="66"/>
  <c r="E9" i="66"/>
  <c r="D64" i="66"/>
  <c r="C63" i="66"/>
  <c r="E12" i="66"/>
  <c r="E11" i="66"/>
  <c r="E10" i="66"/>
  <c r="D20" i="66"/>
  <c r="D21" i="66"/>
  <c r="D15" i="66"/>
  <c r="D12" i="66"/>
  <c r="D11" i="66"/>
  <c r="D10" i="66"/>
  <c r="E43" i="66" l="1"/>
  <c r="E44" i="66"/>
  <c r="C64" i="66"/>
  <c r="D44" i="66"/>
  <c r="D43" i="66"/>
  <c r="C44" i="66"/>
  <c r="C43" i="66"/>
  <c r="E21" i="66"/>
  <c r="E20" i="66"/>
  <c r="C21" i="66"/>
  <c r="C20" i="66"/>
  <c r="F15" i="66" l="1"/>
  <c r="D23" i="66" l="1"/>
  <c r="H12" i="66"/>
  <c r="H10" i="66"/>
  <c r="H11" i="66"/>
  <c r="G12" i="66"/>
  <c r="G10" i="66"/>
  <c r="G11" i="66"/>
  <c r="G9" i="66"/>
  <c r="F12" i="66"/>
  <c r="F10" i="66"/>
  <c r="F11" i="66"/>
  <c r="D9" i="66"/>
  <c r="C13" i="66"/>
  <c r="C14" i="66"/>
  <c r="C12" i="66"/>
  <c r="C11" i="66"/>
  <c r="C9" i="66"/>
  <c r="Z21" i="66"/>
  <c r="AE21" i="66"/>
  <c r="G15" i="66" s="1"/>
  <c r="P21" i="66"/>
  <c r="L90" i="60"/>
  <c r="M90" i="60" s="1"/>
  <c r="K90" i="60"/>
  <c r="L88" i="60"/>
  <c r="M88" i="60" s="1"/>
  <c r="K88" i="60"/>
  <c r="L86" i="60"/>
  <c r="M86" i="60" s="1"/>
  <c r="K86" i="60"/>
  <c r="L84" i="60"/>
  <c r="M84" i="60" s="1"/>
  <c r="K84" i="60"/>
  <c r="L82" i="60"/>
  <c r="M82" i="60" s="1"/>
  <c r="K82" i="60"/>
  <c r="L80" i="60"/>
  <c r="M80" i="60" s="1"/>
  <c r="K80" i="60"/>
  <c r="L78" i="60"/>
  <c r="M78" i="60" s="1"/>
  <c r="K78" i="60"/>
  <c r="L76" i="60"/>
  <c r="M76" i="60" s="1"/>
  <c r="K76" i="60"/>
  <c r="L74" i="60"/>
  <c r="M74" i="60" s="1"/>
  <c r="K74" i="60"/>
  <c r="L72" i="60"/>
  <c r="M72" i="60" s="1"/>
  <c r="K72" i="60"/>
  <c r="L70" i="60"/>
  <c r="M70" i="60" s="1"/>
  <c r="K70" i="60"/>
  <c r="L68" i="60"/>
  <c r="M68" i="60" s="1"/>
  <c r="K68" i="60"/>
  <c r="L66" i="60"/>
  <c r="M66" i="60" s="1"/>
  <c r="K66" i="60"/>
  <c r="L64" i="60"/>
  <c r="M64" i="60" s="1"/>
  <c r="K64" i="60"/>
  <c r="L62" i="60"/>
  <c r="M62" i="60" s="1"/>
  <c r="K62" i="60"/>
  <c r="L60" i="60"/>
  <c r="M60" i="60" s="1"/>
  <c r="K60" i="60"/>
  <c r="L58" i="60"/>
  <c r="M58" i="60" s="1"/>
  <c r="K58" i="60"/>
  <c r="L56" i="60"/>
  <c r="M56" i="60" s="1"/>
  <c r="K56" i="60"/>
  <c r="L54" i="60"/>
  <c r="M54" i="60" s="1"/>
  <c r="K54" i="60"/>
  <c r="L52" i="60"/>
  <c r="M52" i="60" s="1"/>
  <c r="K52" i="60"/>
  <c r="L50" i="60"/>
  <c r="M50" i="60" s="1"/>
  <c r="K50" i="60"/>
  <c r="L48" i="60"/>
  <c r="M48" i="60" s="1"/>
  <c r="K48" i="60"/>
  <c r="L46" i="60"/>
  <c r="M46" i="60" s="1"/>
  <c r="K46" i="60"/>
  <c r="L44" i="60"/>
  <c r="M44" i="60" s="1"/>
  <c r="K44" i="60"/>
  <c r="L42" i="60"/>
  <c r="M42" i="60" s="1"/>
  <c r="K42" i="60"/>
  <c r="L40" i="60"/>
  <c r="M40" i="60" s="1"/>
  <c r="K40" i="60"/>
  <c r="L38" i="60"/>
  <c r="M38" i="60" s="1"/>
  <c r="K38" i="60"/>
  <c r="L36" i="60"/>
  <c r="M36" i="60" s="1"/>
  <c r="K36" i="60"/>
  <c r="L34" i="60"/>
  <c r="M34" i="60" s="1"/>
  <c r="K34" i="60"/>
  <c r="L32" i="60"/>
  <c r="M32" i="60" s="1"/>
  <c r="K32" i="60"/>
  <c r="L30" i="60"/>
  <c r="M30" i="60" s="1"/>
  <c r="K30" i="60"/>
  <c r="L28" i="60"/>
  <c r="M28" i="60" s="1"/>
  <c r="K28" i="60"/>
  <c r="L26" i="60"/>
  <c r="M26" i="60" s="1"/>
  <c r="K26" i="60"/>
  <c r="L24" i="60"/>
  <c r="M24" i="60" s="1"/>
  <c r="K24" i="60"/>
  <c r="L22" i="60"/>
  <c r="M22" i="60" s="1"/>
  <c r="K22" i="60"/>
  <c r="L20" i="60"/>
  <c r="K20" i="60"/>
  <c r="L18" i="60"/>
  <c r="K18" i="60"/>
  <c r="L16" i="60"/>
  <c r="K16" i="60"/>
  <c r="L14" i="60"/>
  <c r="K14" i="60"/>
  <c r="L12" i="60"/>
  <c r="K12" i="60"/>
  <c r="L10" i="60"/>
  <c r="K10" i="60"/>
  <c r="L8" i="60"/>
  <c r="K8" i="60"/>
  <c r="L6" i="60"/>
  <c r="K6" i="60"/>
  <c r="M10" i="60" l="1"/>
  <c r="M14" i="60"/>
  <c r="M16" i="60"/>
  <c r="M8" i="60"/>
  <c r="M20" i="60"/>
  <c r="M12" i="60"/>
  <c r="M6" i="60"/>
  <c r="M18" i="60"/>
  <c r="E24" i="66"/>
  <c r="E23" i="66"/>
  <c r="E22" i="66"/>
  <c r="D22" i="66"/>
  <c r="D24" i="66"/>
  <c r="C24" i="66"/>
  <c r="C23" i="66"/>
  <c r="C22" i="66"/>
</calcChain>
</file>

<file path=xl/sharedStrings.xml><?xml version="1.0" encoding="utf-8"?>
<sst xmlns="http://schemas.openxmlformats.org/spreadsheetml/2006/main" count="346" uniqueCount="123">
  <si>
    <t>1. CONCENTRATIONS</t>
    <phoneticPr fontId="4" type="noConversion"/>
  </si>
  <si>
    <t>Dose Level
(mg/kg)</t>
    <phoneticPr fontId="4" type="noConversion"/>
  </si>
  <si>
    <t>Mean</t>
    <phoneticPr fontId="4" type="noConversion"/>
  </si>
  <si>
    <t>SD</t>
    <phoneticPr fontId="4" type="noConversion"/>
  </si>
  <si>
    <t>M2</t>
  </si>
  <si>
    <t>M3</t>
  </si>
  <si>
    <t>NA</t>
    <phoneticPr fontId="4" type="noConversion"/>
  </si>
  <si>
    <t>M5</t>
  </si>
  <si>
    <t>G2</t>
  </si>
  <si>
    <t>M6</t>
  </si>
  <si>
    <t>Rsq_adjusted</t>
  </si>
  <si>
    <t>M1</t>
    <phoneticPr fontId="4" type="noConversion"/>
  </si>
  <si>
    <t>Tmax (hr)</t>
    <phoneticPr fontId="4" type="noConversion"/>
  </si>
  <si>
    <t>G1</t>
    <phoneticPr fontId="18" type="noConversion"/>
  </si>
  <si>
    <t>Dose (mg/kg):</t>
  </si>
  <si>
    <t>M4</t>
    <phoneticPr fontId="4" type="noConversion"/>
  </si>
  <si>
    <t>CV (%)</t>
    <phoneticPr fontId="4" type="noConversion"/>
  </si>
  <si>
    <t>Plasma concentration (ng/mL)</t>
    <phoneticPr fontId="8" type="noConversion"/>
  </si>
  <si>
    <t>Time (hr)</t>
  </si>
  <si>
    <t xml:space="preserve">Mean pharmacokinietic parameters </t>
    <phoneticPr fontId="15" type="noConversion"/>
  </si>
  <si>
    <t>PO</t>
    <phoneticPr fontId="4" type="noConversion"/>
  </si>
  <si>
    <t>Plasma concentrations (ng/mL)</t>
    <phoneticPr fontId="4" type="noConversion"/>
  </si>
  <si>
    <t>Group
/Tretment</t>
    <phoneticPr fontId="1" type="noConversion"/>
  </si>
  <si>
    <t>G1
OCT-598</t>
    <phoneticPr fontId="4" type="noConversion"/>
  </si>
  <si>
    <t>Dosing
Route</t>
    <phoneticPr fontId="4" type="noConversion"/>
  </si>
  <si>
    <t>IV</t>
    <phoneticPr fontId="4" type="noConversion"/>
  </si>
  <si>
    <t>Food
Condition</t>
    <phoneticPr fontId="4" type="noConversion"/>
  </si>
  <si>
    <t>Fed</t>
    <phoneticPr fontId="4" type="noConversion"/>
  </si>
  <si>
    <t>Fasted</t>
    <phoneticPr fontId="4" type="noConversion"/>
  </si>
  <si>
    <t>G2
OCT-598</t>
    <phoneticPr fontId="4" type="noConversion"/>
  </si>
  <si>
    <t>G3
OCT-598</t>
    <phoneticPr fontId="4" type="noConversion"/>
  </si>
  <si>
    <t>Gender</t>
    <phoneticPr fontId="4" type="noConversion"/>
  </si>
  <si>
    <t>Male</t>
    <phoneticPr fontId="4" type="noConversion"/>
  </si>
  <si>
    <t>Female</t>
    <phoneticPr fontId="4" type="noConversion"/>
  </si>
  <si>
    <t>G4
OCT-598</t>
    <phoneticPr fontId="4" type="noConversion"/>
  </si>
  <si>
    <t>M10</t>
    <phoneticPr fontId="4" type="noConversion"/>
  </si>
  <si>
    <t>G5
OCT-598</t>
    <phoneticPr fontId="4" type="noConversion"/>
  </si>
  <si>
    <t>G6
OCT-598</t>
    <phoneticPr fontId="4" type="noConversion"/>
  </si>
  <si>
    <t>C0 (ng/mL)</t>
  </si>
  <si>
    <t>AUClast (ng·hr/mL)</t>
  </si>
  <si>
    <t>AUCinf (ng·hr/mL)</t>
  </si>
  <si>
    <t>t1/2 (hr)</t>
  </si>
  <si>
    <t>CL (mL/hr/kg)</t>
  </si>
  <si>
    <t>Vdss (mL/kg)</t>
  </si>
  <si>
    <t>%AUCexp (%)</t>
    <phoneticPr fontId="4" type="noConversion"/>
  </si>
  <si>
    <t xml:space="preserve">G1: OCT-598, 3 mg/kg, IV, Male, Fed </t>
    <phoneticPr fontId="4" type="noConversion"/>
  </si>
  <si>
    <t>Cmax (ng/mL)</t>
  </si>
  <si>
    <t>CL/F (mL/hr/kg)</t>
  </si>
  <si>
    <t>Vd/F (mL/kg)</t>
  </si>
  <si>
    <t>Bioavailability (%)</t>
  </si>
  <si>
    <t xml:space="preserve">G2: OCT-598, 3 mg/kg, PO, Male, Fasted </t>
    <phoneticPr fontId="4" type="noConversion"/>
  </si>
  <si>
    <t xml:space="preserve">G3: OCT-598, 10 mg/kg, PO, Female, Fasted </t>
    <phoneticPr fontId="4" type="noConversion"/>
  </si>
  <si>
    <t xml:space="preserve">G4: OCT-598, 10 mg/kg, PO, Male, Fasted </t>
    <phoneticPr fontId="4" type="noConversion"/>
  </si>
  <si>
    <t xml:space="preserve">G5: OCT-598, 30 mg/kg, PO, Male, Fasted </t>
    <phoneticPr fontId="4" type="noConversion"/>
  </si>
  <si>
    <t xml:space="preserve">G6: OCT-598, 10 mg/kg, PO, Male, Fed </t>
    <phoneticPr fontId="4" type="noConversion"/>
  </si>
  <si>
    <t>M11</t>
    <phoneticPr fontId="4" type="noConversion"/>
  </si>
  <si>
    <t>M12</t>
    <phoneticPr fontId="4" type="noConversion"/>
  </si>
  <si>
    <t>Test article:</t>
    <phoneticPr fontId="20" type="noConversion"/>
  </si>
  <si>
    <t>Gender</t>
    <phoneticPr fontId="5" type="noConversion"/>
  </si>
  <si>
    <t>C0 or Cmax (ng/mL)</t>
    <phoneticPr fontId="5" type="noConversion"/>
  </si>
  <si>
    <t>Tmax (hr)</t>
    <phoneticPr fontId="5" type="noConversion"/>
  </si>
  <si>
    <t>AUClast (ng·hr/mL)</t>
    <phoneticPr fontId="17" type="noConversion"/>
  </si>
  <si>
    <t>t1/2 (hr)</t>
    <phoneticPr fontId="5" type="noConversion"/>
  </si>
  <si>
    <t xml:space="preserve">Bioavailability (F%) </t>
    <phoneticPr fontId="5" type="noConversion"/>
  </si>
  <si>
    <t>CL (mL·hr/kg)</t>
    <phoneticPr fontId="5" type="noConversion"/>
  </si>
  <si>
    <t>Vdss (mL/kg)</t>
    <phoneticPr fontId="5" type="noConversion"/>
  </si>
  <si>
    <t>G3</t>
  </si>
  <si>
    <t>G4</t>
  </si>
  <si>
    <t>G5</t>
  </si>
  <si>
    <t>G6</t>
  </si>
  <si>
    <t>OCT-598</t>
    <phoneticPr fontId="18" type="noConversion"/>
  </si>
  <si>
    <t>IV</t>
    <phoneticPr fontId="18" type="noConversion"/>
  </si>
  <si>
    <t>Dosing Route:</t>
    <phoneticPr fontId="20" type="noConversion"/>
  </si>
  <si>
    <t>Fed</t>
    <phoneticPr fontId="18" type="noConversion"/>
  </si>
  <si>
    <t>Food Condition:</t>
    <phoneticPr fontId="5" type="noConversion"/>
  </si>
  <si>
    <t>Study Group:</t>
    <phoneticPr fontId="5" type="noConversion"/>
  </si>
  <si>
    <t>Cmax (ng/mL)</t>
    <phoneticPr fontId="5" type="noConversion"/>
  </si>
  <si>
    <t>AUClast Ratio</t>
    <phoneticPr fontId="5" type="noConversion"/>
  </si>
  <si>
    <t>Food Effect</t>
    <phoneticPr fontId="5" type="noConversion"/>
  </si>
  <si>
    <r>
      <t>Ratio</t>
    </r>
    <r>
      <rPr>
        <vertAlign val="superscript"/>
        <sz val="11"/>
        <color theme="1"/>
        <rFont val="Times New Roman"/>
        <family val="1"/>
      </rPr>
      <t>1)</t>
    </r>
    <phoneticPr fontId="5" type="noConversion"/>
  </si>
  <si>
    <t>Gender Differences</t>
    <phoneticPr fontId="5" type="noConversion"/>
  </si>
  <si>
    <t>Genedr</t>
    <phoneticPr fontId="5" type="noConversion"/>
  </si>
  <si>
    <t>1): Fed/Fasted</t>
    <phoneticPr fontId="5" type="noConversion"/>
  </si>
  <si>
    <t>Cmax Ratio</t>
    <phoneticPr fontId="17" type="noConversion"/>
  </si>
  <si>
    <t>Dose Ratio</t>
    <phoneticPr fontId="5" type="noConversion"/>
  </si>
  <si>
    <t>G4</t>
    <phoneticPr fontId="4" type="noConversion"/>
  </si>
  <si>
    <t>G6</t>
    <phoneticPr fontId="4" type="noConversion"/>
  </si>
  <si>
    <t>G3</t>
    <phoneticPr fontId="4" type="noConversion"/>
  </si>
  <si>
    <t>NA</t>
    <phoneticPr fontId="5" type="noConversion"/>
  </si>
  <si>
    <t>Rsq_adjusted</t>
    <phoneticPr fontId="5" type="noConversion"/>
  </si>
  <si>
    <t>1): Male/Female</t>
    <phoneticPr fontId="5" type="noConversion"/>
  </si>
  <si>
    <t>Dose proportionality</t>
    <phoneticPr fontId="5" type="noConversion"/>
  </si>
  <si>
    <t>CV (%)</t>
    <phoneticPr fontId="7" type="noConversion"/>
  </si>
  <si>
    <t>Time (hr)</t>
    <phoneticPr fontId="4" type="noConversion"/>
  </si>
  <si>
    <t>1.1. Plasma OCT-598 Concentration Data</t>
    <phoneticPr fontId="4" type="noConversion"/>
  </si>
  <si>
    <t>M7</t>
    <phoneticPr fontId="4" type="noConversion"/>
  </si>
  <si>
    <t>M8</t>
    <phoneticPr fontId="4" type="noConversion"/>
  </si>
  <si>
    <t>M9</t>
    <phoneticPr fontId="4" type="noConversion"/>
  </si>
  <si>
    <t>F13</t>
    <phoneticPr fontId="4" type="noConversion"/>
  </si>
  <si>
    <t>F14</t>
    <phoneticPr fontId="4" type="noConversion"/>
  </si>
  <si>
    <t>F15</t>
    <phoneticPr fontId="4" type="noConversion"/>
  </si>
  <si>
    <t>F16</t>
    <phoneticPr fontId="4" type="noConversion"/>
  </si>
  <si>
    <t>F17</t>
    <phoneticPr fontId="4" type="noConversion"/>
  </si>
  <si>
    <t>F18</t>
    <phoneticPr fontId="4" type="noConversion"/>
  </si>
  <si>
    <t>M19</t>
    <phoneticPr fontId="4" type="noConversion"/>
  </si>
  <si>
    <t>M20</t>
    <phoneticPr fontId="4" type="noConversion"/>
  </si>
  <si>
    <t>M21</t>
    <phoneticPr fontId="4" type="noConversion"/>
  </si>
  <si>
    <t>M22</t>
    <phoneticPr fontId="4" type="noConversion"/>
  </si>
  <si>
    <t>M23</t>
    <phoneticPr fontId="4" type="noConversion"/>
  </si>
  <si>
    <t>M24</t>
    <phoneticPr fontId="4" type="noConversion"/>
  </si>
  <si>
    <t>M25</t>
    <phoneticPr fontId="4" type="noConversion"/>
  </si>
  <si>
    <t>M26</t>
    <phoneticPr fontId="4" type="noConversion"/>
  </si>
  <si>
    <t>M27</t>
    <phoneticPr fontId="4" type="noConversion"/>
  </si>
  <si>
    <t>M28</t>
    <phoneticPr fontId="4" type="noConversion"/>
  </si>
  <si>
    <t>M29</t>
    <phoneticPr fontId="4" type="noConversion"/>
  </si>
  <si>
    <t>M30</t>
    <phoneticPr fontId="4" type="noConversion"/>
  </si>
  <si>
    <t>M31</t>
    <phoneticPr fontId="4" type="noConversion"/>
  </si>
  <si>
    <t>M32</t>
    <phoneticPr fontId="4" type="noConversion"/>
  </si>
  <si>
    <t>M33</t>
    <phoneticPr fontId="4" type="noConversion"/>
  </si>
  <si>
    <t>M34</t>
    <phoneticPr fontId="4" type="noConversion"/>
  </si>
  <si>
    <t>M35</t>
    <phoneticPr fontId="4" type="noConversion"/>
  </si>
  <si>
    <t>M36</t>
    <phoneticPr fontId="4" type="noConversion"/>
  </si>
  <si>
    <t>BLQ: &lt; LLOQ (1 ng/mL)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</si>
</sst>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8" formatCode="0.00_ "/>
    <numFmt numFmtId="182" formatCode="#,##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ti"/>
      <family val="1"/>
    </font>
    <font>
      <b/>
      <sz val="14"/>
      <color theme="1"/>
      <name val="Times New Roman"/>
      <family val="1"/>
    </font>
    <font>
      <sz val="11"/>
      <name val="ti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8"/>
      <name val="맑은 고딕"/>
      <family val="3"/>
      <charset val="129"/>
    </font>
    <font>
      <sz val="12"/>
      <color theme="1"/>
      <name val="Times New Roman"/>
      <family val="1"/>
    </font>
    <font>
      <sz val="10"/>
      <name val="Arial"/>
      <family val="2"/>
    </font>
    <font>
      <sz val="9"/>
      <name val="宋体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12" fillId="0" borderId="0">
      <alignment vertical="center"/>
    </xf>
    <xf numFmtId="0" fontId="3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</cellStyleXfs>
  <cellXfs count="129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0" xfId="17" applyFont="1" applyAlignment="1">
      <alignment horizontal="center" vertical="center"/>
    </xf>
    <xf numFmtId="176" fontId="9" fillId="0" borderId="0" xfId="17" applyNumberFormat="1" applyFont="1" applyAlignment="1">
      <alignment horizontal="center" vertical="center"/>
    </xf>
    <xf numFmtId="182" fontId="9" fillId="0" borderId="7" xfId="17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2" fontId="9" fillId="0" borderId="0" xfId="29" applyNumberFormat="1" applyFont="1" applyAlignment="1">
      <alignment horizontal="center" vertical="center"/>
    </xf>
    <xf numFmtId="182" fontId="9" fillId="0" borderId="9" xfId="17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22" applyFont="1" applyAlignment="1">
      <alignment horizontal="center" vertical="center"/>
    </xf>
    <xf numFmtId="0" fontId="14" fillId="0" borderId="0" xfId="30" applyFont="1" applyAlignment="1">
      <alignment horizontal="left" vertical="center"/>
    </xf>
    <xf numFmtId="0" fontId="13" fillId="0" borderId="0" xfId="22" applyFont="1" applyAlignment="1">
      <alignment vertical="center"/>
    </xf>
    <xf numFmtId="2" fontId="10" fillId="0" borderId="6" xfId="22" applyNumberFormat="1" applyFont="1" applyBorder="1" applyAlignment="1">
      <alignment horizontal="center" vertical="center"/>
    </xf>
    <xf numFmtId="0" fontId="9" fillId="0" borderId="0" xfId="31" applyFont="1">
      <alignment vertical="center"/>
    </xf>
    <xf numFmtId="2" fontId="10" fillId="0" borderId="0" xfId="22" applyNumberFormat="1" applyFont="1" applyAlignment="1">
      <alignment horizontal="center" vertical="center"/>
    </xf>
    <xf numFmtId="176" fontId="10" fillId="0" borderId="0" xfId="22" applyNumberFormat="1" applyFont="1" applyAlignment="1">
      <alignment horizontal="center" vertical="center"/>
    </xf>
    <xf numFmtId="2" fontId="10" fillId="0" borderId="2" xfId="22" applyNumberFormat="1" applyFont="1" applyBorder="1" applyAlignment="1">
      <alignment horizontal="center" vertical="center"/>
    </xf>
    <xf numFmtId="2" fontId="10" fillId="0" borderId="9" xfId="22" applyNumberFormat="1" applyFont="1" applyBorder="1" applyAlignment="1">
      <alignment horizontal="center" vertical="center"/>
    </xf>
    <xf numFmtId="2" fontId="10" fillId="0" borderId="7" xfId="22" applyNumberFormat="1" applyFont="1" applyBorder="1" applyAlignment="1">
      <alignment horizontal="center" vertical="center"/>
    </xf>
    <xf numFmtId="176" fontId="10" fillId="0" borderId="7" xfId="22" applyNumberFormat="1" applyFont="1" applyBorder="1" applyAlignment="1">
      <alignment horizontal="center" vertical="center"/>
    </xf>
    <xf numFmtId="2" fontId="10" fillId="0" borderId="4" xfId="22" applyNumberFormat="1" applyFont="1" applyBorder="1" applyAlignment="1">
      <alignment horizontal="center" vertical="center"/>
    </xf>
    <xf numFmtId="0" fontId="9" fillId="0" borderId="3" xfId="22" applyFont="1" applyBorder="1" applyAlignment="1">
      <alignment horizontal="center" vertical="center"/>
    </xf>
    <xf numFmtId="2" fontId="9" fillId="0" borderId="6" xfId="17" applyNumberFormat="1" applyFont="1" applyBorder="1" applyAlignment="1">
      <alignment horizontal="center" vertical="center"/>
    </xf>
    <xf numFmtId="0" fontId="9" fillId="0" borderId="0" xfId="17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2" fontId="9" fillId="0" borderId="2" xfId="29" applyNumberFormat="1" applyFont="1" applyBorder="1" applyAlignment="1">
      <alignment horizontal="center" vertical="center"/>
    </xf>
    <xf numFmtId="2" fontId="9" fillId="0" borderId="6" xfId="29" applyNumberFormat="1" applyFont="1" applyBorder="1" applyAlignment="1">
      <alignment horizontal="center" vertical="center"/>
    </xf>
    <xf numFmtId="0" fontId="9" fillId="0" borderId="1" xfId="29" applyFont="1" applyBorder="1" applyAlignment="1">
      <alignment horizontal="center" vertical="center"/>
    </xf>
    <xf numFmtId="0" fontId="9" fillId="0" borderId="8" xfId="29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8" xfId="30" applyFont="1" applyBorder="1" applyAlignment="1">
      <alignment horizontal="center" vertical="center"/>
    </xf>
    <xf numFmtId="0" fontId="11" fillId="0" borderId="8" xfId="30" applyFont="1" applyBorder="1" applyAlignment="1" applyProtection="1">
      <alignment horizontal="center" vertical="center"/>
      <protection locked="0"/>
    </xf>
    <xf numFmtId="2" fontId="10" fillId="0" borderId="3" xfId="22" applyNumberFormat="1" applyFont="1" applyBorder="1" applyAlignment="1">
      <alignment horizontal="center" vertical="center"/>
    </xf>
    <xf numFmtId="0" fontId="11" fillId="0" borderId="5" xfId="3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12" xfId="29" applyFont="1" applyBorder="1" applyAlignment="1">
      <alignment horizontal="center" vertical="center"/>
    </xf>
    <xf numFmtId="2" fontId="9" fillId="0" borderId="6" xfId="32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 wrapText="1"/>
    </xf>
    <xf numFmtId="1" fontId="10" fillId="0" borderId="6" xfId="22" applyNumberFormat="1" applyFont="1" applyBorder="1" applyAlignment="1">
      <alignment horizontal="center" vertical="center"/>
    </xf>
    <xf numFmtId="176" fontId="10" fillId="0" borderId="8" xfId="22" applyNumberFormat="1" applyFont="1" applyBorder="1" applyAlignment="1">
      <alignment horizontal="left" vertical="center"/>
    </xf>
    <xf numFmtId="2" fontId="10" fillId="0" borderId="8" xfId="22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9" fillId="0" borderId="8" xfId="31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9" fillId="0" borderId="7" xfId="3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2" fontId="10" fillId="0" borderId="1" xfId="22" applyNumberFormat="1" applyFont="1" applyBorder="1" applyAlignment="1">
      <alignment horizontal="left" vertical="center"/>
    </xf>
    <xf numFmtId="1" fontId="10" fillId="0" borderId="9" xfId="22" applyNumberFormat="1" applyFont="1" applyBorder="1" applyAlignment="1">
      <alignment horizontal="center" vertical="center"/>
    </xf>
    <xf numFmtId="2" fontId="10" fillId="0" borderId="10" xfId="22" applyNumberFormat="1" applyFont="1" applyBorder="1" applyAlignment="1">
      <alignment horizontal="left" vertical="center"/>
    </xf>
    <xf numFmtId="0" fontId="9" fillId="0" borderId="3" xfId="3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2" fontId="10" fillId="0" borderId="11" xfId="22" applyNumberFormat="1" applyFont="1" applyBorder="1" applyAlignment="1">
      <alignment horizontal="center" vertical="center"/>
    </xf>
    <xf numFmtId="0" fontId="9" fillId="0" borderId="1" xfId="31" applyFont="1" applyBorder="1" applyAlignment="1">
      <alignment horizontal="left" vertical="center"/>
    </xf>
    <xf numFmtId="0" fontId="9" fillId="0" borderId="5" xfId="31" applyFont="1" applyBorder="1" applyAlignment="1">
      <alignment horizontal="left" vertical="center"/>
    </xf>
    <xf numFmtId="178" fontId="13" fillId="0" borderId="0" xfId="17" applyNumberFormat="1" applyFont="1" applyAlignment="1">
      <alignment vertical="top"/>
    </xf>
    <xf numFmtId="176" fontId="9" fillId="0" borderId="0" xfId="29" applyNumberFormat="1" applyFont="1" applyAlignment="1">
      <alignment horizontal="center" vertical="center"/>
    </xf>
    <xf numFmtId="0" fontId="13" fillId="0" borderId="0" xfId="0" applyFont="1" applyAlignment="1">
      <alignment vertical="top"/>
    </xf>
    <xf numFmtId="2" fontId="9" fillId="0" borderId="4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10" fillId="2" borderId="6" xfId="22" applyNumberFormat="1" applyFont="1" applyFill="1" applyBorder="1" applyAlignment="1">
      <alignment horizontal="center" vertical="center"/>
    </xf>
    <xf numFmtId="2" fontId="10" fillId="2" borderId="0" xfId="22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31" applyFont="1" applyFill="1" applyAlignment="1">
      <alignment horizontal="center" vertical="center"/>
    </xf>
    <xf numFmtId="2" fontId="10" fillId="2" borderId="3" xfId="22" applyNumberFormat="1" applyFont="1" applyFill="1" applyBorder="1" applyAlignment="1">
      <alignment horizontal="center" vertical="center"/>
    </xf>
    <xf numFmtId="0" fontId="11" fillId="0" borderId="0" xfId="29" applyFont="1" applyAlignment="1">
      <alignment horizontal="center" vertical="center"/>
    </xf>
    <xf numFmtId="2" fontId="9" fillId="0" borderId="0" xfId="32" applyNumberFormat="1" applyFont="1" applyAlignment="1">
      <alignment horizontal="center" vertical="center"/>
    </xf>
    <xf numFmtId="0" fontId="9" fillId="0" borderId="11" xfId="22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2" fontId="9" fillId="0" borderId="9" xfId="0" applyNumberFormat="1" applyFont="1" applyBorder="1" applyAlignment="1">
      <alignment horizontal="center" vertical="center" wrapText="1"/>
    </xf>
    <xf numFmtId="2" fontId="9" fillId="0" borderId="9" xfId="32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2" xfId="17" applyFont="1" applyBorder="1" applyAlignment="1">
      <alignment horizontal="left" vertical="center"/>
    </xf>
    <xf numFmtId="0" fontId="9" fillId="0" borderId="4" xfId="17" applyFont="1" applyBorder="1" applyAlignment="1">
      <alignment horizontal="left" vertical="center"/>
    </xf>
    <xf numFmtId="2" fontId="9" fillId="0" borderId="0" xfId="17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7" xfId="17" applyFont="1" applyBorder="1" applyAlignment="1">
      <alignment horizontal="left" vertical="center"/>
    </xf>
    <xf numFmtId="0" fontId="14" fillId="0" borderId="0" xfId="27" applyFont="1" applyAlignment="1">
      <alignment horizontal="left" vertical="top"/>
    </xf>
    <xf numFmtId="2" fontId="9" fillId="0" borderId="2" xfId="0" applyNumberFormat="1" applyFont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 wrapText="1"/>
    </xf>
    <xf numFmtId="176" fontId="10" fillId="0" borderId="2" xfId="22" applyNumberFormat="1" applyFont="1" applyBorder="1" applyAlignment="1">
      <alignment horizontal="center" vertical="center"/>
    </xf>
    <xf numFmtId="176" fontId="10" fillId="0" borderId="4" xfId="22" applyNumberFormat="1" applyFont="1" applyBorder="1" applyAlignment="1">
      <alignment horizontal="center" vertical="center"/>
    </xf>
    <xf numFmtId="176" fontId="10" fillId="0" borderId="6" xfId="22" applyNumberFormat="1" applyFont="1" applyBorder="1" applyAlignment="1">
      <alignment horizontal="center" vertical="center"/>
    </xf>
    <xf numFmtId="176" fontId="10" fillId="0" borderId="9" xfId="22" applyNumberFormat="1" applyFont="1" applyBorder="1" applyAlignment="1">
      <alignment horizontal="center" vertical="center"/>
    </xf>
    <xf numFmtId="176" fontId="10" fillId="0" borderId="2" xfId="21" applyNumberFormat="1" applyFont="1" applyBorder="1" applyAlignment="1">
      <alignment horizontal="center" vertical="center"/>
    </xf>
    <xf numFmtId="176" fontId="9" fillId="0" borderId="4" xfId="29" applyNumberFormat="1" applyFont="1" applyBorder="1" applyAlignment="1">
      <alignment horizontal="center" vertical="center"/>
    </xf>
    <xf numFmtId="176" fontId="9" fillId="0" borderId="7" xfId="29" applyNumberFormat="1" applyFont="1" applyBorder="1" applyAlignment="1">
      <alignment horizontal="center" vertical="center"/>
    </xf>
    <xf numFmtId="176" fontId="9" fillId="0" borderId="6" xfId="29" applyNumberFormat="1" applyFont="1" applyBorder="1" applyAlignment="1">
      <alignment horizontal="center" vertical="center"/>
    </xf>
    <xf numFmtId="176" fontId="9" fillId="0" borderId="9" xfId="29" applyNumberFormat="1" applyFont="1" applyBorder="1" applyAlignment="1">
      <alignment horizontal="center" vertical="center"/>
    </xf>
    <xf numFmtId="176" fontId="9" fillId="0" borderId="2" xfId="29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31" applyFont="1" applyAlignment="1">
      <alignment horizontal="center" vertical="center"/>
    </xf>
    <xf numFmtId="178" fontId="16" fillId="0" borderId="6" xfId="22" applyNumberFormat="1" applyFont="1" applyBorder="1" applyAlignment="1">
      <alignment horizontal="center" vertical="center"/>
    </xf>
    <xf numFmtId="0" fontId="10" fillId="0" borderId="8" xfId="30" applyFont="1" applyBorder="1" applyAlignment="1">
      <alignment horizontal="center" vertical="center" wrapText="1"/>
    </xf>
    <xf numFmtId="0" fontId="10" fillId="0" borderId="5" xfId="30" applyFont="1" applyBorder="1" applyAlignment="1">
      <alignment horizontal="center" vertical="center"/>
    </xf>
    <xf numFmtId="178" fontId="16" fillId="0" borderId="3" xfId="30" applyNumberFormat="1" applyFont="1" applyBorder="1" applyAlignment="1">
      <alignment horizontal="center" vertical="center"/>
    </xf>
    <xf numFmtId="178" fontId="16" fillId="0" borderId="11" xfId="3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" xfId="29" applyFont="1" applyBorder="1" applyAlignment="1">
      <alignment horizontal="center" vertical="center"/>
    </xf>
    <xf numFmtId="0" fontId="9" fillId="0" borderId="0" xfId="29" applyFont="1" applyAlignment="1">
      <alignment horizontal="center" vertical="center"/>
    </xf>
    <xf numFmtId="0" fontId="9" fillId="0" borderId="6" xfId="29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 wrapText="1"/>
    </xf>
    <xf numFmtId="0" fontId="9" fillId="0" borderId="8" xfId="17" applyFont="1" applyBorder="1" applyAlignment="1">
      <alignment horizontal="center" vertical="center" wrapText="1"/>
    </xf>
    <xf numFmtId="0" fontId="9" fillId="0" borderId="5" xfId="17" applyFont="1" applyBorder="1" applyAlignment="1">
      <alignment horizontal="center" vertical="center" wrapText="1"/>
    </xf>
    <xf numFmtId="0" fontId="9" fillId="0" borderId="2" xfId="17" applyFont="1" applyBorder="1" applyAlignment="1">
      <alignment horizontal="center" vertical="center" wrapText="1"/>
    </xf>
    <xf numFmtId="0" fontId="9" fillId="0" borderId="0" xfId="17" applyFont="1" applyAlignment="1">
      <alignment horizontal="center" vertical="center" wrapText="1"/>
    </xf>
    <xf numFmtId="0" fontId="9" fillId="0" borderId="6" xfId="17" applyFont="1" applyBorder="1" applyAlignment="1">
      <alignment horizontal="center" vertical="center" wrapText="1"/>
    </xf>
    <xf numFmtId="0" fontId="9" fillId="0" borderId="4" xfId="20" applyFont="1" applyBorder="1" applyAlignment="1">
      <alignment horizontal="center" vertical="center" wrapText="1"/>
    </xf>
    <xf numFmtId="0" fontId="9" fillId="0" borderId="9" xfId="20" applyFont="1" applyBorder="1" applyAlignment="1">
      <alignment horizontal="center" vertical="center" wrapText="1"/>
    </xf>
    <xf numFmtId="0" fontId="10" fillId="0" borderId="2" xfId="17" applyFont="1" applyBorder="1" applyAlignment="1">
      <alignment horizontal="center" vertical="center" wrapText="1"/>
    </xf>
    <xf numFmtId="0" fontId="10" fillId="0" borderId="6" xfId="17" applyFont="1" applyBorder="1" applyAlignment="1">
      <alignment horizontal="center" vertical="center" wrapText="1"/>
    </xf>
    <xf numFmtId="176" fontId="9" fillId="0" borderId="2" xfId="17" applyNumberFormat="1" applyFont="1" applyBorder="1" applyAlignment="1">
      <alignment horizontal="center" vertical="center"/>
    </xf>
    <xf numFmtId="176" fontId="9" fillId="0" borderId="6" xfId="17" applyNumberFormat="1" applyFont="1" applyBorder="1" applyAlignment="1">
      <alignment horizontal="center" vertical="center"/>
    </xf>
    <xf numFmtId="0" fontId="9" fillId="0" borderId="0" xfId="17" applyFont="1" applyAlignment="1">
      <alignment horizontal="left" vertical="center"/>
    </xf>
    <xf numFmtId="0" fontId="9" fillId="0" borderId="5" xfId="17" applyFont="1" applyBorder="1" applyAlignment="1">
      <alignment horizontal="center" vertical="center"/>
    </xf>
  </cellXfs>
  <cellStyles count="34">
    <cellStyle name="Normal 2" xfId="8" xr:uid="{00000000-0005-0000-0000-000001000000}"/>
    <cellStyle name="Normal 2 2" xfId="13" xr:uid="{00000000-0005-0000-0000-000002000000}"/>
    <cellStyle name="Normal 2 2 2 2" xfId="21" xr:uid="{00000000-0005-0000-0000-000003000000}"/>
    <cellStyle name="Normal 2 3" xfId="14" xr:uid="{00000000-0005-0000-0000-000004000000}"/>
    <cellStyle name="Normal 2 3 2" xfId="23" xr:uid="{00000000-0005-0000-0000-000005000000}"/>
    <cellStyle name="Normal 3" xfId="18" xr:uid="{00000000-0005-0000-0000-000006000000}"/>
    <cellStyle name="Normal 3 2" xfId="33" xr:uid="{85C5AA9A-2D14-4652-9E6A-FE92C30DF816}"/>
    <cellStyle name="표준" xfId="0" builtinId="0"/>
    <cellStyle name="표준 2" xfId="1" xr:uid="{00000000-0005-0000-0000-000007000000}"/>
    <cellStyle name="표준 2 2" xfId="17" xr:uid="{00000000-0005-0000-0000-000008000000}"/>
    <cellStyle name="표준 2 2 2" xfId="7" xr:uid="{00000000-0005-0000-0000-000009000000}"/>
    <cellStyle name="표준 2 2 2 2" xfId="27" xr:uid="{00000000-0005-0000-0000-00000A000000}"/>
    <cellStyle name="표준 2 2 2 2 2 2" xfId="29" xr:uid="{947CE140-D16E-4CD8-92E3-EC92CE6D849B}"/>
    <cellStyle name="표준 2 2 2 2 3" xfId="30" xr:uid="{FDA08C80-F2CB-4950-A0C0-FF193AEDF731}"/>
    <cellStyle name="표준 2 2 2 3" xfId="16" xr:uid="{00000000-0005-0000-0000-00000B000000}"/>
    <cellStyle name="표준 2 2 3" xfId="28" xr:uid="{08ED3DC4-1632-4C57-A56F-781F22DE42A7}"/>
    <cellStyle name="표준 2 2 4" xfId="22" xr:uid="{00000000-0005-0000-0000-00000C000000}"/>
    <cellStyle name="표준 2 3" xfId="2" xr:uid="{00000000-0005-0000-0000-00000D000000}"/>
    <cellStyle name="표준 2 3 3 2" xfId="20" xr:uid="{00000000-0005-0000-0000-00000E000000}"/>
    <cellStyle name="표준 2 4" xfId="15" xr:uid="{00000000-0005-0000-0000-00000F000000}"/>
    <cellStyle name="표준 2 4 2" xfId="19" xr:uid="{00000000-0005-0000-0000-000010000000}"/>
    <cellStyle name="표준 2 5" xfId="3" xr:uid="{00000000-0005-0000-0000-000011000000}"/>
    <cellStyle name="표준 2 5 3" xfId="10" xr:uid="{00000000-0005-0000-0000-000012000000}"/>
    <cellStyle name="표준 3 2" xfId="4" xr:uid="{00000000-0005-0000-0000-000013000000}"/>
    <cellStyle name="표준 3 2 2" xfId="5" xr:uid="{00000000-0005-0000-0000-000014000000}"/>
    <cellStyle name="표준 3 2 2 3" xfId="12" xr:uid="{00000000-0005-0000-0000-000015000000}"/>
    <cellStyle name="표준 3 2 3" xfId="6" xr:uid="{00000000-0005-0000-0000-000016000000}"/>
    <cellStyle name="표준 3 2 3 2 3 2" xfId="25" xr:uid="{00000000-0005-0000-0000-000017000000}"/>
    <cellStyle name="표준 3 2 3 3" xfId="26" xr:uid="{00000000-0005-0000-0000-000018000000}"/>
    <cellStyle name="표준 3 3" xfId="9" xr:uid="{00000000-0005-0000-0000-000019000000}"/>
    <cellStyle name="표준 3 3 2" xfId="11" xr:uid="{00000000-0005-0000-0000-00001A000000}"/>
    <cellStyle name="표준 4" xfId="24" xr:uid="{00000000-0005-0000-0000-00001B000000}"/>
    <cellStyle name="표준 4 2" xfId="31" xr:uid="{F18F1CC4-C38E-4476-A9A2-04AD8DFA4622}"/>
    <cellStyle name="표준 5" xfId="32" xr:uid="{FF2F9195-DD8F-4964-BD9E-9610B9198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247650</xdr:rowOff>
        </xdr:from>
        <xdr:to>
          <xdr:col>6</xdr:col>
          <xdr:colOff>266700</xdr:colOff>
          <xdr:row>37</xdr:row>
          <xdr:rowOff>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6</xdr:col>
          <xdr:colOff>209550</xdr:colOff>
          <xdr:row>57</xdr:row>
          <xdr:rowOff>19050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6</xdr:col>
          <xdr:colOff>209550</xdr:colOff>
          <xdr:row>77</xdr:row>
          <xdr:rowOff>76200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C531-37EB-4ACE-965A-0B179C24761D}">
  <sheetPr>
    <tabColor rgb="FFFFFF00"/>
  </sheetPr>
  <dimension ref="B1:AL65"/>
  <sheetViews>
    <sheetView zoomScale="85" zoomScaleNormal="85" workbookViewId="0">
      <selection activeCell="J24" sqref="J24"/>
    </sheetView>
  </sheetViews>
  <sheetFormatPr defaultColWidth="14.75" defaultRowHeight="21.6" customHeight="1"/>
  <cols>
    <col min="1" max="1" width="2.25" style="1" customWidth="1"/>
    <col min="2" max="2" width="21.25" style="1" customWidth="1"/>
    <col min="3" max="8" width="16.375" style="1" customWidth="1"/>
    <col min="9" max="9" width="2.375" style="1" customWidth="1"/>
    <col min="10" max="13" width="19" style="1" customWidth="1"/>
    <col min="14" max="14" width="2.375" style="1" customWidth="1"/>
    <col min="15" max="18" width="19" style="1" customWidth="1"/>
    <col min="19" max="19" width="2.375" style="1" customWidth="1"/>
    <col min="20" max="23" width="19" style="1" customWidth="1"/>
    <col min="24" max="24" width="2.375" style="1" customWidth="1"/>
    <col min="25" max="28" width="19" style="1" customWidth="1"/>
    <col min="29" max="29" width="2.375" style="1" customWidth="1"/>
    <col min="30" max="33" width="19" style="1" customWidth="1"/>
    <col min="34" max="34" width="2.375" style="1" customWidth="1"/>
    <col min="35" max="38" width="19" style="1" customWidth="1"/>
    <col min="39" max="16384" width="14.75" style="1"/>
  </cols>
  <sheetData>
    <row r="1" spans="2:38" ht="21.6" customHeight="1"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2:38" ht="21.6" customHeight="1">
      <c r="B2" s="109" t="s">
        <v>19</v>
      </c>
      <c r="C2" s="109"/>
      <c r="D2" s="109"/>
      <c r="E2" s="109"/>
      <c r="F2" s="109"/>
      <c r="G2" s="109"/>
      <c r="H2" s="109"/>
      <c r="J2" s="101" t="s">
        <v>45</v>
      </c>
      <c r="K2" s="101"/>
      <c r="L2" s="101"/>
      <c r="M2" s="101"/>
      <c r="N2" s="5"/>
      <c r="O2" s="101" t="s">
        <v>50</v>
      </c>
      <c r="P2" s="101"/>
      <c r="Q2" s="101"/>
      <c r="R2" s="101"/>
      <c r="S2" s="5"/>
      <c r="T2" s="101" t="s">
        <v>51</v>
      </c>
      <c r="U2" s="101"/>
      <c r="V2" s="101"/>
      <c r="W2" s="101"/>
      <c r="X2" s="5"/>
      <c r="Y2" s="101" t="s">
        <v>52</v>
      </c>
      <c r="Z2" s="101"/>
      <c r="AA2" s="101"/>
      <c r="AB2" s="101"/>
      <c r="AC2" s="5"/>
      <c r="AD2" s="101" t="s">
        <v>53</v>
      </c>
      <c r="AE2" s="101"/>
      <c r="AF2" s="101"/>
      <c r="AG2" s="101"/>
      <c r="AH2" s="5"/>
      <c r="AI2" s="101" t="s">
        <v>54</v>
      </c>
      <c r="AJ2" s="101"/>
      <c r="AK2" s="101"/>
      <c r="AL2" s="101"/>
    </row>
    <row r="3" spans="2:38" ht="21.6" customHeight="1">
      <c r="B3" s="51" t="s">
        <v>57</v>
      </c>
      <c r="C3" s="110" t="s">
        <v>70</v>
      </c>
      <c r="D3" s="110"/>
      <c r="E3" s="110"/>
      <c r="F3" s="110"/>
      <c r="G3" s="110"/>
      <c r="H3" s="111"/>
      <c r="J3" s="102" t="s">
        <v>18</v>
      </c>
      <c r="K3" s="104" t="s">
        <v>17</v>
      </c>
      <c r="L3" s="104"/>
      <c r="M3" s="105"/>
      <c r="N3" s="5"/>
      <c r="O3" s="102" t="s">
        <v>18</v>
      </c>
      <c r="P3" s="104" t="s">
        <v>17</v>
      </c>
      <c r="Q3" s="104"/>
      <c r="R3" s="105"/>
      <c r="S3" s="5"/>
      <c r="T3" s="102" t="s">
        <v>18</v>
      </c>
      <c r="U3" s="104" t="s">
        <v>17</v>
      </c>
      <c r="V3" s="104"/>
      <c r="W3" s="105"/>
      <c r="X3" s="5"/>
      <c r="Y3" s="102" t="s">
        <v>18</v>
      </c>
      <c r="Z3" s="104" t="s">
        <v>17</v>
      </c>
      <c r="AA3" s="104"/>
      <c r="AB3" s="105"/>
      <c r="AC3" s="5"/>
      <c r="AD3" s="102" t="s">
        <v>18</v>
      </c>
      <c r="AE3" s="104" t="s">
        <v>17</v>
      </c>
      <c r="AF3" s="104"/>
      <c r="AG3" s="105"/>
      <c r="AH3" s="5"/>
      <c r="AI3" s="102" t="s">
        <v>18</v>
      </c>
      <c r="AJ3" s="104" t="s">
        <v>17</v>
      </c>
      <c r="AK3" s="104"/>
      <c r="AL3" s="105"/>
    </row>
    <row r="4" spans="2:38" ht="21.6" customHeight="1">
      <c r="B4" s="43" t="s">
        <v>75</v>
      </c>
      <c r="C4" s="9" t="s">
        <v>13</v>
      </c>
      <c r="D4" s="63" t="s">
        <v>8</v>
      </c>
      <c r="E4" s="9" t="s">
        <v>66</v>
      </c>
      <c r="F4" s="63" t="s">
        <v>67</v>
      </c>
      <c r="G4" s="63" t="s">
        <v>68</v>
      </c>
      <c r="H4" s="62" t="s">
        <v>69</v>
      </c>
      <c r="J4" s="103"/>
      <c r="K4" s="22" t="s">
        <v>2</v>
      </c>
      <c r="L4" s="22" t="s">
        <v>3</v>
      </c>
      <c r="M4" s="71" t="s">
        <v>16</v>
      </c>
      <c r="N4" s="5"/>
      <c r="O4" s="103"/>
      <c r="P4" s="22" t="s">
        <v>2</v>
      </c>
      <c r="Q4" s="22" t="s">
        <v>3</v>
      </c>
      <c r="R4" s="71" t="s">
        <v>16</v>
      </c>
      <c r="S4" s="5"/>
      <c r="T4" s="103"/>
      <c r="U4" s="22" t="s">
        <v>2</v>
      </c>
      <c r="V4" s="22" t="s">
        <v>3</v>
      </c>
      <c r="W4" s="71" t="s">
        <v>16</v>
      </c>
      <c r="X4" s="5"/>
      <c r="Y4" s="103"/>
      <c r="Z4" s="22" t="s">
        <v>2</v>
      </c>
      <c r="AA4" s="22" t="s">
        <v>3</v>
      </c>
      <c r="AB4" s="71" t="s">
        <v>16</v>
      </c>
      <c r="AC4" s="5"/>
      <c r="AD4" s="103"/>
      <c r="AE4" s="22" t="s">
        <v>2</v>
      </c>
      <c r="AF4" s="22" t="s">
        <v>3</v>
      </c>
      <c r="AG4" s="71" t="s">
        <v>16</v>
      </c>
      <c r="AH4" s="5"/>
      <c r="AI4" s="103"/>
      <c r="AJ4" s="22" t="s">
        <v>2</v>
      </c>
      <c r="AK4" s="22" t="s">
        <v>3</v>
      </c>
      <c r="AL4" s="71" t="s">
        <v>16</v>
      </c>
    </row>
    <row r="5" spans="2:38" ht="21.6" customHeight="1">
      <c r="B5" s="43" t="s">
        <v>72</v>
      </c>
      <c r="C5" s="9" t="s">
        <v>71</v>
      </c>
      <c r="D5" s="63" t="s">
        <v>20</v>
      </c>
      <c r="E5" s="9" t="s">
        <v>20</v>
      </c>
      <c r="F5" s="63" t="s">
        <v>20</v>
      </c>
      <c r="G5" s="63" t="s">
        <v>20</v>
      </c>
      <c r="H5" s="62" t="s">
        <v>20</v>
      </c>
      <c r="J5" s="28">
        <v>8.3000000000000004E-2</v>
      </c>
      <c r="K5" s="26">
        <v>2644.2666666666669</v>
      </c>
      <c r="L5" s="98">
        <v>717.06898340419957</v>
      </c>
      <c r="M5" s="94">
        <v>27.117877044834088</v>
      </c>
      <c r="N5" s="5"/>
      <c r="O5" s="28">
        <v>0.5</v>
      </c>
      <c r="P5" s="26">
        <v>671.67233333333331</v>
      </c>
      <c r="Q5" s="93">
        <v>250.41878093771896</v>
      </c>
      <c r="R5" s="94">
        <v>37.282878646341786</v>
      </c>
      <c r="S5" s="5"/>
      <c r="T5" s="28">
        <v>0.5</v>
      </c>
      <c r="U5" s="26">
        <v>3701.8756666666663</v>
      </c>
      <c r="V5" s="93">
        <v>303.80360630732036</v>
      </c>
      <c r="W5" s="94">
        <v>8.2067479748956202</v>
      </c>
      <c r="X5" s="5"/>
      <c r="Y5" s="28">
        <v>0.5</v>
      </c>
      <c r="Z5" s="26">
        <v>3444.5713333333333</v>
      </c>
      <c r="AA5" s="93">
        <v>419.77796858140772</v>
      </c>
      <c r="AB5" s="94">
        <v>12.186653373068221</v>
      </c>
      <c r="AC5" s="5"/>
      <c r="AD5" s="28">
        <v>0.5</v>
      </c>
      <c r="AE5" s="26">
        <v>6411.1779999999999</v>
      </c>
      <c r="AF5" s="93">
        <v>2675.3132693796811</v>
      </c>
      <c r="AG5" s="94">
        <v>41.728887723592777</v>
      </c>
      <c r="AH5" s="5"/>
      <c r="AI5" s="28">
        <v>0.5</v>
      </c>
      <c r="AJ5" s="26">
        <v>556.79866666666669</v>
      </c>
      <c r="AK5" s="93">
        <v>150.16023938557507</v>
      </c>
      <c r="AL5" s="94">
        <v>26.968498377434162</v>
      </c>
    </row>
    <row r="6" spans="2:38" ht="21.6" customHeight="1">
      <c r="B6" s="43" t="s">
        <v>58</v>
      </c>
      <c r="C6" s="9" t="s">
        <v>32</v>
      </c>
      <c r="D6" s="63" t="s">
        <v>32</v>
      </c>
      <c r="E6" s="9" t="s">
        <v>33</v>
      </c>
      <c r="F6" s="63" t="s">
        <v>32</v>
      </c>
      <c r="G6" s="63" t="s">
        <v>32</v>
      </c>
      <c r="H6" s="62" t="s">
        <v>32</v>
      </c>
      <c r="J6" s="29">
        <v>0.25</v>
      </c>
      <c r="K6" s="6">
        <v>1915.79</v>
      </c>
      <c r="L6" s="58">
        <v>146.97413048220426</v>
      </c>
      <c r="M6" s="95">
        <v>7.6717244834874521</v>
      </c>
      <c r="N6" s="5"/>
      <c r="O6" s="29">
        <v>1</v>
      </c>
      <c r="P6" s="6">
        <v>428.14933333333329</v>
      </c>
      <c r="Q6" s="58">
        <v>95.664000111501949</v>
      </c>
      <c r="R6" s="95">
        <v>22.343605995299605</v>
      </c>
      <c r="S6" s="5"/>
      <c r="T6" s="29">
        <v>1</v>
      </c>
      <c r="U6" s="6">
        <v>1528.1670000000001</v>
      </c>
      <c r="V6" s="58">
        <v>331.59890605519138</v>
      </c>
      <c r="W6" s="95">
        <v>21.699127520434047</v>
      </c>
      <c r="X6" s="5"/>
      <c r="Y6" s="29">
        <v>1</v>
      </c>
      <c r="Z6" s="6">
        <v>2482.9900000000002</v>
      </c>
      <c r="AA6" s="58">
        <v>1454.8017739427596</v>
      </c>
      <c r="AB6" s="95">
        <v>58.590722231775381</v>
      </c>
      <c r="AC6" s="5"/>
      <c r="AD6" s="29">
        <v>1</v>
      </c>
      <c r="AE6" s="6">
        <v>4425.3029999999999</v>
      </c>
      <c r="AF6" s="58">
        <v>3857.6854399353251</v>
      </c>
      <c r="AG6" s="95">
        <v>87.173362816858528</v>
      </c>
      <c r="AH6" s="5"/>
      <c r="AI6" s="29">
        <v>1</v>
      </c>
      <c r="AJ6" s="6">
        <v>976.03233333333344</v>
      </c>
      <c r="AK6" s="58">
        <v>203.57869358391446</v>
      </c>
      <c r="AL6" s="95">
        <v>20.85778171801492</v>
      </c>
    </row>
    <row r="7" spans="2:38" ht="21.6" customHeight="1">
      <c r="B7" s="44" t="s">
        <v>74</v>
      </c>
      <c r="C7" s="9" t="s">
        <v>73</v>
      </c>
      <c r="D7" s="63" t="s">
        <v>28</v>
      </c>
      <c r="E7" s="9" t="s">
        <v>28</v>
      </c>
      <c r="F7" s="63" t="s">
        <v>28</v>
      </c>
      <c r="G7" s="63" t="s">
        <v>28</v>
      </c>
      <c r="H7" s="62" t="s">
        <v>27</v>
      </c>
      <c r="J7" s="29">
        <v>0.5</v>
      </c>
      <c r="K7" s="6">
        <v>1183.7300000000002</v>
      </c>
      <c r="L7" s="58">
        <v>240.41470192773107</v>
      </c>
      <c r="M7" s="95">
        <v>20.309927257713419</v>
      </c>
      <c r="N7" s="5"/>
      <c r="O7" s="29">
        <v>2</v>
      </c>
      <c r="P7" s="6">
        <v>180.97466666666665</v>
      </c>
      <c r="Q7" s="58">
        <v>43.570072599587661</v>
      </c>
      <c r="R7" s="95">
        <v>24.075232960554882</v>
      </c>
      <c r="S7" s="5"/>
      <c r="T7" s="29">
        <v>2</v>
      </c>
      <c r="U7" s="6">
        <v>412.56466666666665</v>
      </c>
      <c r="V7" s="58">
        <v>52.758652914316798</v>
      </c>
      <c r="W7" s="95">
        <v>12.787971723459144</v>
      </c>
      <c r="X7" s="5"/>
      <c r="Y7" s="29">
        <v>2</v>
      </c>
      <c r="Z7" s="6">
        <v>590.82433333333336</v>
      </c>
      <c r="AA7" s="58">
        <v>212.9875620695569</v>
      </c>
      <c r="AB7" s="95">
        <v>36.04921971779941</v>
      </c>
      <c r="AC7" s="5"/>
      <c r="AD7" s="29">
        <v>2</v>
      </c>
      <c r="AE7" s="6">
        <v>3786.0496666666663</v>
      </c>
      <c r="AF7" s="58">
        <v>2762.1707359352959</v>
      </c>
      <c r="AG7" s="95">
        <v>72.956537265058657</v>
      </c>
      <c r="AH7" s="5"/>
      <c r="AI7" s="29">
        <v>2</v>
      </c>
      <c r="AJ7" s="6">
        <v>421.19299999999998</v>
      </c>
      <c r="AK7" s="58">
        <v>43.031670046606401</v>
      </c>
      <c r="AL7" s="95">
        <v>10.216615671819428</v>
      </c>
    </row>
    <row r="8" spans="2:38" ht="21.6" customHeight="1">
      <c r="B8" s="48" t="s">
        <v>14</v>
      </c>
      <c r="C8" s="41">
        <v>3</v>
      </c>
      <c r="D8" s="64">
        <v>3</v>
      </c>
      <c r="E8" s="41">
        <v>10</v>
      </c>
      <c r="F8" s="64">
        <v>10</v>
      </c>
      <c r="G8" s="64">
        <v>30</v>
      </c>
      <c r="H8" s="50">
        <v>10</v>
      </c>
      <c r="J8" s="29">
        <v>1</v>
      </c>
      <c r="K8" s="6">
        <v>548.45266666666669</v>
      </c>
      <c r="L8" s="58">
        <v>69.125028089204378</v>
      </c>
      <c r="M8" s="95">
        <v>12.603645180417461</v>
      </c>
      <c r="N8" s="5"/>
      <c r="O8" s="29">
        <v>4</v>
      </c>
      <c r="P8" s="6">
        <v>89.727333333333334</v>
      </c>
      <c r="Q8" s="58">
        <v>17.23402382884893</v>
      </c>
      <c r="R8" s="95">
        <v>19.207105782164778</v>
      </c>
      <c r="S8" s="5"/>
      <c r="T8" s="29">
        <v>4</v>
      </c>
      <c r="U8" s="6">
        <v>212.75233333333335</v>
      </c>
      <c r="V8" s="58">
        <v>52.286626534261451</v>
      </c>
      <c r="W8" s="95">
        <v>24.576288172755543</v>
      </c>
      <c r="X8" s="5"/>
      <c r="Y8" s="29">
        <v>4</v>
      </c>
      <c r="Z8" s="6">
        <v>462.76866666666666</v>
      </c>
      <c r="AA8" s="58">
        <v>191.87140009478577</v>
      </c>
      <c r="AB8" s="95">
        <v>41.461623034428818</v>
      </c>
      <c r="AC8" s="5"/>
      <c r="AD8" s="29">
        <v>4</v>
      </c>
      <c r="AE8" s="6">
        <v>1045.0826666666667</v>
      </c>
      <c r="AF8" s="58">
        <v>868.994618214252</v>
      </c>
      <c r="AG8" s="95">
        <v>83.150801934735497</v>
      </c>
      <c r="AH8" s="5"/>
      <c r="AI8" s="29">
        <v>4</v>
      </c>
      <c r="AJ8" s="6">
        <v>608.70766666666668</v>
      </c>
      <c r="AK8" s="58">
        <v>90.026796773701307</v>
      </c>
      <c r="AL8" s="95">
        <v>14.789824689854076</v>
      </c>
    </row>
    <row r="9" spans="2:38" ht="21.6" customHeight="1">
      <c r="B9" s="45" t="s">
        <v>59</v>
      </c>
      <c r="C9" s="88">
        <f>K13</f>
        <v>3103.6</v>
      </c>
      <c r="D9" s="65">
        <f>P12</f>
        <v>671.67</v>
      </c>
      <c r="E9" s="15">
        <f>U12</f>
        <v>3701.88</v>
      </c>
      <c r="F9" s="65">
        <f>Z12</f>
        <v>3444.57</v>
      </c>
      <c r="G9" s="65">
        <f>AE12</f>
        <v>6411.18</v>
      </c>
      <c r="H9" s="19">
        <f>AJ12</f>
        <v>976.03</v>
      </c>
      <c r="J9" s="29">
        <v>2</v>
      </c>
      <c r="K9" s="6">
        <v>265.94966666666664</v>
      </c>
      <c r="L9" s="58">
        <v>49.710220491699239</v>
      </c>
      <c r="M9" s="95">
        <v>18.691589696182827</v>
      </c>
      <c r="N9" s="5"/>
      <c r="O9" s="29">
        <v>8</v>
      </c>
      <c r="P9" s="6">
        <v>76.778333333333322</v>
      </c>
      <c r="Q9" s="58">
        <v>19.543397973058195</v>
      </c>
      <c r="R9" s="95">
        <v>25.454313898962205</v>
      </c>
      <c r="S9" s="5"/>
      <c r="T9" s="29">
        <v>8</v>
      </c>
      <c r="U9" s="6">
        <v>253.25800000000001</v>
      </c>
      <c r="V9" s="58">
        <v>66.628308630791551</v>
      </c>
      <c r="W9" s="95">
        <v>26.3084714523496</v>
      </c>
      <c r="X9" s="5"/>
      <c r="Y9" s="29">
        <v>8</v>
      </c>
      <c r="Z9" s="6">
        <v>254.45999999999995</v>
      </c>
      <c r="AA9" s="58">
        <v>114.3217896859563</v>
      </c>
      <c r="AB9" s="95">
        <v>44.927214370021353</v>
      </c>
      <c r="AC9" s="5"/>
      <c r="AD9" s="29">
        <v>8</v>
      </c>
      <c r="AE9" s="6">
        <v>1588.8006666666668</v>
      </c>
      <c r="AF9" s="58">
        <v>1116.5767875257538</v>
      </c>
      <c r="AG9" s="95">
        <v>70.277965697758219</v>
      </c>
      <c r="AH9" s="5"/>
      <c r="AI9" s="29">
        <v>8</v>
      </c>
      <c r="AJ9" s="6">
        <v>219.51</v>
      </c>
      <c r="AK9" s="58">
        <v>71.886244782990374</v>
      </c>
      <c r="AL9" s="95">
        <v>32.748505663974484</v>
      </c>
    </row>
    <row r="10" spans="2:38" ht="21.6" customHeight="1">
      <c r="B10" s="45" t="s">
        <v>60</v>
      </c>
      <c r="C10" s="15" t="s">
        <v>6</v>
      </c>
      <c r="D10" s="65">
        <f>P13</f>
        <v>0.5</v>
      </c>
      <c r="E10" s="15">
        <f>U13</f>
        <v>0.5</v>
      </c>
      <c r="F10" s="65">
        <f t="shared" ref="F10:F11" si="0">Z13</f>
        <v>0.5</v>
      </c>
      <c r="G10" s="65">
        <f t="shared" ref="G10:G11" si="1">AE13</f>
        <v>0.5</v>
      </c>
      <c r="H10" s="19">
        <f t="shared" ref="H10:H11" si="2">AJ13</f>
        <v>1</v>
      </c>
      <c r="J10" s="29">
        <v>4</v>
      </c>
      <c r="K10" s="6">
        <v>85.622333333333316</v>
      </c>
      <c r="L10" s="58">
        <v>18.023578732686101</v>
      </c>
      <c r="M10" s="95">
        <v>21.050090590873218</v>
      </c>
      <c r="N10" s="5"/>
      <c r="O10" s="29">
        <v>12</v>
      </c>
      <c r="P10" s="6">
        <v>21.916666666666668</v>
      </c>
      <c r="Q10" s="58">
        <v>7.7606850427867116</v>
      </c>
      <c r="R10" s="95">
        <v>35.40996977697359</v>
      </c>
      <c r="S10" s="5"/>
      <c r="T10" s="29">
        <v>12</v>
      </c>
      <c r="U10" s="6">
        <v>95.276333333333341</v>
      </c>
      <c r="V10" s="58">
        <v>31.004546510686641</v>
      </c>
      <c r="W10" s="95">
        <v>32.54170834032233</v>
      </c>
      <c r="X10" s="5"/>
      <c r="Y10" s="29">
        <v>12</v>
      </c>
      <c r="Z10" s="6">
        <v>138.51766666666666</v>
      </c>
      <c r="AA10" s="58">
        <v>90.84533018451377</v>
      </c>
      <c r="AB10" s="95">
        <v>65.583930462189258</v>
      </c>
      <c r="AC10" s="5"/>
      <c r="AD10" s="29">
        <v>12</v>
      </c>
      <c r="AE10" s="6">
        <v>433.36966666666666</v>
      </c>
      <c r="AF10" s="58">
        <v>281.60877196801488</v>
      </c>
      <c r="AG10" s="95">
        <v>64.981191261966856</v>
      </c>
      <c r="AH10" s="5"/>
      <c r="AI10" s="29">
        <v>12</v>
      </c>
      <c r="AJ10" s="6">
        <v>191.10599999999999</v>
      </c>
      <c r="AK10" s="58">
        <v>93.48749878459688</v>
      </c>
      <c r="AL10" s="95">
        <v>48.919185574810257</v>
      </c>
    </row>
    <row r="11" spans="2:38" ht="21.6" customHeight="1">
      <c r="B11" s="45" t="s">
        <v>61</v>
      </c>
      <c r="C11" s="36">
        <f>K14</f>
        <v>2712.4</v>
      </c>
      <c r="D11" s="65">
        <f>P14</f>
        <v>1692.91</v>
      </c>
      <c r="E11" s="15">
        <f>U14</f>
        <v>6106.66</v>
      </c>
      <c r="F11" s="65">
        <f t="shared" si="0"/>
        <v>8010.87</v>
      </c>
      <c r="G11" s="65">
        <f t="shared" si="1"/>
        <v>25456.48</v>
      </c>
      <c r="H11" s="19">
        <f t="shared" si="2"/>
        <v>6069.72</v>
      </c>
      <c r="J11" s="29">
        <v>8</v>
      </c>
      <c r="K11" s="6">
        <v>32.183666666666667</v>
      </c>
      <c r="L11" s="58">
        <v>14.540544705523702</v>
      </c>
      <c r="M11" s="95">
        <v>45.179888469897882</v>
      </c>
      <c r="N11" s="5"/>
      <c r="O11" s="29">
        <v>24</v>
      </c>
      <c r="P11" s="27">
        <v>2.1406666666666667</v>
      </c>
      <c r="Q11" s="96">
        <v>0.28097390151637491</v>
      </c>
      <c r="R11" s="97">
        <v>0</v>
      </c>
      <c r="S11" s="5"/>
      <c r="T11" s="29">
        <v>24</v>
      </c>
      <c r="U11" s="27">
        <v>12.865333333333334</v>
      </c>
      <c r="V11" s="96">
        <v>10.161096217108334</v>
      </c>
      <c r="W11" s="97">
        <v>0</v>
      </c>
      <c r="X11" s="5"/>
      <c r="Y11" s="29">
        <v>24</v>
      </c>
      <c r="Z11" s="27">
        <v>4.3033333333333337</v>
      </c>
      <c r="AA11" s="96">
        <v>2.0302764179621784</v>
      </c>
      <c r="AB11" s="97">
        <v>47.179157659849224</v>
      </c>
      <c r="AC11" s="5"/>
      <c r="AD11" s="29">
        <v>24</v>
      </c>
      <c r="AE11" s="27">
        <v>49.235000000000007</v>
      </c>
      <c r="AF11" s="96">
        <v>29.430410819422825</v>
      </c>
      <c r="AG11" s="97">
        <v>59.775385029801612</v>
      </c>
      <c r="AH11" s="5"/>
      <c r="AI11" s="29">
        <v>24</v>
      </c>
      <c r="AJ11" s="27">
        <v>32.407000000000004</v>
      </c>
      <c r="AK11" s="96">
        <v>24.680620352819332</v>
      </c>
      <c r="AL11" s="97">
        <v>76.158300221616713</v>
      </c>
    </row>
    <row r="12" spans="2:38" ht="21.6" customHeight="1">
      <c r="B12" s="42" t="s">
        <v>62</v>
      </c>
      <c r="C12" s="36">
        <f>K16</f>
        <v>4.08</v>
      </c>
      <c r="D12" s="65">
        <f>P16</f>
        <v>3.49</v>
      </c>
      <c r="E12" s="15">
        <f>U16</f>
        <v>3.81</v>
      </c>
      <c r="F12" s="65">
        <f>Z16</f>
        <v>2.64</v>
      </c>
      <c r="G12" s="65">
        <f>AE16</f>
        <v>3.32</v>
      </c>
      <c r="H12" s="19">
        <f>AJ16</f>
        <v>4.99</v>
      </c>
      <c r="J12" s="29">
        <v>24</v>
      </c>
      <c r="K12" s="27">
        <v>2.5983333333333332</v>
      </c>
      <c r="L12" s="96">
        <v>0.79852948181850625</v>
      </c>
      <c r="M12" s="97">
        <v>30.732372616491581</v>
      </c>
      <c r="N12" s="5"/>
      <c r="O12" s="30" t="s">
        <v>46</v>
      </c>
      <c r="P12" s="35">
        <v>671.67</v>
      </c>
      <c r="Q12" s="35"/>
      <c r="R12" s="72"/>
      <c r="S12" s="5"/>
      <c r="T12" s="30" t="s">
        <v>46</v>
      </c>
      <c r="U12" s="35">
        <v>3701.88</v>
      </c>
      <c r="V12" s="35"/>
      <c r="W12" s="72"/>
      <c r="X12" s="5"/>
      <c r="Y12" s="30" t="s">
        <v>46</v>
      </c>
      <c r="Z12" s="35">
        <v>3444.57</v>
      </c>
      <c r="AA12" s="35"/>
      <c r="AB12" s="72"/>
      <c r="AC12" s="5"/>
      <c r="AD12" s="30" t="s">
        <v>46</v>
      </c>
      <c r="AE12" s="35">
        <v>6411.18</v>
      </c>
      <c r="AF12" s="35"/>
      <c r="AG12" s="72"/>
      <c r="AH12" s="5"/>
      <c r="AI12" s="30" t="s">
        <v>46</v>
      </c>
      <c r="AJ12" s="35">
        <v>976.03</v>
      </c>
      <c r="AK12" s="35"/>
      <c r="AL12" s="72"/>
    </row>
    <row r="13" spans="2:38" ht="21.6" customHeight="1">
      <c r="B13" s="43" t="s">
        <v>64</v>
      </c>
      <c r="C13" s="36">
        <f t="shared" ref="C13:C14" si="3">K17</f>
        <v>1099.82</v>
      </c>
      <c r="D13" s="66" t="s">
        <v>6</v>
      </c>
      <c r="E13" s="99" t="s">
        <v>6</v>
      </c>
      <c r="F13" s="66" t="s">
        <v>6</v>
      </c>
      <c r="G13" s="66" t="s">
        <v>6</v>
      </c>
      <c r="H13" s="46" t="s">
        <v>6</v>
      </c>
      <c r="J13" s="30" t="s">
        <v>38</v>
      </c>
      <c r="K13" s="88">
        <v>3103.6</v>
      </c>
      <c r="L13" s="35"/>
      <c r="M13" s="72"/>
      <c r="N13" s="5"/>
      <c r="O13" s="31" t="s">
        <v>12</v>
      </c>
      <c r="P13" s="73">
        <v>0.5</v>
      </c>
      <c r="Q13" s="73"/>
      <c r="R13" s="74"/>
      <c r="S13" s="5"/>
      <c r="T13" s="31" t="s">
        <v>12</v>
      </c>
      <c r="U13" s="73">
        <v>0.5</v>
      </c>
      <c r="V13" s="73"/>
      <c r="W13" s="74"/>
      <c r="X13" s="5"/>
      <c r="Y13" s="31" t="s">
        <v>12</v>
      </c>
      <c r="Z13" s="73">
        <v>0.5</v>
      </c>
      <c r="AA13" s="73"/>
      <c r="AB13" s="74"/>
      <c r="AC13" s="5"/>
      <c r="AD13" s="31" t="s">
        <v>12</v>
      </c>
      <c r="AE13" s="73">
        <v>0.5</v>
      </c>
      <c r="AF13" s="73"/>
      <c r="AG13" s="74"/>
      <c r="AH13" s="5"/>
      <c r="AI13" s="31" t="s">
        <v>12</v>
      </c>
      <c r="AJ13" s="73">
        <v>1</v>
      </c>
      <c r="AK13" s="73"/>
      <c r="AL13" s="74"/>
    </row>
    <row r="14" spans="2:38" ht="21.6" customHeight="1">
      <c r="B14" s="43" t="s">
        <v>65</v>
      </c>
      <c r="C14" s="36">
        <f t="shared" si="3"/>
        <v>2466.54</v>
      </c>
      <c r="D14" s="67" t="s">
        <v>6</v>
      </c>
      <c r="E14" s="100" t="s">
        <v>6</v>
      </c>
      <c r="F14" s="67" t="s">
        <v>6</v>
      </c>
      <c r="G14" s="67" t="s">
        <v>6</v>
      </c>
      <c r="H14" s="47" t="s">
        <v>6</v>
      </c>
      <c r="J14" s="31" t="s">
        <v>39</v>
      </c>
      <c r="K14" s="36">
        <v>2712.4</v>
      </c>
      <c r="L14" s="73"/>
      <c r="M14" s="74"/>
      <c r="N14" s="5"/>
      <c r="O14" s="32" t="s">
        <v>39</v>
      </c>
      <c r="P14" s="73">
        <v>1692.91</v>
      </c>
      <c r="Q14" s="73"/>
      <c r="R14" s="74"/>
      <c r="S14" s="5"/>
      <c r="T14" s="32" t="s">
        <v>39</v>
      </c>
      <c r="U14" s="73">
        <v>6106.66</v>
      </c>
      <c r="V14" s="73"/>
      <c r="W14" s="74"/>
      <c r="X14" s="5"/>
      <c r="Y14" s="32" t="s">
        <v>39</v>
      </c>
      <c r="Z14" s="73">
        <v>8010.87</v>
      </c>
      <c r="AA14" s="73"/>
      <c r="AB14" s="74"/>
      <c r="AC14" s="5"/>
      <c r="AD14" s="32" t="s">
        <v>39</v>
      </c>
      <c r="AE14" s="73">
        <v>25456.48</v>
      </c>
      <c r="AF14" s="73"/>
      <c r="AG14" s="74"/>
      <c r="AH14" s="5"/>
      <c r="AI14" s="32" t="s">
        <v>39</v>
      </c>
      <c r="AJ14" s="73">
        <v>6069.72</v>
      </c>
      <c r="AK14" s="73"/>
      <c r="AL14" s="74"/>
    </row>
    <row r="15" spans="2:38" ht="21.6" customHeight="1">
      <c r="B15" s="53" t="s">
        <v>63</v>
      </c>
      <c r="C15" s="52" t="s">
        <v>6</v>
      </c>
      <c r="D15" s="68">
        <f>P21</f>
        <v>62.413729538416177</v>
      </c>
      <c r="E15" s="33" t="s">
        <v>88</v>
      </c>
      <c r="F15" s="68">
        <f>Z21</f>
        <v>88.60275033180946</v>
      </c>
      <c r="G15" s="68">
        <f>AE21</f>
        <v>93.852234183748706</v>
      </c>
      <c r="H15" s="54" t="s">
        <v>88</v>
      </c>
      <c r="J15" s="32" t="s">
        <v>40</v>
      </c>
      <c r="K15" s="36">
        <v>2727.72</v>
      </c>
      <c r="L15" s="73"/>
      <c r="M15" s="74"/>
      <c r="N15" s="5"/>
      <c r="O15" s="32" t="s">
        <v>40</v>
      </c>
      <c r="P15" s="73">
        <v>1703.68</v>
      </c>
      <c r="Q15" s="73"/>
      <c r="R15" s="74"/>
      <c r="S15" s="5"/>
      <c r="T15" s="32" t="s">
        <v>40</v>
      </c>
      <c r="U15" s="73">
        <v>6177.47</v>
      </c>
      <c r="V15" s="73"/>
      <c r="W15" s="74"/>
      <c r="X15" s="5"/>
      <c r="Y15" s="32" t="s">
        <v>40</v>
      </c>
      <c r="Z15" s="73">
        <v>8027.22</v>
      </c>
      <c r="AA15" s="73"/>
      <c r="AB15" s="74"/>
      <c r="AC15" s="5"/>
      <c r="AD15" s="32" t="s">
        <v>40</v>
      </c>
      <c r="AE15" s="73">
        <v>25692.25</v>
      </c>
      <c r="AF15" s="73"/>
      <c r="AG15" s="74"/>
      <c r="AH15" s="5"/>
      <c r="AI15" s="32" t="s">
        <v>40</v>
      </c>
      <c r="AJ15" s="73">
        <v>6303.04</v>
      </c>
      <c r="AK15" s="73"/>
      <c r="AL15" s="74"/>
    </row>
    <row r="16" spans="2:38" ht="21.6" customHeight="1">
      <c r="E16"/>
      <c r="H16" s="14"/>
      <c r="J16" s="32" t="s">
        <v>41</v>
      </c>
      <c r="K16" s="36">
        <v>4.08</v>
      </c>
      <c r="L16" s="73"/>
      <c r="M16" s="74"/>
      <c r="N16" s="5"/>
      <c r="O16" s="31" t="s">
        <v>41</v>
      </c>
      <c r="P16" s="73">
        <v>3.49</v>
      </c>
      <c r="Q16" s="73"/>
      <c r="R16" s="74"/>
      <c r="S16" s="5"/>
      <c r="T16" s="31" t="s">
        <v>41</v>
      </c>
      <c r="U16" s="73">
        <v>3.81</v>
      </c>
      <c r="V16" s="73"/>
      <c r="W16" s="74"/>
      <c r="X16" s="5"/>
      <c r="Y16" s="31" t="s">
        <v>41</v>
      </c>
      <c r="Z16" s="73">
        <v>2.64</v>
      </c>
      <c r="AA16" s="73"/>
      <c r="AB16" s="74"/>
      <c r="AC16" s="5"/>
      <c r="AD16" s="31" t="s">
        <v>41</v>
      </c>
      <c r="AE16" s="73">
        <v>3.32</v>
      </c>
      <c r="AF16" s="73"/>
      <c r="AG16" s="74"/>
      <c r="AH16" s="5"/>
      <c r="AI16" s="31" t="s">
        <v>41</v>
      </c>
      <c r="AJ16" s="73">
        <v>4.99</v>
      </c>
      <c r="AK16" s="73"/>
      <c r="AL16" s="74"/>
    </row>
    <row r="17" spans="2:38" ht="21.6" customHeight="1">
      <c r="B17" s="1" t="s">
        <v>91</v>
      </c>
      <c r="E17"/>
      <c r="J17" s="31" t="s">
        <v>42</v>
      </c>
      <c r="K17" s="36">
        <v>1099.82</v>
      </c>
      <c r="L17" s="73"/>
      <c r="M17" s="74"/>
      <c r="N17" s="5"/>
      <c r="O17" s="31" t="s">
        <v>47</v>
      </c>
      <c r="P17" s="73">
        <v>1760.89</v>
      </c>
      <c r="Q17" s="73"/>
      <c r="R17" s="74"/>
      <c r="S17" s="5"/>
      <c r="T17" s="31" t="s">
        <v>47</v>
      </c>
      <c r="U17" s="73">
        <v>1618.79</v>
      </c>
      <c r="V17" s="73"/>
      <c r="W17" s="74"/>
      <c r="X17" s="5"/>
      <c r="Y17" s="31" t="s">
        <v>47</v>
      </c>
      <c r="Z17" s="73">
        <v>1245.76</v>
      </c>
      <c r="AA17" s="73"/>
      <c r="AB17" s="74"/>
      <c r="AC17" s="5"/>
      <c r="AD17" s="31" t="s">
        <v>47</v>
      </c>
      <c r="AE17" s="73">
        <v>1167.67</v>
      </c>
      <c r="AF17" s="73"/>
      <c r="AG17" s="74"/>
      <c r="AH17" s="5"/>
      <c r="AI17" s="31" t="s">
        <v>47</v>
      </c>
      <c r="AJ17" s="73">
        <v>1586.54</v>
      </c>
      <c r="AK17" s="73"/>
      <c r="AL17" s="74"/>
    </row>
    <row r="18" spans="2:38" ht="21.6" customHeight="1">
      <c r="B18" s="49" t="s">
        <v>75</v>
      </c>
      <c r="C18" s="8" t="s">
        <v>8</v>
      </c>
      <c r="D18" s="8" t="s">
        <v>67</v>
      </c>
      <c r="E18" s="25" t="s">
        <v>68</v>
      </c>
      <c r="J18" s="31" t="s">
        <v>43</v>
      </c>
      <c r="K18" s="36">
        <v>2466.54</v>
      </c>
      <c r="L18" s="73"/>
      <c r="M18" s="74"/>
      <c r="N18" s="5"/>
      <c r="O18" s="31" t="s">
        <v>48</v>
      </c>
      <c r="P18" s="73">
        <v>8859.3700000000008</v>
      </c>
      <c r="Q18" s="73"/>
      <c r="R18" s="74"/>
      <c r="S18" s="5"/>
      <c r="T18" s="31" t="s">
        <v>48</v>
      </c>
      <c r="U18" s="73">
        <v>8906.93</v>
      </c>
      <c r="V18" s="73"/>
      <c r="W18" s="74"/>
      <c r="X18" s="5"/>
      <c r="Y18" s="31" t="s">
        <v>48</v>
      </c>
      <c r="Z18" s="73">
        <v>4737.5200000000004</v>
      </c>
      <c r="AA18" s="73"/>
      <c r="AB18" s="74"/>
      <c r="AC18" s="5"/>
      <c r="AD18" s="31" t="s">
        <v>48</v>
      </c>
      <c r="AE18" s="73">
        <v>5591.06</v>
      </c>
      <c r="AF18" s="73"/>
      <c r="AG18" s="74"/>
      <c r="AH18" s="5"/>
      <c r="AI18" s="31" t="s">
        <v>48</v>
      </c>
      <c r="AJ18" s="73">
        <v>11421.73</v>
      </c>
      <c r="AK18" s="73"/>
      <c r="AL18" s="74"/>
    </row>
    <row r="19" spans="2:38" ht="21.6" customHeight="1">
      <c r="B19" s="48" t="s">
        <v>14</v>
      </c>
      <c r="C19" s="41">
        <v>3</v>
      </c>
      <c r="D19" s="41">
        <v>10</v>
      </c>
      <c r="E19" s="50">
        <v>30</v>
      </c>
      <c r="J19" s="31" t="s">
        <v>89</v>
      </c>
      <c r="K19" s="36">
        <v>0.99</v>
      </c>
      <c r="L19" s="73"/>
      <c r="M19" s="75"/>
      <c r="N19" s="5"/>
      <c r="O19" s="31" t="s">
        <v>10</v>
      </c>
      <c r="P19" s="73">
        <v>0.98</v>
      </c>
      <c r="Q19" s="73"/>
      <c r="R19" s="75"/>
      <c r="S19" s="5"/>
      <c r="T19" s="31" t="s">
        <v>10</v>
      </c>
      <c r="U19" s="73">
        <v>0.99</v>
      </c>
      <c r="V19" s="73"/>
      <c r="W19" s="75"/>
      <c r="X19" s="5"/>
      <c r="Y19" s="31" t="s">
        <v>10</v>
      </c>
      <c r="Z19" s="73">
        <v>0.98</v>
      </c>
      <c r="AA19" s="73"/>
      <c r="AB19" s="75"/>
      <c r="AC19" s="5"/>
      <c r="AD19" s="31" t="s">
        <v>10</v>
      </c>
      <c r="AE19" s="73">
        <v>0.96</v>
      </c>
      <c r="AF19" s="73"/>
      <c r="AG19" s="75"/>
      <c r="AH19" s="5"/>
      <c r="AI19" s="31" t="s">
        <v>10</v>
      </c>
      <c r="AJ19" s="73">
        <v>0.96</v>
      </c>
      <c r="AK19" s="73"/>
      <c r="AL19" s="75"/>
    </row>
    <row r="20" spans="2:38" ht="21.6" customHeight="1">
      <c r="B20" s="55" t="s">
        <v>76</v>
      </c>
      <c r="C20" s="17">
        <f>D9</f>
        <v>671.67</v>
      </c>
      <c r="D20" s="17">
        <f>F9</f>
        <v>3444.57</v>
      </c>
      <c r="E20" s="21">
        <f>G9</f>
        <v>6411.18</v>
      </c>
      <c r="J20" s="34" t="s">
        <v>44</v>
      </c>
      <c r="K20" s="40">
        <v>0.56000000000000005</v>
      </c>
      <c r="L20" s="37"/>
      <c r="M20" s="76"/>
      <c r="N20" s="5"/>
      <c r="O20" s="34" t="s">
        <v>44</v>
      </c>
      <c r="P20" s="37">
        <v>0.63</v>
      </c>
      <c r="Q20" s="37"/>
      <c r="R20" s="77"/>
      <c r="S20" s="5"/>
      <c r="T20" s="34" t="s">
        <v>44</v>
      </c>
      <c r="U20" s="37">
        <v>1.1499999999999999</v>
      </c>
      <c r="V20" s="37"/>
      <c r="W20" s="77"/>
      <c r="X20" s="5"/>
      <c r="Y20" s="34" t="s">
        <v>44</v>
      </c>
      <c r="Z20" s="37">
        <v>0.2</v>
      </c>
      <c r="AA20" s="37"/>
      <c r="AB20" s="77"/>
      <c r="AC20" s="5"/>
      <c r="AD20" s="34" t="s">
        <v>44</v>
      </c>
      <c r="AE20" s="37">
        <v>0.92</v>
      </c>
      <c r="AF20" s="37"/>
      <c r="AG20" s="77"/>
      <c r="AH20" s="5"/>
      <c r="AI20" s="34" t="s">
        <v>44</v>
      </c>
      <c r="AJ20" s="37">
        <v>3.7</v>
      </c>
      <c r="AK20" s="37"/>
      <c r="AL20" s="77"/>
    </row>
    <row r="21" spans="2:38" ht="21.6" customHeight="1">
      <c r="B21" s="56" t="s">
        <v>61</v>
      </c>
      <c r="C21" s="13">
        <f>D11</f>
        <v>1692.91</v>
      </c>
      <c r="D21" s="13">
        <f>F11</f>
        <v>8010.87</v>
      </c>
      <c r="E21" s="18">
        <f>G11</f>
        <v>25456.48</v>
      </c>
      <c r="J21" s="12"/>
      <c r="K21" s="10"/>
      <c r="L21" s="10"/>
      <c r="M21" s="10"/>
      <c r="N21" s="5"/>
      <c r="O21" s="38" t="s">
        <v>49</v>
      </c>
      <c r="P21" s="39">
        <f>(P14/3)/(K14/3)*100</f>
        <v>62.413729538416177</v>
      </c>
      <c r="Q21" s="39"/>
      <c r="R21" s="78"/>
      <c r="S21" s="5"/>
      <c r="T21" s="69"/>
      <c r="U21" s="70"/>
      <c r="V21" s="70"/>
      <c r="W21" s="70"/>
      <c r="X21" s="5"/>
      <c r="Y21" s="38" t="s">
        <v>49</v>
      </c>
      <c r="Z21" s="39">
        <f>(Z14/10)/(K14/3)*100</f>
        <v>88.60275033180946</v>
      </c>
      <c r="AA21" s="39"/>
      <c r="AB21" s="78"/>
      <c r="AC21" s="5"/>
      <c r="AD21" s="38" t="s">
        <v>49</v>
      </c>
      <c r="AE21" s="39">
        <f>(AE14/30)/(K14/3)*100</f>
        <v>93.852234183748706</v>
      </c>
      <c r="AF21" s="39"/>
      <c r="AG21" s="78"/>
      <c r="AH21" s="5"/>
      <c r="AI21" s="69"/>
      <c r="AJ21" s="70"/>
      <c r="AK21" s="70"/>
      <c r="AL21" s="70"/>
    </row>
    <row r="22" spans="2:38" ht="21.6" customHeight="1">
      <c r="B22" s="55" t="s">
        <v>84</v>
      </c>
      <c r="C22" s="89">
        <f>C19/C19</f>
        <v>1</v>
      </c>
      <c r="D22" s="89">
        <f>D19/C19</f>
        <v>3.3333333333333335</v>
      </c>
      <c r="E22" s="90">
        <f>E19/C19</f>
        <v>10</v>
      </c>
      <c r="J22" s="11"/>
      <c r="K22" s="10"/>
      <c r="L22" s="10"/>
      <c r="M22" s="10"/>
      <c r="N22" s="5"/>
      <c r="S22" s="5"/>
      <c r="X22" s="5"/>
      <c r="AC22" s="5"/>
      <c r="AH22" s="5"/>
    </row>
    <row r="23" spans="2:38" ht="21.6" customHeight="1">
      <c r="B23" s="45" t="s">
        <v>83</v>
      </c>
      <c r="C23" s="16">
        <f t="shared" ref="C23:C24" si="4">C20/C20</f>
        <v>1</v>
      </c>
      <c r="D23" s="16">
        <f>D20/C20</f>
        <v>5.1283666086024393</v>
      </c>
      <c r="E23" s="20">
        <f>E20/C20</f>
        <v>9.5451337710482829</v>
      </c>
      <c r="N23" s="5"/>
      <c r="S23" s="5"/>
      <c r="X23" s="5"/>
      <c r="AC23" s="5"/>
      <c r="AH23" s="5"/>
    </row>
    <row r="24" spans="2:38" ht="21.6" customHeight="1">
      <c r="B24" s="56" t="s">
        <v>77</v>
      </c>
      <c r="C24" s="91">
        <f t="shared" si="4"/>
        <v>1</v>
      </c>
      <c r="D24" s="91">
        <f t="shared" ref="D24" si="5">D21/C21</f>
        <v>4.7320117430932536</v>
      </c>
      <c r="E24" s="92">
        <f>E21/C21</f>
        <v>15.037113609110937</v>
      </c>
      <c r="N24" s="5"/>
      <c r="S24" s="5"/>
      <c r="X24" s="5"/>
      <c r="AC24" s="5"/>
      <c r="AH24" s="5"/>
    </row>
    <row r="25" spans="2:38" ht="21.6" customHeight="1">
      <c r="N25" s="5"/>
      <c r="S25" s="5"/>
      <c r="X25" s="5"/>
      <c r="AC25" s="5"/>
      <c r="AH25" s="5"/>
    </row>
    <row r="26" spans="2:38" ht="21.6" customHeight="1">
      <c r="N26" s="5"/>
      <c r="S26" s="5"/>
      <c r="X26" s="5"/>
      <c r="AC26" s="5"/>
      <c r="AH26" s="5"/>
    </row>
    <row r="39" spans="2:5" ht="21.6" customHeight="1">
      <c r="B39" s="1" t="s">
        <v>78</v>
      </c>
      <c r="E39"/>
    </row>
    <row r="40" spans="2:5" ht="21.6" customHeight="1">
      <c r="B40" s="49" t="s">
        <v>75</v>
      </c>
      <c r="C40" s="8" t="s">
        <v>85</v>
      </c>
      <c r="D40" s="8" t="s">
        <v>86</v>
      </c>
      <c r="E40" s="106" t="s">
        <v>79</v>
      </c>
    </row>
    <row r="41" spans="2:5" ht="21.6" customHeight="1">
      <c r="B41" s="44" t="s">
        <v>74</v>
      </c>
      <c r="C41" s="9" t="s">
        <v>28</v>
      </c>
      <c r="D41" s="9" t="s">
        <v>27</v>
      </c>
      <c r="E41" s="107"/>
    </row>
    <row r="42" spans="2:5" ht="21.6" customHeight="1">
      <c r="B42" s="48" t="s">
        <v>14</v>
      </c>
      <c r="C42" s="41">
        <v>10</v>
      </c>
      <c r="D42" s="41">
        <v>10</v>
      </c>
      <c r="E42" s="108"/>
    </row>
    <row r="43" spans="2:5" ht="21.6" customHeight="1">
      <c r="B43" s="55" t="s">
        <v>76</v>
      </c>
      <c r="C43" s="17">
        <f>F9</f>
        <v>3444.57</v>
      </c>
      <c r="D43" s="17">
        <f>H9</f>
        <v>976.03</v>
      </c>
      <c r="E43" s="60">
        <f>D43/C43</f>
        <v>0.28335321970521715</v>
      </c>
    </row>
    <row r="44" spans="2:5" ht="21.6" customHeight="1">
      <c r="B44" s="56" t="s">
        <v>61</v>
      </c>
      <c r="C44" s="13">
        <f>F11</f>
        <v>8010.87</v>
      </c>
      <c r="D44" s="13">
        <f>H11</f>
        <v>6069.72</v>
      </c>
      <c r="E44" s="61">
        <f>D44/C44</f>
        <v>0.75768549483389447</v>
      </c>
    </row>
    <row r="45" spans="2:5" ht="21.6" customHeight="1">
      <c r="B45" s="59" t="s">
        <v>82</v>
      </c>
    </row>
    <row r="59" spans="2:5" ht="21.6" customHeight="1">
      <c r="B59" s="1" t="s">
        <v>80</v>
      </c>
      <c r="E59"/>
    </row>
    <row r="60" spans="2:5" ht="21.6" customHeight="1">
      <c r="B60" s="49" t="s">
        <v>75</v>
      </c>
      <c r="C60" s="8" t="s">
        <v>85</v>
      </c>
      <c r="D60" s="8" t="s">
        <v>87</v>
      </c>
      <c r="E60" s="106" t="s">
        <v>79</v>
      </c>
    </row>
    <row r="61" spans="2:5" ht="21.6" customHeight="1">
      <c r="B61" s="44" t="s">
        <v>81</v>
      </c>
      <c r="C61" s="9" t="s">
        <v>32</v>
      </c>
      <c r="D61" s="9" t="s">
        <v>33</v>
      </c>
      <c r="E61" s="107"/>
    </row>
    <row r="62" spans="2:5" ht="21.6" customHeight="1">
      <c r="B62" s="48" t="s">
        <v>14</v>
      </c>
      <c r="C62" s="41">
        <v>10</v>
      </c>
      <c r="D62" s="41">
        <v>10</v>
      </c>
      <c r="E62" s="108"/>
    </row>
    <row r="63" spans="2:5" ht="21.6" customHeight="1">
      <c r="B63" s="55" t="s">
        <v>76</v>
      </c>
      <c r="C63" s="17">
        <f>F9</f>
        <v>3444.57</v>
      </c>
      <c r="D63" s="17">
        <f>E9</f>
        <v>3701.88</v>
      </c>
      <c r="E63" s="60">
        <f>D63/C63</f>
        <v>1.074700180283751</v>
      </c>
    </row>
    <row r="64" spans="2:5" ht="21.6" customHeight="1">
      <c r="B64" s="56" t="s">
        <v>61</v>
      </c>
      <c r="C64" s="13">
        <f>F11</f>
        <v>8010.87</v>
      </c>
      <c r="D64" s="13">
        <f>E11</f>
        <v>6106.66</v>
      </c>
      <c r="E64" s="61">
        <f>D64/C64</f>
        <v>0.7622967293190378</v>
      </c>
    </row>
    <row r="65" spans="2:2" ht="21.6" customHeight="1">
      <c r="B65" s="57" t="s">
        <v>90</v>
      </c>
    </row>
  </sheetData>
  <mergeCells count="22">
    <mergeCell ref="E40:E42"/>
    <mergeCell ref="E60:E62"/>
    <mergeCell ref="J3:J4"/>
    <mergeCell ref="Y2:AB2"/>
    <mergeCell ref="Y3:Y4"/>
    <mergeCell ref="Z3:AB3"/>
    <mergeCell ref="B2:H2"/>
    <mergeCell ref="J2:M2"/>
    <mergeCell ref="O3:O4"/>
    <mergeCell ref="C3:H3"/>
    <mergeCell ref="K3:M3"/>
    <mergeCell ref="O2:R2"/>
    <mergeCell ref="T2:W2"/>
    <mergeCell ref="U3:W3"/>
    <mergeCell ref="T3:T4"/>
    <mergeCell ref="P3:R3"/>
    <mergeCell ref="AD2:AG2"/>
    <mergeCell ref="AD3:AD4"/>
    <mergeCell ref="AE3:AG3"/>
    <mergeCell ref="AI2:AL2"/>
    <mergeCell ref="AI3:AI4"/>
    <mergeCell ref="AJ3:AL3"/>
  </mergeCells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3094" r:id="rId4">
          <objectPr defaultSize="0" autoPict="0" r:id="rId5">
            <anchor moveWithCells="1">
              <from>
                <xdr:col>1</xdr:col>
                <xdr:colOff>0</xdr:colOff>
                <xdr:row>24</xdr:row>
                <xdr:rowOff>247650</xdr:rowOff>
              </from>
              <to>
                <xdr:col>6</xdr:col>
                <xdr:colOff>266700</xdr:colOff>
                <xdr:row>37</xdr:row>
                <xdr:rowOff>0</xdr:rowOff>
              </to>
            </anchor>
          </objectPr>
        </oleObject>
      </mc:Choice>
      <mc:Fallback>
        <oleObject progId="Prism5.Document" shapeId="3094" r:id="rId4"/>
      </mc:Fallback>
    </mc:AlternateContent>
    <mc:AlternateContent xmlns:mc="http://schemas.openxmlformats.org/markup-compatibility/2006">
      <mc:Choice Requires="x14">
        <oleObject progId="Prism5.Document" shapeId="3095" r:id="rId6">
          <objectPr defaultSize="0" autoPict="0" r:id="rId7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6</xdr:col>
                <xdr:colOff>209550</xdr:colOff>
                <xdr:row>57</xdr:row>
                <xdr:rowOff>19050</xdr:rowOff>
              </to>
            </anchor>
          </objectPr>
        </oleObject>
      </mc:Choice>
      <mc:Fallback>
        <oleObject progId="Prism5.Document" shapeId="3095" r:id="rId6"/>
      </mc:Fallback>
    </mc:AlternateContent>
    <mc:AlternateContent xmlns:mc="http://schemas.openxmlformats.org/markup-compatibility/2006">
      <mc:Choice Requires="x14">
        <oleObject progId="Prism5.Document" shapeId="3097" r:id="rId8">
          <objectPr defaultSize="0" r:id="rId9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6</xdr:col>
                <xdr:colOff>209550</xdr:colOff>
                <xdr:row>77</xdr:row>
                <xdr:rowOff>76200</xdr:rowOff>
              </to>
            </anchor>
          </objectPr>
        </oleObject>
      </mc:Choice>
      <mc:Fallback>
        <oleObject progId="Prism5.Document" shapeId="309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AAF7-9017-4BC1-84B7-B9123A834EBD}">
  <dimension ref="B1:N91"/>
  <sheetViews>
    <sheetView tabSelected="1" zoomScaleNormal="100" workbookViewId="0">
      <selection activeCell="D98" sqref="D98"/>
    </sheetView>
  </sheetViews>
  <sheetFormatPr defaultColWidth="9.125" defaultRowHeight="22.5" customHeight="1"/>
  <cols>
    <col min="1" max="1" width="5.625" style="2" customWidth="1"/>
    <col min="2" max="6" width="12.625" style="2" customWidth="1"/>
    <col min="7" max="7" width="12.75" style="2" customWidth="1"/>
    <col min="8" max="10" width="10.625" style="2" customWidth="1"/>
    <col min="11" max="12" width="10.625" style="3" customWidth="1"/>
    <col min="13" max="13" width="10.625" style="2" customWidth="1"/>
    <col min="14" max="14" width="5.625" style="2" customWidth="1"/>
    <col min="15" max="18" width="9.125" style="2"/>
    <col min="19" max="19" width="9.375" style="2" bestFit="1" customWidth="1"/>
    <col min="20" max="16384" width="9.125" style="2"/>
  </cols>
  <sheetData>
    <row r="1" spans="2:14" ht="22.5" customHeight="1">
      <c r="B1" s="24" t="s">
        <v>0</v>
      </c>
      <c r="C1" s="24"/>
      <c r="D1" s="24"/>
      <c r="E1" s="24"/>
    </row>
    <row r="2" spans="2:14" ht="22.5" customHeight="1">
      <c r="B2" s="127" t="s">
        <v>94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2:14" ht="22.5" customHeight="1">
      <c r="B3" s="115" t="s">
        <v>22</v>
      </c>
      <c r="C3" s="123" t="s">
        <v>24</v>
      </c>
      <c r="D3" s="123" t="s">
        <v>26</v>
      </c>
      <c r="E3" s="123" t="s">
        <v>31</v>
      </c>
      <c r="F3" s="123" t="s">
        <v>1</v>
      </c>
      <c r="G3" s="123" t="s">
        <v>93</v>
      </c>
      <c r="H3" s="123" t="s">
        <v>21</v>
      </c>
      <c r="I3" s="123"/>
      <c r="J3" s="123"/>
      <c r="K3" s="125" t="s">
        <v>2</v>
      </c>
      <c r="L3" s="125" t="s">
        <v>3</v>
      </c>
      <c r="M3" s="121" t="s">
        <v>92</v>
      </c>
      <c r="N3" s="24"/>
    </row>
    <row r="4" spans="2:14" ht="22.5" customHeight="1">
      <c r="B4" s="128"/>
      <c r="C4" s="124"/>
      <c r="D4" s="124"/>
      <c r="E4" s="124"/>
      <c r="F4" s="124"/>
      <c r="G4" s="124"/>
      <c r="H4" s="124"/>
      <c r="I4" s="124"/>
      <c r="J4" s="124"/>
      <c r="K4" s="126"/>
      <c r="L4" s="126"/>
      <c r="M4" s="122"/>
      <c r="N4" s="24"/>
    </row>
    <row r="5" spans="2:14" ht="22.5" customHeight="1">
      <c r="B5" s="115" t="s">
        <v>23</v>
      </c>
      <c r="C5" s="118" t="s">
        <v>25</v>
      </c>
      <c r="D5" s="118" t="s">
        <v>27</v>
      </c>
      <c r="E5" s="118" t="s">
        <v>32</v>
      </c>
      <c r="F5" s="118">
        <v>3</v>
      </c>
      <c r="G5" s="112">
        <v>8.3000000000000004E-2</v>
      </c>
      <c r="H5" s="79" t="s">
        <v>11</v>
      </c>
      <c r="I5" s="79" t="s">
        <v>4</v>
      </c>
      <c r="J5" s="79" t="s">
        <v>5</v>
      </c>
      <c r="K5" s="80"/>
      <c r="L5" s="80"/>
      <c r="M5" s="81"/>
      <c r="N5" s="24"/>
    </row>
    <row r="6" spans="2:14" ht="22.5" customHeight="1">
      <c r="B6" s="116"/>
      <c r="C6" s="119"/>
      <c r="D6" s="119"/>
      <c r="E6" s="119"/>
      <c r="F6" s="119"/>
      <c r="G6" s="113"/>
      <c r="H6" s="6">
        <v>3081.7379999999998</v>
      </c>
      <c r="I6" s="6">
        <v>1816.7190000000001</v>
      </c>
      <c r="J6" s="6">
        <v>3034.3429999999998</v>
      </c>
      <c r="K6" s="82">
        <f t="shared" ref="K6" si="0">AVERAGE(H6:J6)</f>
        <v>2644.2666666666669</v>
      </c>
      <c r="L6" s="82">
        <f t="shared" ref="L6" si="1">STDEV(H6:J6)</f>
        <v>717.06898340419957</v>
      </c>
      <c r="M6" s="4">
        <f t="shared" ref="M6" si="2">L6/K6*100</f>
        <v>27.117877044834088</v>
      </c>
      <c r="N6" s="24"/>
    </row>
    <row r="7" spans="2:14" ht="22.5" customHeight="1">
      <c r="B7" s="116"/>
      <c r="C7" s="119"/>
      <c r="D7" s="119"/>
      <c r="E7" s="119"/>
      <c r="F7" s="119"/>
      <c r="G7" s="113">
        <v>0.25</v>
      </c>
      <c r="H7" s="83" t="s">
        <v>15</v>
      </c>
      <c r="I7" s="83" t="s">
        <v>7</v>
      </c>
      <c r="J7" s="83" t="s">
        <v>9</v>
      </c>
      <c r="K7" s="24"/>
      <c r="L7" s="24"/>
      <c r="M7" s="84"/>
      <c r="N7" s="24"/>
    </row>
    <row r="8" spans="2:14" ht="22.5" customHeight="1">
      <c r="B8" s="116"/>
      <c r="C8" s="119"/>
      <c r="D8" s="119"/>
      <c r="E8" s="119"/>
      <c r="F8" s="119"/>
      <c r="G8" s="113"/>
      <c r="H8" s="6">
        <v>2000.8109999999999</v>
      </c>
      <c r="I8" s="6">
        <v>2000.48</v>
      </c>
      <c r="J8" s="6">
        <v>1746.079</v>
      </c>
      <c r="K8" s="82">
        <f t="shared" ref="K8" si="3">AVERAGE(H8:J8)</f>
        <v>1915.79</v>
      </c>
      <c r="L8" s="82">
        <f t="shared" ref="L8" si="4">STDEV(H8:J8)</f>
        <v>146.97413048220426</v>
      </c>
      <c r="M8" s="4">
        <f t="shared" ref="M8" si="5">L8/K8*100</f>
        <v>7.6717244834874521</v>
      </c>
      <c r="N8" s="24"/>
    </row>
    <row r="9" spans="2:14" ht="22.5" customHeight="1">
      <c r="B9" s="116"/>
      <c r="C9" s="119"/>
      <c r="D9" s="119"/>
      <c r="E9" s="119"/>
      <c r="F9" s="119"/>
      <c r="G9" s="113">
        <v>0.5</v>
      </c>
      <c r="H9" s="83" t="s">
        <v>11</v>
      </c>
      <c r="I9" s="83" t="s">
        <v>4</v>
      </c>
      <c r="J9" s="83" t="s">
        <v>5</v>
      </c>
      <c r="K9" s="24"/>
      <c r="L9" s="24"/>
      <c r="M9" s="84"/>
      <c r="N9" s="24"/>
    </row>
    <row r="10" spans="2:14" ht="22.5" customHeight="1">
      <c r="B10" s="116"/>
      <c r="C10" s="119"/>
      <c r="D10" s="119"/>
      <c r="E10" s="119"/>
      <c r="F10" s="119"/>
      <c r="G10" s="113"/>
      <c r="H10" s="6">
        <v>1371.569</v>
      </c>
      <c r="I10" s="6">
        <v>912.78899999999999</v>
      </c>
      <c r="J10" s="6">
        <v>1266.8320000000001</v>
      </c>
      <c r="K10" s="82">
        <f t="shared" ref="K10" si="6">AVERAGE(H10:J10)</f>
        <v>1183.7300000000002</v>
      </c>
      <c r="L10" s="82">
        <f t="shared" ref="L10" si="7">STDEV(H10:J10)</f>
        <v>240.41470192773107</v>
      </c>
      <c r="M10" s="4">
        <f t="shared" ref="M10" si="8">L10/K10*100</f>
        <v>20.309927257713419</v>
      </c>
      <c r="N10" s="24"/>
    </row>
    <row r="11" spans="2:14" ht="22.5" customHeight="1">
      <c r="B11" s="116"/>
      <c r="C11" s="119"/>
      <c r="D11" s="119"/>
      <c r="E11" s="119"/>
      <c r="F11" s="119"/>
      <c r="G11" s="113">
        <v>1</v>
      </c>
      <c r="H11" s="83" t="s">
        <v>15</v>
      </c>
      <c r="I11" s="83" t="s">
        <v>7</v>
      </c>
      <c r="J11" s="83" t="s">
        <v>9</v>
      </c>
      <c r="K11" s="24"/>
      <c r="L11" s="24"/>
      <c r="M11" s="84"/>
      <c r="N11" s="24"/>
    </row>
    <row r="12" spans="2:14" ht="22.5" customHeight="1">
      <c r="B12" s="116"/>
      <c r="C12" s="119"/>
      <c r="D12" s="119"/>
      <c r="E12" s="119"/>
      <c r="F12" s="119"/>
      <c r="G12" s="113"/>
      <c r="H12" s="6">
        <v>522.73099999999999</v>
      </c>
      <c r="I12" s="6">
        <v>626.75099999999998</v>
      </c>
      <c r="J12" s="6">
        <v>495.87599999999998</v>
      </c>
      <c r="K12" s="82">
        <f t="shared" ref="K12" si="9">AVERAGE(H12:J12)</f>
        <v>548.45266666666669</v>
      </c>
      <c r="L12" s="82">
        <f t="shared" ref="L12" si="10">STDEV(H12:J12)</f>
        <v>69.125028089204378</v>
      </c>
      <c r="M12" s="4">
        <f t="shared" ref="M12" si="11">L12/K12*100</f>
        <v>12.603645180417461</v>
      </c>
      <c r="N12" s="24"/>
    </row>
    <row r="13" spans="2:14" ht="22.5" customHeight="1">
      <c r="B13" s="116"/>
      <c r="C13" s="119"/>
      <c r="D13" s="119"/>
      <c r="E13" s="119"/>
      <c r="F13" s="119"/>
      <c r="G13" s="113">
        <v>2</v>
      </c>
      <c r="H13" s="83" t="s">
        <v>11</v>
      </c>
      <c r="I13" s="83" t="s">
        <v>4</v>
      </c>
      <c r="J13" s="83" t="s">
        <v>5</v>
      </c>
      <c r="K13" s="24"/>
      <c r="L13" s="24"/>
      <c r="M13" s="84"/>
      <c r="N13" s="24"/>
    </row>
    <row r="14" spans="2:14" ht="22.5" customHeight="1">
      <c r="B14" s="116"/>
      <c r="C14" s="119"/>
      <c r="D14" s="119"/>
      <c r="E14" s="119"/>
      <c r="F14" s="119"/>
      <c r="G14" s="113"/>
      <c r="H14" s="6">
        <v>213.459</v>
      </c>
      <c r="I14" s="6">
        <v>272.07900000000001</v>
      </c>
      <c r="J14" s="6">
        <v>312.31099999999998</v>
      </c>
      <c r="K14" s="82">
        <f t="shared" ref="K14" si="12">AVERAGE(H14:J14)</f>
        <v>265.94966666666664</v>
      </c>
      <c r="L14" s="82">
        <f t="shared" ref="L14" si="13">STDEV(H14:J14)</f>
        <v>49.710220491699239</v>
      </c>
      <c r="M14" s="4">
        <f t="shared" ref="M14" si="14">L14/K14*100</f>
        <v>18.691589696182827</v>
      </c>
      <c r="N14" s="24"/>
    </row>
    <row r="15" spans="2:14" ht="22.5" customHeight="1">
      <c r="B15" s="116"/>
      <c r="C15" s="119"/>
      <c r="D15" s="119"/>
      <c r="E15" s="119"/>
      <c r="F15" s="119"/>
      <c r="G15" s="113">
        <v>4</v>
      </c>
      <c r="H15" s="83" t="s">
        <v>15</v>
      </c>
      <c r="I15" s="83" t="s">
        <v>7</v>
      </c>
      <c r="J15" s="83" t="s">
        <v>9</v>
      </c>
      <c r="K15" s="24"/>
      <c r="L15" s="24"/>
      <c r="M15" s="84"/>
      <c r="N15" s="24"/>
    </row>
    <row r="16" spans="2:14" ht="22.5" customHeight="1">
      <c r="B16" s="116"/>
      <c r="C16" s="119"/>
      <c r="D16" s="119"/>
      <c r="E16" s="119"/>
      <c r="F16" s="119"/>
      <c r="G16" s="113"/>
      <c r="H16" s="6">
        <v>66.792000000000002</v>
      </c>
      <c r="I16" s="6">
        <v>87.361999999999995</v>
      </c>
      <c r="J16" s="6">
        <v>102.71299999999999</v>
      </c>
      <c r="K16" s="82">
        <f t="shared" ref="K16" si="15">AVERAGE(H16:J16)</f>
        <v>85.622333333333316</v>
      </c>
      <c r="L16" s="82">
        <f t="shared" ref="L16" si="16">STDEV(H16:J16)</f>
        <v>18.023578732686101</v>
      </c>
      <c r="M16" s="4">
        <f t="shared" ref="M16" si="17">L16/K16*100</f>
        <v>21.050090590873218</v>
      </c>
      <c r="N16" s="24"/>
    </row>
    <row r="17" spans="2:14" ht="22.5" customHeight="1">
      <c r="B17" s="116"/>
      <c r="C17" s="119"/>
      <c r="D17" s="119"/>
      <c r="E17" s="119"/>
      <c r="F17" s="119"/>
      <c r="G17" s="113">
        <v>8</v>
      </c>
      <c r="H17" s="83" t="s">
        <v>11</v>
      </c>
      <c r="I17" s="83" t="s">
        <v>4</v>
      </c>
      <c r="J17" s="83" t="s">
        <v>5</v>
      </c>
      <c r="K17" s="24"/>
      <c r="L17" s="24"/>
      <c r="M17" s="84"/>
      <c r="N17" s="24"/>
    </row>
    <row r="18" spans="2:14" ht="22.5" customHeight="1">
      <c r="B18" s="116"/>
      <c r="C18" s="119"/>
      <c r="D18" s="119"/>
      <c r="E18" s="119"/>
      <c r="F18" s="119"/>
      <c r="G18" s="113"/>
      <c r="H18" s="6">
        <v>16.914999999999999</v>
      </c>
      <c r="I18" s="6">
        <v>33.770000000000003</v>
      </c>
      <c r="J18" s="6">
        <v>45.866</v>
      </c>
      <c r="K18" s="82">
        <f t="shared" ref="K18" si="18">AVERAGE(H18:J18)</f>
        <v>32.183666666666667</v>
      </c>
      <c r="L18" s="82">
        <f t="shared" ref="L18" si="19">STDEV(H18:J18)</f>
        <v>14.540544705523702</v>
      </c>
      <c r="M18" s="4">
        <f t="shared" ref="M18" si="20">L18/K18*100</f>
        <v>45.179888469897882</v>
      </c>
      <c r="N18" s="24"/>
    </row>
    <row r="19" spans="2:14" ht="22.5" customHeight="1">
      <c r="B19" s="116"/>
      <c r="C19" s="119"/>
      <c r="D19" s="119"/>
      <c r="E19" s="119"/>
      <c r="F19" s="119"/>
      <c r="G19" s="113">
        <v>24</v>
      </c>
      <c r="H19" s="83" t="s">
        <v>15</v>
      </c>
      <c r="I19" s="83" t="s">
        <v>7</v>
      </c>
      <c r="J19" s="83" t="s">
        <v>9</v>
      </c>
      <c r="K19" s="24"/>
      <c r="L19" s="24"/>
      <c r="M19" s="84"/>
      <c r="N19" s="24"/>
    </row>
    <row r="20" spans="2:14" ht="22.5" customHeight="1">
      <c r="B20" s="117"/>
      <c r="C20" s="120"/>
      <c r="D20" s="120"/>
      <c r="E20" s="120"/>
      <c r="F20" s="120"/>
      <c r="G20" s="114"/>
      <c r="H20" s="27">
        <v>3.2690000000000001</v>
      </c>
      <c r="I20" s="27">
        <v>1.7150000000000001</v>
      </c>
      <c r="J20" s="27">
        <v>2.8109999999999999</v>
      </c>
      <c r="K20" s="23">
        <f t="shared" ref="K20" si="21">AVERAGE(H20:J20)</f>
        <v>2.5983333333333332</v>
      </c>
      <c r="L20" s="23">
        <f t="shared" ref="L20" si="22">STDEV(H20:J20)</f>
        <v>0.79852948181850625</v>
      </c>
      <c r="M20" s="7">
        <f t="shared" ref="M20" si="23">L20/K20*100</f>
        <v>30.732372616491581</v>
      </c>
      <c r="N20" s="24"/>
    </row>
    <row r="21" spans="2:14" ht="22.5" customHeight="1">
      <c r="B21" s="115" t="s">
        <v>29</v>
      </c>
      <c r="C21" s="118" t="s">
        <v>20</v>
      </c>
      <c r="D21" s="118" t="s">
        <v>28</v>
      </c>
      <c r="E21" s="118" t="s">
        <v>32</v>
      </c>
      <c r="F21" s="118">
        <v>3</v>
      </c>
      <c r="G21" s="112">
        <v>0.5</v>
      </c>
      <c r="H21" s="86" t="s">
        <v>95</v>
      </c>
      <c r="I21" s="86" t="s">
        <v>96</v>
      </c>
      <c r="J21" s="86" t="s">
        <v>97</v>
      </c>
      <c r="K21" s="80"/>
      <c r="L21" s="80"/>
      <c r="M21" s="81"/>
      <c r="N21" s="24"/>
    </row>
    <row r="22" spans="2:14" ht="22.5" customHeight="1">
      <c r="B22" s="116"/>
      <c r="C22" s="119"/>
      <c r="D22" s="119"/>
      <c r="E22" s="119"/>
      <c r="F22" s="119"/>
      <c r="G22" s="113"/>
      <c r="H22" s="6">
        <v>391.63499999999999</v>
      </c>
      <c r="I22" s="6">
        <v>874.09199999999998</v>
      </c>
      <c r="J22" s="6">
        <v>749.29</v>
      </c>
      <c r="K22" s="82">
        <f t="shared" ref="K22" si="24">AVERAGE(H22:J22)</f>
        <v>671.67233333333331</v>
      </c>
      <c r="L22" s="82">
        <f t="shared" ref="L22" si="25">STDEV(H22:J22)</f>
        <v>250.41878093771896</v>
      </c>
      <c r="M22" s="4">
        <f t="shared" ref="M22" si="26">L22/K22*100</f>
        <v>37.282878646341786</v>
      </c>
      <c r="N22" s="24"/>
    </row>
    <row r="23" spans="2:14" ht="22.5" customHeight="1">
      <c r="B23" s="116"/>
      <c r="C23" s="119"/>
      <c r="D23" s="119"/>
      <c r="E23" s="119"/>
      <c r="F23" s="119"/>
      <c r="G23" s="113">
        <v>1</v>
      </c>
      <c r="H23" s="83" t="s">
        <v>35</v>
      </c>
      <c r="I23" s="83" t="s">
        <v>55</v>
      </c>
      <c r="J23" s="83" t="s">
        <v>56</v>
      </c>
      <c r="K23" s="24"/>
      <c r="L23" s="24"/>
      <c r="M23" s="84"/>
      <c r="N23" s="24"/>
    </row>
    <row r="24" spans="2:14" ht="22.5" customHeight="1">
      <c r="B24" s="116"/>
      <c r="C24" s="119"/>
      <c r="D24" s="119"/>
      <c r="E24" s="119"/>
      <c r="F24" s="119"/>
      <c r="G24" s="113"/>
      <c r="H24" s="6">
        <v>317.70400000000001</v>
      </c>
      <c r="I24" s="6">
        <v>485.096</v>
      </c>
      <c r="J24" s="6">
        <v>481.64800000000002</v>
      </c>
      <c r="K24" s="82">
        <f t="shared" ref="K24" si="27">AVERAGE(H24:J24)</f>
        <v>428.14933333333329</v>
      </c>
      <c r="L24" s="82">
        <f t="shared" ref="L24" si="28">STDEV(H24:J24)</f>
        <v>95.664000111501949</v>
      </c>
      <c r="M24" s="4">
        <f t="shared" ref="M24" si="29">L24/K24*100</f>
        <v>22.343605995299605</v>
      </c>
      <c r="N24" s="24"/>
    </row>
    <row r="25" spans="2:14" ht="22.5" customHeight="1">
      <c r="B25" s="116"/>
      <c r="C25" s="119"/>
      <c r="D25" s="119"/>
      <c r="E25" s="119"/>
      <c r="F25" s="119"/>
      <c r="G25" s="113">
        <v>2</v>
      </c>
      <c r="H25" s="83" t="s">
        <v>95</v>
      </c>
      <c r="I25" s="83" t="s">
        <v>96</v>
      </c>
      <c r="J25" s="83" t="s">
        <v>97</v>
      </c>
      <c r="K25" s="24"/>
      <c r="L25" s="24"/>
      <c r="M25" s="84"/>
      <c r="N25" s="24"/>
    </row>
    <row r="26" spans="2:14" ht="22.5" customHeight="1">
      <c r="B26" s="116"/>
      <c r="C26" s="119"/>
      <c r="D26" s="119"/>
      <c r="E26" s="119"/>
      <c r="F26" s="119"/>
      <c r="G26" s="113"/>
      <c r="H26" s="6">
        <v>145.65899999999999</v>
      </c>
      <c r="I26" s="6">
        <v>229.66399999999999</v>
      </c>
      <c r="J26" s="6">
        <v>167.601</v>
      </c>
      <c r="K26" s="82">
        <f t="shared" ref="K26" si="30">AVERAGE(H26:J26)</f>
        <v>180.97466666666665</v>
      </c>
      <c r="L26" s="82">
        <f t="shared" ref="L26" si="31">STDEV(H26:J26)</f>
        <v>43.570072599587661</v>
      </c>
      <c r="M26" s="4">
        <f t="shared" ref="M26" si="32">L26/K26*100</f>
        <v>24.075232960554882</v>
      </c>
      <c r="N26" s="24"/>
    </row>
    <row r="27" spans="2:14" ht="22.5" customHeight="1">
      <c r="B27" s="116"/>
      <c r="C27" s="119"/>
      <c r="D27" s="119"/>
      <c r="E27" s="119"/>
      <c r="F27" s="119"/>
      <c r="G27" s="113">
        <v>4</v>
      </c>
      <c r="H27" s="87" t="s">
        <v>35</v>
      </c>
      <c r="I27" s="87" t="s">
        <v>55</v>
      </c>
      <c r="J27" s="87" t="s">
        <v>56</v>
      </c>
      <c r="K27" s="24"/>
      <c r="L27" s="24"/>
      <c r="M27" s="84"/>
      <c r="N27" s="24"/>
    </row>
    <row r="28" spans="2:14" ht="22.5" customHeight="1">
      <c r="B28" s="116"/>
      <c r="C28" s="119"/>
      <c r="D28" s="119"/>
      <c r="E28" s="119"/>
      <c r="F28" s="119"/>
      <c r="G28" s="113"/>
      <c r="H28" s="6">
        <v>84.522000000000006</v>
      </c>
      <c r="I28" s="6">
        <v>75.695999999999998</v>
      </c>
      <c r="J28" s="6">
        <v>108.964</v>
      </c>
      <c r="K28" s="82">
        <f t="shared" ref="K28" si="33">AVERAGE(H28:J28)</f>
        <v>89.727333333333334</v>
      </c>
      <c r="L28" s="82">
        <f t="shared" ref="L28" si="34">STDEV(H28:J28)</f>
        <v>17.23402382884893</v>
      </c>
      <c r="M28" s="4">
        <f t="shared" ref="M28" si="35">L28/K28*100</f>
        <v>19.207105782164778</v>
      </c>
      <c r="N28" s="24"/>
    </row>
    <row r="29" spans="2:14" ht="22.5" customHeight="1">
      <c r="B29" s="116"/>
      <c r="C29" s="119"/>
      <c r="D29" s="119"/>
      <c r="E29" s="119"/>
      <c r="F29" s="119"/>
      <c r="G29" s="113">
        <v>8</v>
      </c>
      <c r="H29" s="87" t="s">
        <v>95</v>
      </c>
      <c r="I29" s="87" t="s">
        <v>96</v>
      </c>
      <c r="J29" s="87" t="s">
        <v>97</v>
      </c>
      <c r="K29" s="24"/>
      <c r="L29" s="24"/>
      <c r="M29" s="84"/>
      <c r="N29" s="24"/>
    </row>
    <row r="30" spans="2:14" ht="22.5" customHeight="1">
      <c r="B30" s="116"/>
      <c r="C30" s="119"/>
      <c r="D30" s="119"/>
      <c r="E30" s="119"/>
      <c r="F30" s="119"/>
      <c r="G30" s="113"/>
      <c r="H30" s="6">
        <v>61.223999999999997</v>
      </c>
      <c r="I30" s="6">
        <v>98.715000000000003</v>
      </c>
      <c r="J30" s="6">
        <v>70.396000000000001</v>
      </c>
      <c r="K30" s="82">
        <f t="shared" ref="K30" si="36">AVERAGE(H30:J30)</f>
        <v>76.778333333333322</v>
      </c>
      <c r="L30" s="82">
        <f t="shared" ref="L30" si="37">STDEV(H30:J30)</f>
        <v>19.543397973058195</v>
      </c>
      <c r="M30" s="4">
        <f t="shared" ref="M30" si="38">L30/K30*100</f>
        <v>25.454313898962205</v>
      </c>
      <c r="N30" s="24"/>
    </row>
    <row r="31" spans="2:14" ht="22.5" customHeight="1">
      <c r="B31" s="116"/>
      <c r="C31" s="119"/>
      <c r="D31" s="119"/>
      <c r="E31" s="119"/>
      <c r="F31" s="119"/>
      <c r="G31" s="113">
        <v>12</v>
      </c>
      <c r="H31" s="87" t="s">
        <v>35</v>
      </c>
      <c r="I31" s="87" t="s">
        <v>55</v>
      </c>
      <c r="J31" s="87" t="s">
        <v>56</v>
      </c>
      <c r="K31" s="24"/>
      <c r="L31" s="24"/>
      <c r="M31" s="84"/>
      <c r="N31" s="24"/>
    </row>
    <row r="32" spans="2:14" ht="22.5" customHeight="1">
      <c r="B32" s="116"/>
      <c r="C32" s="119"/>
      <c r="D32" s="119"/>
      <c r="E32" s="119"/>
      <c r="F32" s="119"/>
      <c r="G32" s="113"/>
      <c r="H32" s="6">
        <v>14.005000000000001</v>
      </c>
      <c r="I32" s="6">
        <v>22.228000000000002</v>
      </c>
      <c r="J32" s="6">
        <v>29.516999999999999</v>
      </c>
      <c r="K32" s="82">
        <f t="shared" ref="K32" si="39">AVERAGE(H32:J32)</f>
        <v>21.916666666666668</v>
      </c>
      <c r="L32" s="82">
        <f t="shared" ref="L32" si="40">STDEV(H32:J32)</f>
        <v>7.7606850427867116</v>
      </c>
      <c r="M32" s="4">
        <f t="shared" ref="M32" si="41">L32/K32*100</f>
        <v>35.40996977697359</v>
      </c>
      <c r="N32" s="24"/>
    </row>
    <row r="33" spans="2:14" ht="22.5" customHeight="1">
      <c r="B33" s="116"/>
      <c r="C33" s="119"/>
      <c r="D33" s="119"/>
      <c r="E33" s="119"/>
      <c r="F33" s="119"/>
      <c r="G33" s="113">
        <v>24</v>
      </c>
      <c r="H33" s="87" t="s">
        <v>95</v>
      </c>
      <c r="I33" s="87" t="s">
        <v>96</v>
      </c>
      <c r="J33" s="87" t="s">
        <v>97</v>
      </c>
      <c r="K33" s="24"/>
      <c r="L33" s="24"/>
      <c r="M33" s="84"/>
      <c r="N33" s="24"/>
    </row>
    <row r="34" spans="2:14" ht="22.5" customHeight="1">
      <c r="B34" s="117"/>
      <c r="C34" s="120"/>
      <c r="D34" s="120"/>
      <c r="E34" s="120"/>
      <c r="F34" s="120"/>
      <c r="G34" s="114"/>
      <c r="H34" s="27">
        <v>2.2149999999999999</v>
      </c>
      <c r="I34" s="27">
        <v>1.83</v>
      </c>
      <c r="J34" s="27">
        <v>2.3769999999999998</v>
      </c>
      <c r="K34" s="23">
        <f t="shared" ref="K34" si="42">AVERAGE(H34:J34)</f>
        <v>2.1406666666666667</v>
      </c>
      <c r="L34" s="23">
        <f t="shared" ref="L34" si="43">STDEV(H34:J34)</f>
        <v>0.28097390151637491</v>
      </c>
      <c r="M34" s="7">
        <f t="shared" ref="M34" si="44">L34/K34*100</f>
        <v>13.12553261521527</v>
      </c>
      <c r="N34" s="24"/>
    </row>
    <row r="35" spans="2:14" ht="22.5" customHeight="1">
      <c r="B35" s="115" t="s">
        <v>30</v>
      </c>
      <c r="C35" s="118" t="s">
        <v>20</v>
      </c>
      <c r="D35" s="118" t="s">
        <v>28</v>
      </c>
      <c r="E35" s="118" t="s">
        <v>33</v>
      </c>
      <c r="F35" s="118">
        <v>10</v>
      </c>
      <c r="G35" s="112">
        <v>0.5</v>
      </c>
      <c r="H35" s="86" t="s">
        <v>98</v>
      </c>
      <c r="I35" s="86" t="s">
        <v>99</v>
      </c>
      <c r="J35" s="86" t="s">
        <v>100</v>
      </c>
      <c r="K35" s="80"/>
      <c r="L35" s="80"/>
      <c r="M35" s="81"/>
      <c r="N35" s="24"/>
    </row>
    <row r="36" spans="2:14" ht="22.5" customHeight="1">
      <c r="B36" s="116"/>
      <c r="C36" s="119"/>
      <c r="D36" s="119"/>
      <c r="E36" s="119"/>
      <c r="F36" s="119"/>
      <c r="G36" s="113"/>
      <c r="H36" s="6">
        <v>3507.4209999999998</v>
      </c>
      <c r="I36" s="6">
        <v>3546.2449999999999</v>
      </c>
      <c r="J36" s="6">
        <v>4051.9609999999998</v>
      </c>
      <c r="K36" s="82">
        <f t="shared" ref="K36" si="45">AVERAGE(H36:J36)</f>
        <v>3701.8756666666663</v>
      </c>
      <c r="L36" s="82">
        <f t="shared" ref="L36" si="46">STDEV(H36:J36)</f>
        <v>303.80360630732036</v>
      </c>
      <c r="M36" s="4">
        <f t="shared" ref="M36" si="47">L36/K36*100</f>
        <v>8.2067479748956202</v>
      </c>
      <c r="N36" s="24"/>
    </row>
    <row r="37" spans="2:14" ht="22.5" customHeight="1">
      <c r="B37" s="116"/>
      <c r="C37" s="119"/>
      <c r="D37" s="119"/>
      <c r="E37" s="119"/>
      <c r="F37" s="119"/>
      <c r="G37" s="113">
        <v>1</v>
      </c>
      <c r="H37" s="83" t="s">
        <v>101</v>
      </c>
      <c r="I37" s="83" t="s">
        <v>102</v>
      </c>
      <c r="J37" s="83" t="s">
        <v>103</v>
      </c>
      <c r="K37" s="24"/>
      <c r="L37" s="24"/>
      <c r="M37" s="84"/>
      <c r="N37" s="24"/>
    </row>
    <row r="38" spans="2:14" ht="22.5" customHeight="1">
      <c r="B38" s="116"/>
      <c r="C38" s="119"/>
      <c r="D38" s="119"/>
      <c r="E38" s="119"/>
      <c r="F38" s="119"/>
      <c r="G38" s="113"/>
      <c r="H38" s="6">
        <v>1149.704</v>
      </c>
      <c r="I38" s="6">
        <v>1667.078</v>
      </c>
      <c r="J38" s="6">
        <v>1767.7190000000001</v>
      </c>
      <c r="K38" s="82">
        <f t="shared" ref="K38" si="48">AVERAGE(H38:J38)</f>
        <v>1528.1670000000001</v>
      </c>
      <c r="L38" s="82">
        <f t="shared" ref="L38" si="49">STDEV(H38:J38)</f>
        <v>331.59890605519138</v>
      </c>
      <c r="M38" s="4">
        <f t="shared" ref="M38" si="50">L38/K38*100</f>
        <v>21.699127520434047</v>
      </c>
      <c r="N38" s="24"/>
    </row>
    <row r="39" spans="2:14" ht="22.5" customHeight="1">
      <c r="B39" s="116"/>
      <c r="C39" s="119"/>
      <c r="D39" s="119"/>
      <c r="E39" s="119"/>
      <c r="F39" s="119"/>
      <c r="G39" s="113">
        <v>2</v>
      </c>
      <c r="H39" s="83" t="s">
        <v>98</v>
      </c>
      <c r="I39" s="83" t="s">
        <v>99</v>
      </c>
      <c r="J39" s="83" t="s">
        <v>100</v>
      </c>
      <c r="K39" s="24"/>
      <c r="L39" s="24"/>
      <c r="M39" s="84"/>
      <c r="N39" s="24"/>
    </row>
    <row r="40" spans="2:14" ht="22.5" customHeight="1">
      <c r="B40" s="116"/>
      <c r="C40" s="119"/>
      <c r="D40" s="119"/>
      <c r="E40" s="119"/>
      <c r="F40" s="119"/>
      <c r="G40" s="113"/>
      <c r="H40" s="6">
        <v>429.58</v>
      </c>
      <c r="I40" s="6">
        <v>353.39800000000002</v>
      </c>
      <c r="J40" s="6">
        <v>454.71600000000001</v>
      </c>
      <c r="K40" s="82">
        <f t="shared" ref="K40" si="51">AVERAGE(H40:J40)</f>
        <v>412.56466666666665</v>
      </c>
      <c r="L40" s="82">
        <f t="shared" ref="L40" si="52">STDEV(H40:J40)</f>
        <v>52.758652914316798</v>
      </c>
      <c r="M40" s="4">
        <f t="shared" ref="M40" si="53">L40/K40*100</f>
        <v>12.787971723459144</v>
      </c>
      <c r="N40" s="24"/>
    </row>
    <row r="41" spans="2:14" ht="22.5" customHeight="1">
      <c r="B41" s="116"/>
      <c r="C41" s="119"/>
      <c r="D41" s="119"/>
      <c r="E41" s="119"/>
      <c r="F41" s="119"/>
      <c r="G41" s="113">
        <v>4</v>
      </c>
      <c r="H41" s="83" t="s">
        <v>101</v>
      </c>
      <c r="I41" s="83" t="s">
        <v>102</v>
      </c>
      <c r="J41" s="83" t="s">
        <v>103</v>
      </c>
      <c r="K41" s="24"/>
      <c r="L41" s="24"/>
      <c r="M41" s="84"/>
      <c r="N41" s="24"/>
    </row>
    <row r="42" spans="2:14" ht="22.5" customHeight="1">
      <c r="B42" s="116"/>
      <c r="C42" s="119"/>
      <c r="D42" s="119"/>
      <c r="E42" s="119"/>
      <c r="F42" s="119"/>
      <c r="G42" s="113"/>
      <c r="H42" s="6">
        <v>175.00800000000001</v>
      </c>
      <c r="I42" s="6">
        <v>190.815</v>
      </c>
      <c r="J42" s="6">
        <v>272.43400000000003</v>
      </c>
      <c r="K42" s="82">
        <f t="shared" ref="K42" si="54">AVERAGE(H42:J42)</f>
        <v>212.75233333333335</v>
      </c>
      <c r="L42" s="82">
        <f t="shared" ref="L42" si="55">STDEV(H42:J42)</f>
        <v>52.286626534261451</v>
      </c>
      <c r="M42" s="4">
        <f t="shared" ref="M42" si="56">L42/K42*100</f>
        <v>24.576288172755543</v>
      </c>
      <c r="N42" s="24"/>
    </row>
    <row r="43" spans="2:14" ht="22.5" customHeight="1">
      <c r="B43" s="116"/>
      <c r="C43" s="119"/>
      <c r="D43" s="119"/>
      <c r="E43" s="119"/>
      <c r="F43" s="119"/>
      <c r="G43" s="113">
        <v>8</v>
      </c>
      <c r="H43" s="83" t="s">
        <v>98</v>
      </c>
      <c r="I43" s="83" t="s">
        <v>99</v>
      </c>
      <c r="J43" s="83" t="s">
        <v>100</v>
      </c>
      <c r="K43" s="24"/>
      <c r="L43" s="24"/>
      <c r="M43" s="84"/>
      <c r="N43" s="24"/>
    </row>
    <row r="44" spans="2:14" ht="22.5" customHeight="1">
      <c r="B44" s="116"/>
      <c r="C44" s="119"/>
      <c r="D44" s="119"/>
      <c r="E44" s="119"/>
      <c r="F44" s="119"/>
      <c r="G44" s="113"/>
      <c r="H44" s="6">
        <v>193.477</v>
      </c>
      <c r="I44" s="6">
        <v>241.208</v>
      </c>
      <c r="J44" s="6">
        <v>325.089</v>
      </c>
      <c r="K44" s="82">
        <f t="shared" ref="K44" si="57">AVERAGE(H44:J44)</f>
        <v>253.25800000000001</v>
      </c>
      <c r="L44" s="82">
        <f t="shared" ref="L44" si="58">STDEV(H44:J44)</f>
        <v>66.628308630791551</v>
      </c>
      <c r="M44" s="4">
        <f t="shared" ref="M44" si="59">L44/K44*100</f>
        <v>26.3084714523496</v>
      </c>
      <c r="N44" s="24"/>
    </row>
    <row r="45" spans="2:14" ht="22.5" customHeight="1">
      <c r="B45" s="116"/>
      <c r="C45" s="119"/>
      <c r="D45" s="119"/>
      <c r="E45" s="119"/>
      <c r="F45" s="119"/>
      <c r="G45" s="113">
        <v>12</v>
      </c>
      <c r="H45" s="83" t="s">
        <v>101</v>
      </c>
      <c r="I45" s="83" t="s">
        <v>102</v>
      </c>
      <c r="J45" s="83" t="s">
        <v>103</v>
      </c>
      <c r="K45" s="24"/>
      <c r="L45" s="24"/>
      <c r="M45" s="84"/>
      <c r="N45" s="24"/>
    </row>
    <row r="46" spans="2:14" ht="22.5" customHeight="1">
      <c r="B46" s="116"/>
      <c r="C46" s="119"/>
      <c r="D46" s="119"/>
      <c r="E46" s="119"/>
      <c r="F46" s="119"/>
      <c r="G46" s="113"/>
      <c r="H46" s="6">
        <v>63.252000000000002</v>
      </c>
      <c r="I46" s="6">
        <v>97.427999999999997</v>
      </c>
      <c r="J46" s="6">
        <v>125.149</v>
      </c>
      <c r="K46" s="82">
        <f t="shared" ref="K46" si="60">AVERAGE(H46:J46)</f>
        <v>95.276333333333341</v>
      </c>
      <c r="L46" s="82">
        <f t="shared" ref="L46" si="61">STDEV(H46:J46)</f>
        <v>31.004546510686641</v>
      </c>
      <c r="M46" s="4">
        <f t="shared" ref="M46" si="62">L46/K46*100</f>
        <v>32.54170834032233</v>
      </c>
      <c r="N46" s="24"/>
    </row>
    <row r="47" spans="2:14" ht="22.5" customHeight="1">
      <c r="B47" s="116"/>
      <c r="C47" s="119"/>
      <c r="D47" s="119"/>
      <c r="E47" s="119"/>
      <c r="F47" s="119"/>
      <c r="G47" s="113">
        <v>24</v>
      </c>
      <c r="H47" s="83" t="s">
        <v>98</v>
      </c>
      <c r="I47" s="83" t="s">
        <v>99</v>
      </c>
      <c r="J47" s="83" t="s">
        <v>100</v>
      </c>
      <c r="K47" s="24"/>
      <c r="L47" s="24"/>
      <c r="M47" s="84"/>
      <c r="N47" s="24"/>
    </row>
    <row r="48" spans="2:14" ht="22.5" customHeight="1">
      <c r="B48" s="117"/>
      <c r="C48" s="120"/>
      <c r="D48" s="120"/>
      <c r="E48" s="120"/>
      <c r="F48" s="120"/>
      <c r="G48" s="114"/>
      <c r="H48" s="27">
        <v>3.0390000000000001</v>
      </c>
      <c r="I48" s="27">
        <v>12.226000000000001</v>
      </c>
      <c r="J48" s="27">
        <v>23.331</v>
      </c>
      <c r="K48" s="23">
        <f t="shared" ref="K48" si="63">AVERAGE(H48:J48)</f>
        <v>12.865333333333334</v>
      </c>
      <c r="L48" s="23">
        <f t="shared" ref="L48" si="64">STDEV(H48:J48)</f>
        <v>10.161096217108334</v>
      </c>
      <c r="M48" s="7">
        <f t="shared" ref="M48" si="65">L48/K48*100</f>
        <v>78.980434893058856</v>
      </c>
      <c r="N48" s="24"/>
    </row>
    <row r="49" spans="2:14" ht="22.5" customHeight="1">
      <c r="B49" s="115" t="s">
        <v>34</v>
      </c>
      <c r="C49" s="118" t="s">
        <v>20</v>
      </c>
      <c r="D49" s="118" t="s">
        <v>28</v>
      </c>
      <c r="E49" s="118" t="s">
        <v>32</v>
      </c>
      <c r="F49" s="118">
        <v>10</v>
      </c>
      <c r="G49" s="112">
        <v>0.5</v>
      </c>
      <c r="H49" s="86" t="s">
        <v>104</v>
      </c>
      <c r="I49" s="86" t="s">
        <v>105</v>
      </c>
      <c r="J49" s="86" t="s">
        <v>106</v>
      </c>
      <c r="K49" s="80"/>
      <c r="L49" s="80"/>
      <c r="M49" s="81"/>
      <c r="N49" s="24"/>
    </row>
    <row r="50" spans="2:14" ht="22.5" customHeight="1">
      <c r="B50" s="116"/>
      <c r="C50" s="119"/>
      <c r="D50" s="119"/>
      <c r="E50" s="119"/>
      <c r="F50" s="119"/>
      <c r="G50" s="113"/>
      <c r="H50" s="6">
        <v>3410.5219999999999</v>
      </c>
      <c r="I50" s="6">
        <v>3880.337</v>
      </c>
      <c r="J50" s="6">
        <v>3042.855</v>
      </c>
      <c r="K50" s="82">
        <f t="shared" ref="K50" si="66">AVERAGE(H50:J50)</f>
        <v>3444.5713333333333</v>
      </c>
      <c r="L50" s="82">
        <f t="shared" ref="L50" si="67">STDEV(H50:J50)</f>
        <v>419.77796858140772</v>
      </c>
      <c r="M50" s="4">
        <f t="shared" ref="M50" si="68">L50/K50*100</f>
        <v>12.186653373068221</v>
      </c>
      <c r="N50" s="24"/>
    </row>
    <row r="51" spans="2:14" ht="22.5" customHeight="1">
      <c r="B51" s="116"/>
      <c r="C51" s="119"/>
      <c r="D51" s="119"/>
      <c r="E51" s="119"/>
      <c r="F51" s="119"/>
      <c r="G51" s="113">
        <v>1</v>
      </c>
      <c r="H51" s="83" t="s">
        <v>107</v>
      </c>
      <c r="I51" s="83" t="s">
        <v>108</v>
      </c>
      <c r="J51" s="83" t="s">
        <v>109</v>
      </c>
      <c r="K51" s="24"/>
      <c r="L51" s="24"/>
      <c r="M51" s="84"/>
      <c r="N51" s="24"/>
    </row>
    <row r="52" spans="2:14" ht="22.5" customHeight="1">
      <c r="B52" s="116"/>
      <c r="C52" s="119"/>
      <c r="D52" s="119"/>
      <c r="E52" s="119"/>
      <c r="F52" s="119"/>
      <c r="G52" s="113"/>
      <c r="H52" s="6">
        <v>2149.5120000000002</v>
      </c>
      <c r="I52" s="6">
        <v>1223.8810000000001</v>
      </c>
      <c r="J52" s="6">
        <v>4075.5770000000002</v>
      </c>
      <c r="K52" s="82">
        <f t="shared" ref="K52" si="69">AVERAGE(H52:J52)</f>
        <v>2482.9900000000002</v>
      </c>
      <c r="L52" s="82">
        <f t="shared" ref="L52" si="70">STDEV(H52:J52)</f>
        <v>1454.8017739427596</v>
      </c>
      <c r="M52" s="4">
        <f t="shared" ref="M52" si="71">L52/K52*100</f>
        <v>58.590722231775381</v>
      </c>
      <c r="N52" s="24"/>
    </row>
    <row r="53" spans="2:14" ht="22.5" customHeight="1">
      <c r="B53" s="116"/>
      <c r="C53" s="119"/>
      <c r="D53" s="119"/>
      <c r="E53" s="119"/>
      <c r="F53" s="119"/>
      <c r="G53" s="113">
        <v>2</v>
      </c>
      <c r="H53" s="83" t="s">
        <v>104</v>
      </c>
      <c r="I53" s="83" t="s">
        <v>105</v>
      </c>
      <c r="J53" s="83" t="s">
        <v>106</v>
      </c>
      <c r="K53" s="24"/>
      <c r="L53" s="24"/>
      <c r="M53" s="84"/>
      <c r="N53" s="24"/>
    </row>
    <row r="54" spans="2:14" ht="22.5" customHeight="1">
      <c r="B54" s="116"/>
      <c r="C54" s="119"/>
      <c r="D54" s="119"/>
      <c r="E54" s="119"/>
      <c r="F54" s="119"/>
      <c r="G54" s="113"/>
      <c r="H54" s="6">
        <v>697.93700000000001</v>
      </c>
      <c r="I54" s="6">
        <v>728.99400000000003</v>
      </c>
      <c r="J54" s="6">
        <v>345.54199999999997</v>
      </c>
      <c r="K54" s="82">
        <f t="shared" ref="K54" si="72">AVERAGE(H54:J54)</f>
        <v>590.82433333333336</v>
      </c>
      <c r="L54" s="82">
        <f t="shared" ref="L54" si="73">STDEV(H54:J54)</f>
        <v>212.9875620695569</v>
      </c>
      <c r="M54" s="4">
        <f t="shared" ref="M54" si="74">L54/K54*100</f>
        <v>36.04921971779941</v>
      </c>
      <c r="N54" s="24"/>
    </row>
    <row r="55" spans="2:14" ht="22.5" customHeight="1">
      <c r="B55" s="116"/>
      <c r="C55" s="119"/>
      <c r="D55" s="119"/>
      <c r="E55" s="119"/>
      <c r="F55" s="119"/>
      <c r="G55" s="113">
        <v>4</v>
      </c>
      <c r="H55" s="83" t="s">
        <v>107</v>
      </c>
      <c r="I55" s="83" t="s">
        <v>108</v>
      </c>
      <c r="J55" s="83" t="s">
        <v>109</v>
      </c>
      <c r="K55" s="24"/>
      <c r="L55" s="24"/>
      <c r="M55" s="84"/>
      <c r="N55" s="24"/>
    </row>
    <row r="56" spans="2:14" ht="22.5" customHeight="1">
      <c r="B56" s="116"/>
      <c r="C56" s="119"/>
      <c r="D56" s="119"/>
      <c r="E56" s="119"/>
      <c r="F56" s="119"/>
      <c r="G56" s="113"/>
      <c r="H56" s="6">
        <v>301.40600000000001</v>
      </c>
      <c r="I56" s="6">
        <v>411.97300000000001</v>
      </c>
      <c r="J56" s="6">
        <v>674.92700000000002</v>
      </c>
      <c r="K56" s="82">
        <f t="shared" ref="K56" si="75">AVERAGE(H56:J56)</f>
        <v>462.76866666666666</v>
      </c>
      <c r="L56" s="82">
        <f t="shared" ref="L56" si="76">STDEV(H56:J56)</f>
        <v>191.87140009478577</v>
      </c>
      <c r="M56" s="4">
        <f t="shared" ref="M56" si="77">L56/K56*100</f>
        <v>41.461623034428818</v>
      </c>
      <c r="N56" s="24"/>
    </row>
    <row r="57" spans="2:14" ht="22.5" customHeight="1">
      <c r="B57" s="116"/>
      <c r="C57" s="119"/>
      <c r="D57" s="119"/>
      <c r="E57" s="119"/>
      <c r="F57" s="119"/>
      <c r="G57" s="113">
        <v>8</v>
      </c>
      <c r="H57" s="83" t="s">
        <v>104</v>
      </c>
      <c r="I57" s="83" t="s">
        <v>105</v>
      </c>
      <c r="J57" s="83" t="s">
        <v>106</v>
      </c>
      <c r="K57" s="24"/>
      <c r="L57" s="24"/>
      <c r="M57" s="84"/>
      <c r="N57" s="24"/>
    </row>
    <row r="58" spans="2:14" ht="22.5" customHeight="1">
      <c r="B58" s="116"/>
      <c r="C58" s="119"/>
      <c r="D58" s="119"/>
      <c r="E58" s="119"/>
      <c r="F58" s="119"/>
      <c r="G58" s="113"/>
      <c r="H58" s="6">
        <v>179.447</v>
      </c>
      <c r="I58" s="6">
        <v>386.03699999999998</v>
      </c>
      <c r="J58" s="6">
        <v>197.89599999999999</v>
      </c>
      <c r="K58" s="82">
        <f t="shared" ref="K58" si="78">AVERAGE(H58:J58)</f>
        <v>254.45999999999995</v>
      </c>
      <c r="L58" s="82">
        <f t="shared" ref="L58" si="79">STDEV(H58:J58)</f>
        <v>114.3217896859563</v>
      </c>
      <c r="M58" s="4">
        <f t="shared" ref="M58" si="80">L58/K58*100</f>
        <v>44.927214370021353</v>
      </c>
    </row>
    <row r="59" spans="2:14" ht="22.5" customHeight="1">
      <c r="B59" s="116"/>
      <c r="C59" s="119"/>
      <c r="D59" s="119"/>
      <c r="E59" s="119"/>
      <c r="F59" s="119"/>
      <c r="G59" s="113">
        <v>12</v>
      </c>
      <c r="H59" s="83" t="s">
        <v>107</v>
      </c>
      <c r="I59" s="83" t="s">
        <v>108</v>
      </c>
      <c r="J59" s="83" t="s">
        <v>109</v>
      </c>
      <c r="K59" s="24"/>
      <c r="L59" s="24"/>
      <c r="M59" s="84"/>
    </row>
    <row r="60" spans="2:14" ht="22.5" customHeight="1">
      <c r="B60" s="116"/>
      <c r="C60" s="119"/>
      <c r="D60" s="119"/>
      <c r="E60" s="119"/>
      <c r="F60" s="119"/>
      <c r="G60" s="113"/>
      <c r="H60" s="6">
        <v>165.68199999999999</v>
      </c>
      <c r="I60" s="6">
        <v>37.189</v>
      </c>
      <c r="J60" s="6">
        <v>212.68199999999999</v>
      </c>
      <c r="K60" s="82">
        <f t="shared" ref="K60" si="81">AVERAGE(H60:J60)</f>
        <v>138.51766666666666</v>
      </c>
      <c r="L60" s="82">
        <f t="shared" ref="L60" si="82">STDEV(H60:J60)</f>
        <v>90.84533018451377</v>
      </c>
      <c r="M60" s="4">
        <f t="shared" ref="M60" si="83">L60/K60*100</f>
        <v>65.583930462189258</v>
      </c>
    </row>
    <row r="61" spans="2:14" ht="22.5" customHeight="1">
      <c r="B61" s="116"/>
      <c r="C61" s="119"/>
      <c r="D61" s="119"/>
      <c r="E61" s="119"/>
      <c r="F61" s="119"/>
      <c r="G61" s="113">
        <v>24</v>
      </c>
      <c r="H61" s="83" t="s">
        <v>104</v>
      </c>
      <c r="I61" s="83" t="s">
        <v>105</v>
      </c>
      <c r="J61" s="83" t="s">
        <v>106</v>
      </c>
      <c r="K61" s="24"/>
      <c r="L61" s="24"/>
      <c r="M61" s="84"/>
    </row>
    <row r="62" spans="2:14" ht="22.5" customHeight="1">
      <c r="B62" s="117"/>
      <c r="C62" s="120"/>
      <c r="D62" s="120"/>
      <c r="E62" s="120"/>
      <c r="F62" s="120"/>
      <c r="G62" s="114"/>
      <c r="H62" s="27">
        <v>5.6180000000000003</v>
      </c>
      <c r="I62" s="27">
        <v>5.327</v>
      </c>
      <c r="J62" s="27">
        <v>1.9650000000000001</v>
      </c>
      <c r="K62" s="23">
        <f t="shared" ref="K62" si="84">AVERAGE(H62:J62)</f>
        <v>4.3033333333333337</v>
      </c>
      <c r="L62" s="23">
        <f t="shared" ref="L62" si="85">STDEV(H62:J62)</f>
        <v>2.0302764179621784</v>
      </c>
      <c r="M62" s="7">
        <f t="shared" ref="M62" si="86">L62/K62*100</f>
        <v>47.179157659849224</v>
      </c>
    </row>
    <row r="63" spans="2:14" ht="22.5" customHeight="1">
      <c r="B63" s="115" t="s">
        <v>36</v>
      </c>
      <c r="C63" s="118" t="s">
        <v>20</v>
      </c>
      <c r="D63" s="118" t="s">
        <v>28</v>
      </c>
      <c r="E63" s="118" t="s">
        <v>32</v>
      </c>
      <c r="F63" s="118">
        <v>30</v>
      </c>
      <c r="G63" s="112">
        <v>0.5</v>
      </c>
      <c r="H63" s="86" t="s">
        <v>110</v>
      </c>
      <c r="I63" s="86" t="s">
        <v>111</v>
      </c>
      <c r="J63" s="86" t="s">
        <v>112</v>
      </c>
      <c r="K63" s="80"/>
      <c r="L63" s="80"/>
      <c r="M63" s="81"/>
    </row>
    <row r="64" spans="2:14" ht="22.5" customHeight="1">
      <c r="B64" s="116"/>
      <c r="C64" s="119"/>
      <c r="D64" s="119"/>
      <c r="E64" s="119"/>
      <c r="F64" s="119"/>
      <c r="G64" s="113"/>
      <c r="H64" s="6">
        <v>4103.7879999999996</v>
      </c>
      <c r="I64" s="6">
        <v>9343.7109999999993</v>
      </c>
      <c r="J64" s="6">
        <v>5786.0349999999999</v>
      </c>
      <c r="K64" s="82">
        <f t="shared" ref="K64" si="87">AVERAGE(H64:J64)</f>
        <v>6411.1779999999999</v>
      </c>
      <c r="L64" s="82">
        <f t="shared" ref="L64" si="88">STDEV(H64:J64)</f>
        <v>2675.3132693796811</v>
      </c>
      <c r="M64" s="4">
        <f t="shared" ref="M64" si="89">L64/K64*100</f>
        <v>41.728887723592777</v>
      </c>
    </row>
    <row r="65" spans="2:13" ht="22.5" customHeight="1">
      <c r="B65" s="116"/>
      <c r="C65" s="119"/>
      <c r="D65" s="119"/>
      <c r="E65" s="119"/>
      <c r="F65" s="119"/>
      <c r="G65" s="113">
        <v>1</v>
      </c>
      <c r="H65" s="83" t="s">
        <v>113</v>
      </c>
      <c r="I65" s="83" t="s">
        <v>114</v>
      </c>
      <c r="J65" s="83" t="s">
        <v>115</v>
      </c>
      <c r="K65" s="24"/>
      <c r="L65" s="24"/>
      <c r="M65" s="84"/>
    </row>
    <row r="66" spans="2:13" ht="22.5" customHeight="1">
      <c r="B66" s="116"/>
      <c r="C66" s="119"/>
      <c r="D66" s="119"/>
      <c r="E66" s="119"/>
      <c r="F66" s="119"/>
      <c r="G66" s="113"/>
      <c r="H66" s="6">
        <v>1084.431</v>
      </c>
      <c r="I66" s="6">
        <v>8647.34</v>
      </c>
      <c r="J66" s="6">
        <v>3544.1379999999999</v>
      </c>
      <c r="K66" s="82">
        <f t="shared" ref="K66" si="90">AVERAGE(H66:J66)</f>
        <v>4425.3029999999999</v>
      </c>
      <c r="L66" s="82">
        <f t="shared" ref="L66" si="91">STDEV(H66:J66)</f>
        <v>3857.6854399353251</v>
      </c>
      <c r="M66" s="4">
        <f t="shared" ref="M66" si="92">L66/K66*100</f>
        <v>87.173362816858528</v>
      </c>
    </row>
    <row r="67" spans="2:13" ht="22.5" customHeight="1">
      <c r="B67" s="116"/>
      <c r="C67" s="119"/>
      <c r="D67" s="119"/>
      <c r="E67" s="119"/>
      <c r="F67" s="119"/>
      <c r="G67" s="113">
        <v>2</v>
      </c>
      <c r="H67" s="83" t="s">
        <v>110</v>
      </c>
      <c r="I67" s="83" t="s">
        <v>111</v>
      </c>
      <c r="J67" s="83" t="s">
        <v>112</v>
      </c>
      <c r="K67" s="24"/>
      <c r="L67" s="24"/>
      <c r="M67" s="84"/>
    </row>
    <row r="68" spans="2:13" ht="22.5" customHeight="1">
      <c r="B68" s="116"/>
      <c r="C68" s="119"/>
      <c r="D68" s="119"/>
      <c r="E68" s="119"/>
      <c r="F68" s="119"/>
      <c r="G68" s="113"/>
      <c r="H68" s="6">
        <v>1443.655</v>
      </c>
      <c r="I68" s="6">
        <v>6831.9409999999998</v>
      </c>
      <c r="J68" s="6">
        <v>3082.5529999999999</v>
      </c>
      <c r="K68" s="82">
        <f t="shared" ref="K68" si="93">AVERAGE(H68:J68)</f>
        <v>3786.0496666666663</v>
      </c>
      <c r="L68" s="82">
        <f t="shared" ref="L68" si="94">STDEV(H68:J68)</f>
        <v>2762.1707359352959</v>
      </c>
      <c r="M68" s="4">
        <f t="shared" ref="M68" si="95">L68/K68*100</f>
        <v>72.956537265058657</v>
      </c>
    </row>
    <row r="69" spans="2:13" ht="22.5" customHeight="1">
      <c r="B69" s="116"/>
      <c r="C69" s="119"/>
      <c r="D69" s="119"/>
      <c r="E69" s="119"/>
      <c r="F69" s="119"/>
      <c r="G69" s="113">
        <v>4</v>
      </c>
      <c r="H69" s="6" t="s">
        <v>113</v>
      </c>
      <c r="I69" s="6" t="s">
        <v>114</v>
      </c>
      <c r="J69" s="6" t="s">
        <v>115</v>
      </c>
      <c r="K69" s="24"/>
      <c r="L69" s="24"/>
      <c r="M69" s="84"/>
    </row>
    <row r="70" spans="2:13" ht="22.5" customHeight="1">
      <c r="B70" s="116"/>
      <c r="C70" s="119"/>
      <c r="D70" s="119"/>
      <c r="E70" s="119"/>
      <c r="F70" s="119"/>
      <c r="G70" s="113"/>
      <c r="H70" s="6">
        <v>367.78399999999999</v>
      </c>
      <c r="I70" s="6">
        <v>2024.904</v>
      </c>
      <c r="J70" s="6">
        <v>742.56</v>
      </c>
      <c r="K70" s="82">
        <f t="shared" ref="K70" si="96">AVERAGE(H70:J70)</f>
        <v>1045.0826666666667</v>
      </c>
      <c r="L70" s="82">
        <f t="shared" ref="L70" si="97">STDEV(H70:J70)</f>
        <v>868.994618214252</v>
      </c>
      <c r="M70" s="4">
        <f t="shared" ref="M70" si="98">L70/K70*100</f>
        <v>83.150801934735497</v>
      </c>
    </row>
    <row r="71" spans="2:13" ht="22.5" customHeight="1">
      <c r="B71" s="116"/>
      <c r="C71" s="119"/>
      <c r="D71" s="119"/>
      <c r="E71" s="119"/>
      <c r="F71" s="119"/>
      <c r="G71" s="113">
        <v>8</v>
      </c>
      <c r="H71" s="83" t="s">
        <v>110</v>
      </c>
      <c r="I71" s="83" t="s">
        <v>111</v>
      </c>
      <c r="J71" s="83" t="s">
        <v>112</v>
      </c>
      <c r="K71" s="24"/>
      <c r="L71" s="24"/>
      <c r="M71" s="84"/>
    </row>
    <row r="72" spans="2:13" ht="22.5" customHeight="1">
      <c r="B72" s="116"/>
      <c r="C72" s="119"/>
      <c r="D72" s="119"/>
      <c r="E72" s="119"/>
      <c r="F72" s="119"/>
      <c r="G72" s="113"/>
      <c r="H72" s="6">
        <v>599.70799999999997</v>
      </c>
      <c r="I72" s="6">
        <v>2799.598</v>
      </c>
      <c r="J72" s="6">
        <v>1367.096</v>
      </c>
      <c r="K72" s="82">
        <f t="shared" ref="K72" si="99">AVERAGE(H72:J72)</f>
        <v>1588.8006666666668</v>
      </c>
      <c r="L72" s="82">
        <f t="shared" ref="L72" si="100">STDEV(H72:J72)</f>
        <v>1116.5767875257538</v>
      </c>
      <c r="M72" s="4">
        <f t="shared" ref="M72" si="101">L72/K72*100</f>
        <v>70.277965697758219</v>
      </c>
    </row>
    <row r="73" spans="2:13" ht="22.5" customHeight="1">
      <c r="B73" s="116"/>
      <c r="C73" s="119"/>
      <c r="D73" s="119"/>
      <c r="E73" s="119"/>
      <c r="F73" s="119"/>
      <c r="G73" s="113">
        <v>12</v>
      </c>
      <c r="H73" s="83" t="s">
        <v>113</v>
      </c>
      <c r="I73" s="83" t="s">
        <v>114</v>
      </c>
      <c r="J73" s="83" t="s">
        <v>115</v>
      </c>
      <c r="K73" s="24"/>
      <c r="L73" s="24"/>
      <c r="M73" s="84"/>
    </row>
    <row r="74" spans="2:13" ht="22.5" customHeight="1">
      <c r="B74" s="116"/>
      <c r="C74" s="119"/>
      <c r="D74" s="119"/>
      <c r="E74" s="119"/>
      <c r="F74" s="119"/>
      <c r="G74" s="113"/>
      <c r="H74" s="6">
        <v>119.46899999999999</v>
      </c>
      <c r="I74" s="6">
        <v>516.81299999999999</v>
      </c>
      <c r="J74" s="6">
        <v>663.827</v>
      </c>
      <c r="K74" s="82">
        <f t="shared" ref="K74" si="102">AVERAGE(H74:J74)</f>
        <v>433.36966666666666</v>
      </c>
      <c r="L74" s="82">
        <f t="shared" ref="L74" si="103">STDEV(H74:J74)</f>
        <v>281.60877196801488</v>
      </c>
      <c r="M74" s="4">
        <f t="shared" ref="M74" si="104">L74/K74*100</f>
        <v>64.981191261966856</v>
      </c>
    </row>
    <row r="75" spans="2:13" ht="22.5" customHeight="1">
      <c r="B75" s="116"/>
      <c r="C75" s="119"/>
      <c r="D75" s="119"/>
      <c r="E75" s="119"/>
      <c r="F75" s="119"/>
      <c r="G75" s="113">
        <v>24</v>
      </c>
      <c r="H75" s="83" t="s">
        <v>110</v>
      </c>
      <c r="I75" s="83" t="s">
        <v>111</v>
      </c>
      <c r="J75" s="83" t="s">
        <v>112</v>
      </c>
      <c r="K75" s="24"/>
      <c r="L75" s="24"/>
      <c r="M75" s="84"/>
    </row>
    <row r="76" spans="2:13" ht="22.5" customHeight="1">
      <c r="B76" s="117"/>
      <c r="C76" s="120"/>
      <c r="D76" s="120"/>
      <c r="E76" s="120"/>
      <c r="F76" s="120"/>
      <c r="G76" s="114"/>
      <c r="H76" s="27">
        <v>29.715</v>
      </c>
      <c r="I76" s="27">
        <v>83.085999999999999</v>
      </c>
      <c r="J76" s="27">
        <v>34.904000000000003</v>
      </c>
      <c r="K76" s="23">
        <f t="shared" ref="K76" si="105">AVERAGE(H76:J76)</f>
        <v>49.235000000000007</v>
      </c>
      <c r="L76" s="23">
        <f t="shared" ref="L76" si="106">STDEV(H76:J76)</f>
        <v>29.430410819422825</v>
      </c>
      <c r="M76" s="7">
        <f t="shared" ref="M76" si="107">L76/K76*100</f>
        <v>59.775385029801612</v>
      </c>
    </row>
    <row r="77" spans="2:13" ht="22.5" customHeight="1">
      <c r="B77" s="115" t="s">
        <v>37</v>
      </c>
      <c r="C77" s="118" t="s">
        <v>20</v>
      </c>
      <c r="D77" s="118" t="s">
        <v>27</v>
      </c>
      <c r="E77" s="118" t="s">
        <v>32</v>
      </c>
      <c r="F77" s="118">
        <v>10</v>
      </c>
      <c r="G77" s="112">
        <v>0.5</v>
      </c>
      <c r="H77" s="26" t="s">
        <v>116</v>
      </c>
      <c r="I77" s="26" t="s">
        <v>117</v>
      </c>
      <c r="J77" s="26" t="s">
        <v>118</v>
      </c>
      <c r="K77" s="80"/>
      <c r="L77" s="80"/>
      <c r="M77" s="81"/>
    </row>
    <row r="78" spans="2:13" ht="22.5" customHeight="1">
      <c r="B78" s="116"/>
      <c r="C78" s="119"/>
      <c r="D78" s="119"/>
      <c r="E78" s="119"/>
      <c r="F78" s="119"/>
      <c r="G78" s="113"/>
      <c r="H78" s="6">
        <v>629.01700000000005</v>
      </c>
      <c r="I78" s="6">
        <v>384.17399999999998</v>
      </c>
      <c r="J78" s="6">
        <v>657.20500000000004</v>
      </c>
      <c r="K78" s="82">
        <f t="shared" ref="K78" si="108">AVERAGE(H78:J78)</f>
        <v>556.79866666666669</v>
      </c>
      <c r="L78" s="82">
        <f t="shared" ref="L78" si="109">STDEV(H78:J78)</f>
        <v>150.16023938557507</v>
      </c>
      <c r="M78" s="4">
        <f t="shared" ref="M78" si="110">L78/K78*100</f>
        <v>26.968498377434162</v>
      </c>
    </row>
    <row r="79" spans="2:13" ht="22.5" customHeight="1">
      <c r="B79" s="116"/>
      <c r="C79" s="119"/>
      <c r="D79" s="119"/>
      <c r="E79" s="119"/>
      <c r="F79" s="119"/>
      <c r="G79" s="113">
        <v>1</v>
      </c>
      <c r="H79" s="6" t="s">
        <v>119</v>
      </c>
      <c r="I79" s="6" t="s">
        <v>120</v>
      </c>
      <c r="J79" s="6" t="s">
        <v>121</v>
      </c>
      <c r="K79" s="24"/>
      <c r="L79" s="24"/>
      <c r="M79" s="84"/>
    </row>
    <row r="80" spans="2:13" ht="22.5" customHeight="1">
      <c r="B80" s="116"/>
      <c r="C80" s="119"/>
      <c r="D80" s="119"/>
      <c r="E80" s="119"/>
      <c r="F80" s="119"/>
      <c r="G80" s="113"/>
      <c r="H80" s="6">
        <v>884.89499999999998</v>
      </c>
      <c r="I80" s="6">
        <v>833.94500000000005</v>
      </c>
      <c r="J80" s="6">
        <v>1209.2570000000001</v>
      </c>
      <c r="K80" s="82">
        <f t="shared" ref="K80" si="111">AVERAGE(H80:J80)</f>
        <v>976.03233333333344</v>
      </c>
      <c r="L80" s="82">
        <f t="shared" ref="L80" si="112">STDEV(H80:J80)</f>
        <v>203.57869358391446</v>
      </c>
      <c r="M80" s="4">
        <f t="shared" ref="M80" si="113">L80/K80*100</f>
        <v>20.85778171801492</v>
      </c>
    </row>
    <row r="81" spans="2:13" ht="22.5" customHeight="1">
      <c r="B81" s="116"/>
      <c r="C81" s="119"/>
      <c r="D81" s="119"/>
      <c r="E81" s="119"/>
      <c r="F81" s="119"/>
      <c r="G81" s="113">
        <v>2</v>
      </c>
      <c r="H81" s="6" t="s">
        <v>116</v>
      </c>
      <c r="I81" s="6" t="s">
        <v>117</v>
      </c>
      <c r="J81" s="6" t="s">
        <v>118</v>
      </c>
      <c r="K81" s="24"/>
      <c r="L81" s="24"/>
      <c r="M81" s="84"/>
    </row>
    <row r="82" spans="2:13" ht="22.5" customHeight="1">
      <c r="B82" s="116"/>
      <c r="C82" s="119"/>
      <c r="D82" s="119"/>
      <c r="E82" s="119"/>
      <c r="F82" s="119"/>
      <c r="G82" s="113"/>
      <c r="H82" s="6">
        <v>372.00599999999997</v>
      </c>
      <c r="I82" s="6">
        <v>439.68700000000001</v>
      </c>
      <c r="J82" s="6">
        <v>451.88600000000002</v>
      </c>
      <c r="K82" s="82">
        <f t="shared" ref="K82" si="114">AVERAGE(H82:J82)</f>
        <v>421.19299999999998</v>
      </c>
      <c r="L82" s="82">
        <f t="shared" ref="L82" si="115">STDEV(H82:J82)</f>
        <v>43.031670046606401</v>
      </c>
      <c r="M82" s="4">
        <f t="shared" ref="M82" si="116">L82/K82*100</f>
        <v>10.216615671819428</v>
      </c>
    </row>
    <row r="83" spans="2:13" ht="22.5" customHeight="1">
      <c r="B83" s="116"/>
      <c r="C83" s="119"/>
      <c r="D83" s="119"/>
      <c r="E83" s="119"/>
      <c r="F83" s="119"/>
      <c r="G83" s="113">
        <v>4</v>
      </c>
      <c r="H83" s="6" t="s">
        <v>119</v>
      </c>
      <c r="I83" s="6" t="s">
        <v>120</v>
      </c>
      <c r="J83" s="6" t="s">
        <v>121</v>
      </c>
      <c r="K83" s="24"/>
      <c r="L83" s="24"/>
      <c r="M83" s="84"/>
    </row>
    <row r="84" spans="2:13" ht="22.5" customHeight="1">
      <c r="B84" s="116"/>
      <c r="C84" s="119"/>
      <c r="D84" s="119"/>
      <c r="E84" s="119"/>
      <c r="F84" s="119"/>
      <c r="G84" s="113"/>
      <c r="H84" s="6">
        <v>506.91300000000001</v>
      </c>
      <c r="I84" s="6">
        <v>641.351</v>
      </c>
      <c r="J84" s="6">
        <v>677.85900000000004</v>
      </c>
      <c r="K84" s="82">
        <f t="shared" ref="K84" si="117">AVERAGE(H84:J84)</f>
        <v>608.70766666666668</v>
      </c>
      <c r="L84" s="82">
        <f t="shared" ref="L84" si="118">STDEV(H84:J84)</f>
        <v>90.026796773701307</v>
      </c>
      <c r="M84" s="4">
        <f t="shared" ref="M84" si="119">L84/K84*100</f>
        <v>14.789824689854076</v>
      </c>
    </row>
    <row r="85" spans="2:13" ht="22.5" customHeight="1">
      <c r="B85" s="116"/>
      <c r="C85" s="119"/>
      <c r="D85" s="119"/>
      <c r="E85" s="119"/>
      <c r="F85" s="119"/>
      <c r="G85" s="113">
        <v>8</v>
      </c>
      <c r="H85" s="6" t="s">
        <v>116</v>
      </c>
      <c r="I85" s="6" t="s">
        <v>117</v>
      </c>
      <c r="J85" s="6" t="s">
        <v>118</v>
      </c>
      <c r="K85" s="24"/>
      <c r="L85" s="24"/>
      <c r="M85" s="84"/>
    </row>
    <row r="86" spans="2:13" ht="22.5" customHeight="1">
      <c r="B86" s="116"/>
      <c r="C86" s="119"/>
      <c r="D86" s="119"/>
      <c r="E86" s="119"/>
      <c r="F86" s="119"/>
      <c r="G86" s="113"/>
      <c r="H86" s="6">
        <v>254.273</v>
      </c>
      <c r="I86" s="6">
        <v>267.40699999999998</v>
      </c>
      <c r="J86" s="6">
        <v>136.85</v>
      </c>
      <c r="K86" s="82">
        <f t="shared" ref="K86" si="120">AVERAGE(H86:J86)</f>
        <v>219.51</v>
      </c>
      <c r="L86" s="82">
        <f t="shared" ref="L86" si="121">STDEV(H86:J86)</f>
        <v>71.886244782990374</v>
      </c>
      <c r="M86" s="4">
        <f t="shared" ref="M86" si="122">L86/K86*100</f>
        <v>32.748505663974484</v>
      </c>
    </row>
    <row r="87" spans="2:13" ht="22.5" customHeight="1">
      <c r="B87" s="116"/>
      <c r="C87" s="119"/>
      <c r="D87" s="119"/>
      <c r="E87" s="119"/>
      <c r="F87" s="119"/>
      <c r="G87" s="113">
        <v>12</v>
      </c>
      <c r="H87" s="6" t="s">
        <v>119</v>
      </c>
      <c r="I87" s="6" t="s">
        <v>120</v>
      </c>
      <c r="J87" s="6" t="s">
        <v>121</v>
      </c>
      <c r="K87" s="24"/>
      <c r="L87" s="24"/>
      <c r="M87" s="84"/>
    </row>
    <row r="88" spans="2:13" ht="22.5" customHeight="1">
      <c r="B88" s="116"/>
      <c r="C88" s="119"/>
      <c r="D88" s="119"/>
      <c r="E88" s="119"/>
      <c r="F88" s="119"/>
      <c r="G88" s="113"/>
      <c r="H88" s="6">
        <v>261.96600000000001</v>
      </c>
      <c r="I88" s="6">
        <v>85.149000000000001</v>
      </c>
      <c r="J88" s="6">
        <v>226.203</v>
      </c>
      <c r="K88" s="82">
        <f t="shared" ref="K88" si="123">AVERAGE(H88:J88)</f>
        <v>191.10599999999999</v>
      </c>
      <c r="L88" s="82">
        <f t="shared" ref="L88" si="124">STDEV(H88:J88)</f>
        <v>93.48749878459688</v>
      </c>
      <c r="M88" s="4">
        <f t="shared" ref="M88" si="125">L88/K88*100</f>
        <v>48.919185574810257</v>
      </c>
    </row>
    <row r="89" spans="2:13" ht="22.5" customHeight="1">
      <c r="B89" s="116"/>
      <c r="C89" s="119"/>
      <c r="D89" s="119"/>
      <c r="E89" s="119"/>
      <c r="F89" s="119"/>
      <c r="G89" s="113">
        <v>24</v>
      </c>
      <c r="H89" s="6" t="s">
        <v>116</v>
      </c>
      <c r="I89" s="6" t="s">
        <v>117</v>
      </c>
      <c r="J89" s="6" t="s">
        <v>118</v>
      </c>
      <c r="K89" s="24"/>
      <c r="L89" s="24"/>
      <c r="M89" s="84"/>
    </row>
    <row r="90" spans="2:13" ht="22.5" customHeight="1">
      <c r="B90" s="117"/>
      <c r="C90" s="120"/>
      <c r="D90" s="120"/>
      <c r="E90" s="120"/>
      <c r="F90" s="120"/>
      <c r="G90" s="114"/>
      <c r="H90" s="27">
        <v>60.868000000000002</v>
      </c>
      <c r="I90" s="27">
        <v>19.446000000000002</v>
      </c>
      <c r="J90" s="27">
        <v>16.907</v>
      </c>
      <c r="K90" s="23">
        <f t="shared" ref="K90" si="126">AVERAGE(H90:J90)</f>
        <v>32.407000000000004</v>
      </c>
      <c r="L90" s="23">
        <f t="shared" ref="L90" si="127">STDEV(H90:J90)</f>
        <v>24.680620352819332</v>
      </c>
      <c r="M90" s="7">
        <f t="shared" ref="M90" si="128">L90/K90*100</f>
        <v>76.158300221616713</v>
      </c>
    </row>
    <row r="91" spans="2:13" ht="22.5" customHeight="1">
      <c r="B91" s="85" t="s">
        <v>122</v>
      </c>
    </row>
  </sheetData>
  <mergeCells count="84">
    <mergeCell ref="G71:G72"/>
    <mergeCell ref="G73:G74"/>
    <mergeCell ref="B2:N2"/>
    <mergeCell ref="B3:B4"/>
    <mergeCell ref="C3:C4"/>
    <mergeCell ref="D3:D4"/>
    <mergeCell ref="G43:G44"/>
    <mergeCell ref="G45:G46"/>
    <mergeCell ref="G47:G48"/>
    <mergeCell ref="E3:E4"/>
    <mergeCell ref="F3:F4"/>
    <mergeCell ref="G5:G6"/>
    <mergeCell ref="G7:G8"/>
    <mergeCell ref="G9:G10"/>
    <mergeCell ref="G11:G12"/>
    <mergeCell ref="E5:E20"/>
    <mergeCell ref="B77:B90"/>
    <mergeCell ref="G77:G78"/>
    <mergeCell ref="G79:G80"/>
    <mergeCell ref="G81:G82"/>
    <mergeCell ref="G83:G84"/>
    <mergeCell ref="G85:G86"/>
    <mergeCell ref="G87:G88"/>
    <mergeCell ref="G89:G90"/>
    <mergeCell ref="G75:G76"/>
    <mergeCell ref="F77:F90"/>
    <mergeCell ref="E77:E90"/>
    <mergeCell ref="D77:D90"/>
    <mergeCell ref="C77:C90"/>
    <mergeCell ref="D5:D20"/>
    <mergeCell ref="C5:C20"/>
    <mergeCell ref="B5:B20"/>
    <mergeCell ref="G21:G22"/>
    <mergeCell ref="B21:B34"/>
    <mergeCell ref="C21:C34"/>
    <mergeCell ref="D21:D34"/>
    <mergeCell ref="E21:E34"/>
    <mergeCell ref="F21:F34"/>
    <mergeCell ref="G13:G14"/>
    <mergeCell ref="G15:G16"/>
    <mergeCell ref="G17:G18"/>
    <mergeCell ref="G19:G20"/>
    <mergeCell ref="G29:G30"/>
    <mergeCell ref="G31:G32"/>
    <mergeCell ref="F35:F48"/>
    <mergeCell ref="F49:F62"/>
    <mergeCell ref="M3:M4"/>
    <mergeCell ref="G3:G4"/>
    <mergeCell ref="F5:F20"/>
    <mergeCell ref="G23:G24"/>
    <mergeCell ref="G25:G26"/>
    <mergeCell ref="G27:G28"/>
    <mergeCell ref="K3:K4"/>
    <mergeCell ref="L3:L4"/>
    <mergeCell ref="H3:J4"/>
    <mergeCell ref="G33:G34"/>
    <mergeCell ref="G35:G36"/>
    <mergeCell ref="G37:G38"/>
    <mergeCell ref="G39:G40"/>
    <mergeCell ref="G41:G42"/>
    <mergeCell ref="B49:B62"/>
    <mergeCell ref="C49:C62"/>
    <mergeCell ref="D49:D62"/>
    <mergeCell ref="E49:E62"/>
    <mergeCell ref="B35:B48"/>
    <mergeCell ref="C35:C48"/>
    <mergeCell ref="D35:D48"/>
    <mergeCell ref="E35:E48"/>
    <mergeCell ref="B63:B76"/>
    <mergeCell ref="C63:C76"/>
    <mergeCell ref="D63:D76"/>
    <mergeCell ref="E63:E76"/>
    <mergeCell ref="F63:F76"/>
    <mergeCell ref="G59:G60"/>
    <mergeCell ref="G61:G62"/>
    <mergeCell ref="G63:G64"/>
    <mergeCell ref="G65:G66"/>
    <mergeCell ref="G69:G70"/>
    <mergeCell ref="G67:G68"/>
    <mergeCell ref="G49:G50"/>
    <mergeCell ref="G51:G52"/>
    <mergeCell ref="G53:G54"/>
    <mergeCell ref="G55:G56"/>
    <mergeCell ref="G57:G5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PK parameters</vt:lpstr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윤연주</dc:creator>
  <cp:lastModifiedBy>Oscotec</cp:lastModifiedBy>
  <dcterms:created xsi:type="dcterms:W3CDTF">2022-09-20T01:20:06Z</dcterms:created>
  <dcterms:modified xsi:type="dcterms:W3CDTF">2024-06-28T06:10:54Z</dcterms:modified>
</cp:coreProperties>
</file>