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Mx_삼성바이오\2. GER 확인\"/>
    </mc:Choice>
  </mc:AlternateContent>
  <xr:revisionPtr revIDLastSave="0" documentId="13_ncr:1_{5C84CA82-AA7D-451D-BFCA-35418B56D9CD}" xr6:coauthVersionLast="47" xr6:coauthVersionMax="47" xr10:uidLastSave="{00000000-0000-0000-0000-000000000000}"/>
  <bookViews>
    <workbookView xWindow="28680" yWindow="-15" windowWidth="29040" windowHeight="15720" xr2:uid="{10CBAD69-7596-48E5-9456-43C77C7D4F2F}"/>
  </bookViews>
  <sheets>
    <sheet name="SB15" sheetId="3" r:id="rId1"/>
    <sheet name="Ref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I3" i="1"/>
  <c r="J3" i="1"/>
  <c r="K3" i="1" s="1"/>
  <c r="L3" i="1" s="1"/>
  <c r="M3" i="1" s="1"/>
  <c r="J6" i="3"/>
  <c r="I6" i="3"/>
  <c r="O5" i="3"/>
  <c r="P4" i="3"/>
  <c r="K6" i="3"/>
  <c r="L6" i="3" s="1"/>
  <c r="K4" i="1"/>
  <c r="L4" i="1" s="1"/>
  <c r="M4" i="1" s="1"/>
  <c r="N4" i="1" s="1"/>
  <c r="I3" i="2"/>
  <c r="J3" i="2" s="1"/>
  <c r="K3" i="2" s="1"/>
  <c r="I6" i="1"/>
  <c r="L10" i="1"/>
  <c r="L16" i="1"/>
  <c r="L15" i="1"/>
  <c r="L14" i="1"/>
  <c r="I11" i="1"/>
  <c r="I12" i="1"/>
  <c r="I13" i="1"/>
  <c r="I14" i="1"/>
  <c r="I15" i="1"/>
  <c r="I16" i="1"/>
  <c r="I10" i="1"/>
  <c r="E12" i="1"/>
  <c r="E13" i="1"/>
  <c r="E14" i="1"/>
  <c r="E15" i="1"/>
  <c r="E16" i="1"/>
  <c r="E11" i="1"/>
  <c r="E10" i="1"/>
  <c r="L13" i="1"/>
  <c r="L11" i="1"/>
  <c r="L12" i="1"/>
  <c r="I4" i="1"/>
  <c r="J4" i="1" s="1"/>
  <c r="E4" i="1"/>
  <c r="N3" i="1" l="1"/>
  <c r="M6" i="3"/>
</calcChain>
</file>

<file path=xl/sharedStrings.xml><?xml version="1.0" encoding="utf-8"?>
<sst xmlns="http://schemas.openxmlformats.org/spreadsheetml/2006/main" count="80" uniqueCount="61">
  <si>
    <t>(ng/d)</t>
  </si>
  <si>
    <t xml:space="preserve">CLprotein </t>
  </si>
  <si>
    <t>Mouse</t>
    <phoneticPr fontId="1" type="noConversion"/>
  </si>
  <si>
    <t>Body weight (kg)</t>
    <phoneticPr fontId="1" type="noConversion"/>
  </si>
  <si>
    <t>Dose (vg/kg)</t>
    <phoneticPr fontId="1" type="noConversion"/>
  </si>
  <si>
    <t>Total dose (vg)</t>
    <phoneticPr fontId="1" type="noConversion"/>
  </si>
  <si>
    <t xml:space="preserve">Gene Therapy </t>
    <phoneticPr fontId="1" type="noConversion"/>
  </si>
  <si>
    <t>SB15 (Target protein)</t>
    <phoneticPr fontId="1" type="noConversion"/>
  </si>
  <si>
    <t>FIX level (ng/mL)</t>
    <phoneticPr fontId="1" type="noConversion"/>
  </si>
  <si>
    <t>SB15의 CL (실험값?)</t>
    <phoneticPr fontId="1" type="noConversion"/>
  </si>
  <si>
    <t>CLprotein (ml/h/kg)</t>
    <phoneticPr fontId="1" type="noConversion"/>
  </si>
  <si>
    <t>CLprotein (ml/h)</t>
    <phoneticPr fontId="1" type="noConversion"/>
  </si>
  <si>
    <t>Ksyn (ng/d)</t>
    <phoneticPr fontId="1" type="noConversion"/>
  </si>
  <si>
    <t>Ksyn = Cprotein * Clprotein</t>
    <phoneticPr fontId="1" type="noConversion"/>
  </si>
  <si>
    <t>g/mol</t>
    <phoneticPr fontId="1" type="noConversion"/>
  </si>
  <si>
    <t>Ksyn (mol/d)</t>
    <phoneticPr fontId="1" type="noConversion"/>
  </si>
  <si>
    <t>Factor IX</t>
    <phoneticPr fontId="1" type="noConversion"/>
  </si>
  <si>
    <t>kDa</t>
    <phoneticPr fontId="1" type="noConversion"/>
  </si>
  <si>
    <t>Dog</t>
    <phoneticPr fontId="1" type="noConversion"/>
  </si>
  <si>
    <t>Molecular weight (ng/mol)</t>
    <phoneticPr fontId="1" type="noConversion"/>
  </si>
  <si>
    <t>Ksyn (mole/d)</t>
    <phoneticPr fontId="1" type="noConversion"/>
  </si>
  <si>
    <t>Ksyn (nmol/d)</t>
    <phoneticPr fontId="1" type="noConversion"/>
  </si>
  <si>
    <t>molecule/mol</t>
    <phoneticPr fontId="1" type="noConversion"/>
  </si>
  <si>
    <t>아보가드로 수</t>
    <phoneticPr fontId="1" type="noConversion"/>
  </si>
  <si>
    <t>ng/day</t>
    <phoneticPr fontId="1" type="noConversion"/>
  </si>
  <si>
    <t>nmol/day</t>
    <phoneticPr fontId="1" type="noConversion"/>
  </si>
  <si>
    <t>molecules/day</t>
    <phoneticPr fontId="1" type="noConversion"/>
  </si>
  <si>
    <t>mol/day</t>
    <phoneticPr fontId="1" type="noConversion"/>
  </si>
  <si>
    <t>molecules/mol</t>
    <phoneticPr fontId="1" type="noConversion"/>
  </si>
  <si>
    <t>Emily</t>
    <phoneticPr fontId="1" type="noConversion"/>
  </si>
  <si>
    <t>Supple data</t>
    <phoneticPr fontId="1" type="noConversion"/>
  </si>
  <si>
    <t>Species</t>
    <phoneticPr fontId="1" type="noConversion"/>
  </si>
  <si>
    <t>SB15</t>
    <phoneticPr fontId="1" type="noConversion"/>
  </si>
  <si>
    <t>NA</t>
    <phoneticPr fontId="1" type="noConversion"/>
  </si>
  <si>
    <t>Rabbit</t>
    <phoneticPr fontId="1" type="noConversion"/>
  </si>
  <si>
    <t>GEF (mole/d/vg)</t>
    <phoneticPr fontId="1" type="noConversion"/>
  </si>
  <si>
    <t>G001 rabbit, at aqueous humor, Cprotien = 840 ng/mL, CL = 430 mL/h</t>
  </si>
  <si>
    <t>입력 값</t>
    <phoneticPr fontId="1" type="noConversion"/>
  </si>
  <si>
    <t>계산 값</t>
    <phoneticPr fontId="1" type="noConversion"/>
  </si>
  <si>
    <t>Dose</t>
    <phoneticPr fontId="1" type="noConversion"/>
  </si>
  <si>
    <t>(vg/kg)</t>
    <phoneticPr fontId="1" type="noConversion"/>
  </si>
  <si>
    <t>(kg)</t>
    <phoneticPr fontId="1" type="noConversion"/>
  </si>
  <si>
    <t>Body weight</t>
    <phoneticPr fontId="1" type="noConversion"/>
  </si>
  <si>
    <t>Total dose</t>
    <phoneticPr fontId="1" type="noConversion"/>
  </si>
  <si>
    <t>(vg)</t>
    <phoneticPr fontId="1" type="noConversion"/>
  </si>
  <si>
    <t xml:space="preserve">Target Protein level </t>
    <phoneticPr fontId="1" type="noConversion"/>
  </si>
  <si>
    <t>(ng/ml)</t>
  </si>
  <si>
    <t>(ml/h/kg)</t>
  </si>
  <si>
    <t>(ml/h)</t>
  </si>
  <si>
    <t>(nmol/d)</t>
  </si>
  <si>
    <t>(mol/d)</t>
  </si>
  <si>
    <t>(mole/d)</t>
  </si>
  <si>
    <t xml:space="preserve">GEF </t>
    <phoneticPr fontId="1" type="noConversion"/>
  </si>
  <si>
    <t>(mole/d/vg)</t>
  </si>
  <si>
    <t>[Ref]</t>
    <phoneticPr fontId="1" type="noConversion"/>
  </si>
  <si>
    <t>Gene name</t>
    <phoneticPr fontId="1" type="noConversion"/>
  </si>
  <si>
    <t>G001</t>
    <phoneticPr fontId="1" type="noConversion"/>
  </si>
  <si>
    <t>Target Protein</t>
    <phoneticPr fontId="1" type="noConversion"/>
  </si>
  <si>
    <t>SB15 (Aflibercept)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</si>
  <si>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Ksyn</t>
    </r>
    <r>
      <rPr>
        <sz val="11"/>
        <color theme="1"/>
        <rFont val="맑은 고딕"/>
        <family val="2"/>
        <charset val="129"/>
        <scheme val="minor"/>
      </rPr>
      <t xml:space="preserve"> = Cprotein * Clprotein</t>
    </r>
    <phoneticPr fontId="1" type="noConversion"/>
  </si>
  <si>
    <t>rabbit dose : 1.00E+09 vg/animal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</si>
</sst>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8" formatCode="0.0"/>
    <numFmt numFmtId="186" formatCode="0.0.E+00"/>
    <numFmt numFmtId="190" formatCode="0.00.E+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90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1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90" fontId="3" fillId="5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C00B-131C-4559-9CD2-A41D1FBD3EB0}">
  <dimension ref="A1:Q10"/>
  <sheetViews>
    <sheetView tabSelected="1" zoomScale="85" zoomScaleNormal="85" workbookViewId="0">
      <selection activeCell="F12" sqref="F12"/>
    </sheetView>
  </sheetViews>
  <sheetFormatPr defaultRowHeight="17.399999999999999" x14ac:dyDescent="0.4"/>
  <cols>
    <col min="1" max="1" width="12.19921875" bestFit="1" customWidth="1"/>
    <col min="3" max="3" width="9" bestFit="1" customWidth="1"/>
    <col min="4" max="4" width="15.69921875" bestFit="1" customWidth="1"/>
    <col min="5" max="5" width="13.8984375" bestFit="1" customWidth="1"/>
    <col min="6" max="6" width="20.09765625" customWidth="1"/>
    <col min="7" max="7" width="14.3984375" customWidth="1"/>
    <col min="8" max="8" width="10.296875" customWidth="1"/>
    <col min="9" max="9" width="13.09765625" customWidth="1"/>
    <col min="10" max="10" width="13.8984375" bestFit="1" customWidth="1"/>
    <col min="11" max="11" width="12.796875" bestFit="1" customWidth="1"/>
    <col min="12" max="12" width="14" customWidth="1"/>
    <col min="13" max="13" width="16.19921875" bestFit="1" customWidth="1"/>
    <col min="15" max="15" width="16.8984375" bestFit="1" customWidth="1"/>
  </cols>
  <sheetData>
    <row r="1" spans="1:17" x14ac:dyDescent="0.4">
      <c r="A1" s="17" t="s">
        <v>37</v>
      </c>
    </row>
    <row r="2" spans="1:17" x14ac:dyDescent="0.4">
      <c r="A2" s="19" t="s">
        <v>38</v>
      </c>
      <c r="C2" t="s">
        <v>55</v>
      </c>
      <c r="F2" t="s">
        <v>57</v>
      </c>
    </row>
    <row r="3" spans="1:17" x14ac:dyDescent="0.4">
      <c r="C3" t="s">
        <v>56</v>
      </c>
      <c r="F3" t="s">
        <v>58</v>
      </c>
      <c r="O3" s="31" t="s">
        <v>54</v>
      </c>
    </row>
    <row r="4" spans="1:17" s="16" customFormat="1" x14ac:dyDescent="0.4">
      <c r="A4" s="29" t="s">
        <v>32</v>
      </c>
      <c r="B4" s="36" t="s">
        <v>31</v>
      </c>
      <c r="C4" s="33" t="s">
        <v>39</v>
      </c>
      <c r="D4" s="33" t="s">
        <v>42</v>
      </c>
      <c r="E4" s="33" t="s">
        <v>43</v>
      </c>
      <c r="F4" s="33" t="s">
        <v>45</v>
      </c>
      <c r="G4" s="34" t="s">
        <v>1</v>
      </c>
      <c r="H4" s="35"/>
      <c r="I4" s="32" t="s">
        <v>59</v>
      </c>
      <c r="J4" s="27"/>
      <c r="K4" s="27"/>
      <c r="L4" s="28"/>
      <c r="M4" s="33" t="s">
        <v>52</v>
      </c>
      <c r="O4" s="30" t="s">
        <v>23</v>
      </c>
      <c r="P4" s="5">
        <f>6.022*10^(23)</f>
        <v>6.0219999999999996E+23</v>
      </c>
      <c r="Q4" s="5" t="s">
        <v>22</v>
      </c>
    </row>
    <row r="5" spans="1:17" s="16" customFormat="1" x14ac:dyDescent="0.4">
      <c r="A5" s="29"/>
      <c r="B5" s="37"/>
      <c r="C5" s="26" t="s">
        <v>40</v>
      </c>
      <c r="D5" s="26" t="s">
        <v>41</v>
      </c>
      <c r="E5" s="26" t="s">
        <v>44</v>
      </c>
      <c r="F5" s="26" t="s">
        <v>46</v>
      </c>
      <c r="G5" s="26" t="s">
        <v>47</v>
      </c>
      <c r="H5" s="26" t="s">
        <v>48</v>
      </c>
      <c r="I5" s="26" t="s">
        <v>0</v>
      </c>
      <c r="J5" s="26" t="s">
        <v>49</v>
      </c>
      <c r="K5" s="26" t="s">
        <v>50</v>
      </c>
      <c r="L5" s="26" t="s">
        <v>51</v>
      </c>
      <c r="M5" s="26" t="s">
        <v>53</v>
      </c>
      <c r="O5" s="30" t="str">
        <f>F3</f>
        <v>SB15 (Aflibercept)</v>
      </c>
      <c r="P5" s="18">
        <v>115000</v>
      </c>
      <c r="Q5" s="5" t="s">
        <v>14</v>
      </c>
    </row>
    <row r="6" spans="1:17" x14ac:dyDescent="0.4">
      <c r="A6" s="29"/>
      <c r="B6" s="12" t="s">
        <v>34</v>
      </c>
      <c r="C6" s="20" t="s">
        <v>33</v>
      </c>
      <c r="D6" s="20" t="s">
        <v>33</v>
      </c>
      <c r="E6" s="20">
        <v>1000000000</v>
      </c>
      <c r="F6" s="21">
        <v>840</v>
      </c>
      <c r="G6" s="21" t="s">
        <v>33</v>
      </c>
      <c r="H6" s="23">
        <v>430</v>
      </c>
      <c r="I6" s="24">
        <f>F6*H6*24</f>
        <v>8668800</v>
      </c>
      <c r="J6" s="22">
        <f>I6/$P$5</f>
        <v>75.380869565217395</v>
      </c>
      <c r="K6" s="22">
        <f>J6*10^(-9)</f>
        <v>7.5380869565217403E-8</v>
      </c>
      <c r="L6" s="22">
        <f>K6*$P$4</f>
        <v>4.539435965217392E+16</v>
      </c>
      <c r="M6" s="25">
        <f>L6/E6</f>
        <v>45394359.652173921</v>
      </c>
    </row>
    <row r="7" spans="1:17" x14ac:dyDescent="0.4">
      <c r="C7" s="1"/>
      <c r="E7" s="1"/>
      <c r="H7" s="2"/>
      <c r="I7" s="3"/>
      <c r="J7" s="4"/>
      <c r="K7" s="4"/>
      <c r="O7" t="s">
        <v>36</v>
      </c>
    </row>
    <row r="8" spans="1:17" x14ac:dyDescent="0.4">
      <c r="J8" s="13"/>
      <c r="K8" s="13"/>
      <c r="L8" s="13"/>
      <c r="O8" t="s">
        <v>60</v>
      </c>
    </row>
    <row r="9" spans="1:17" x14ac:dyDescent="0.4">
      <c r="J9" s="13"/>
      <c r="K9" s="13"/>
      <c r="L9" s="13"/>
    </row>
    <row r="10" spans="1:17" x14ac:dyDescent="0.4">
      <c r="L10" s="13"/>
    </row>
  </sheetData>
  <mergeCells count="4">
    <mergeCell ref="I4:L4"/>
    <mergeCell ref="B4:B5"/>
    <mergeCell ref="A4:A6"/>
    <mergeCell ref="G4:H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F441-CA0D-48A4-A185-D7C857FAB560}">
  <dimension ref="A1:P18"/>
  <sheetViews>
    <sheetView zoomScale="85" zoomScaleNormal="85" workbookViewId="0">
      <selection activeCell="E3" sqref="E3"/>
    </sheetView>
  </sheetViews>
  <sheetFormatPr defaultRowHeight="17.399999999999999" x14ac:dyDescent="0.4"/>
  <cols>
    <col min="1" max="1" width="12.19921875" bestFit="1" customWidth="1"/>
    <col min="3" max="3" width="9" bestFit="1" customWidth="1"/>
    <col min="4" max="4" width="15.69921875" bestFit="1" customWidth="1"/>
    <col min="5" max="5" width="13.8984375" bestFit="1" customWidth="1"/>
    <col min="6" max="6" width="19.5" bestFit="1" customWidth="1"/>
    <col min="8" max="8" width="18.3984375" bestFit="1" customWidth="1"/>
    <col min="9" max="9" width="14.8984375" bestFit="1" customWidth="1"/>
    <col min="10" max="10" width="13.09765625" customWidth="1"/>
    <col min="11" max="11" width="13.8984375" bestFit="1" customWidth="1"/>
    <col min="12" max="12" width="24" bestFit="1" customWidth="1"/>
    <col min="13" max="13" width="13.8984375" bestFit="1" customWidth="1"/>
    <col min="14" max="14" width="10.09765625" bestFit="1" customWidth="1"/>
    <col min="16" max="16" width="9" bestFit="1" customWidth="1"/>
  </cols>
  <sheetData>
    <row r="1" spans="1:16" x14ac:dyDescent="0.4">
      <c r="C1" t="s">
        <v>6</v>
      </c>
      <c r="F1" t="s">
        <v>7</v>
      </c>
      <c r="H1" t="s">
        <v>9</v>
      </c>
      <c r="J1" t="s">
        <v>13</v>
      </c>
    </row>
    <row r="2" spans="1:16" x14ac:dyDescent="0.4">
      <c r="A2" s="6" t="s">
        <v>29</v>
      </c>
      <c r="B2" s="10" t="s">
        <v>31</v>
      </c>
      <c r="C2" s="10" t="s">
        <v>4</v>
      </c>
      <c r="D2" s="10" t="s">
        <v>3</v>
      </c>
      <c r="E2" s="10" t="s">
        <v>5</v>
      </c>
      <c r="F2" s="10" t="s">
        <v>8</v>
      </c>
      <c r="G2" s="10"/>
      <c r="H2" s="10" t="s">
        <v>10</v>
      </c>
      <c r="I2" s="10" t="s">
        <v>11</v>
      </c>
      <c r="J2" s="10" t="s">
        <v>12</v>
      </c>
      <c r="K2" s="10" t="s">
        <v>21</v>
      </c>
      <c r="L2" s="10" t="s">
        <v>15</v>
      </c>
      <c r="M2" s="10" t="s">
        <v>20</v>
      </c>
      <c r="N2" s="10" t="s">
        <v>35</v>
      </c>
    </row>
    <row r="3" spans="1:16" x14ac:dyDescent="0.4">
      <c r="A3" s="6"/>
      <c r="B3" s="6" t="s">
        <v>2</v>
      </c>
      <c r="C3" s="7">
        <v>625000000000</v>
      </c>
      <c r="D3" s="5">
        <v>1.6E-2</v>
      </c>
      <c r="E3" s="7">
        <f>C3*D3</f>
        <v>10000000000</v>
      </c>
      <c r="F3" s="11">
        <v>98.3</v>
      </c>
      <c r="G3" s="5"/>
      <c r="H3" s="11">
        <v>34.799999999999997</v>
      </c>
      <c r="I3" s="8">
        <f>H3*D3</f>
        <v>0.55679999999999996</v>
      </c>
      <c r="J3" s="9">
        <f>F3*I3*24</f>
        <v>1313.6025599999998</v>
      </c>
      <c r="K3" s="7">
        <f>J3/$K$7</f>
        <v>2.3457188571428568E-2</v>
      </c>
      <c r="L3" s="7">
        <f>K3*10^(-9)</f>
        <v>2.3457188571428569E-11</v>
      </c>
      <c r="M3" s="7">
        <f>L3*$I$6</f>
        <v>14125918957714.283</v>
      </c>
      <c r="N3" s="15">
        <f>M3/E3</f>
        <v>1412.5918957714284</v>
      </c>
    </row>
    <row r="4" spans="1:16" x14ac:dyDescent="0.4">
      <c r="A4" s="6"/>
      <c r="B4" s="6"/>
      <c r="C4" s="7">
        <v>12500000000000</v>
      </c>
      <c r="D4" s="5">
        <v>1.6E-2</v>
      </c>
      <c r="E4" s="7">
        <f>C4*D4</f>
        <v>200000000000</v>
      </c>
      <c r="F4" s="11">
        <v>286</v>
      </c>
      <c r="G4" s="5"/>
      <c r="H4" s="11">
        <v>34.799999999999997</v>
      </c>
      <c r="I4" s="8">
        <f>H4*D4</f>
        <v>0.55679999999999996</v>
      </c>
      <c r="J4" s="9">
        <f>F4*I4*24</f>
        <v>3821.8751999999999</v>
      </c>
      <c r="K4" s="7">
        <f>J4/$K$7</f>
        <v>6.8247771428571427E-2</v>
      </c>
      <c r="L4" s="7">
        <f>K4*10^(-9)</f>
        <v>6.8247771428571435E-11</v>
      </c>
      <c r="M4" s="7">
        <f>L4*$I$6</f>
        <v>41098807954285.719</v>
      </c>
      <c r="N4" s="15">
        <f>M4/E4</f>
        <v>205.49403977142859</v>
      </c>
    </row>
    <row r="5" spans="1:16" x14ac:dyDescent="0.4">
      <c r="C5" s="1"/>
      <c r="E5" s="1"/>
      <c r="I5" s="2"/>
      <c r="J5" s="3"/>
      <c r="K5" s="4"/>
      <c r="L5" s="4"/>
    </row>
    <row r="6" spans="1:16" x14ac:dyDescent="0.4">
      <c r="H6" s="5" t="s">
        <v>23</v>
      </c>
      <c r="I6" s="5">
        <f>6.022*10^(23)</f>
        <v>6.0219999999999996E+23</v>
      </c>
      <c r="J6" s="5" t="s">
        <v>22</v>
      </c>
      <c r="K6" s="5"/>
      <c r="L6" s="5"/>
      <c r="M6" s="1"/>
    </row>
    <row r="7" spans="1:16" x14ac:dyDescent="0.4">
      <c r="H7" s="5" t="s">
        <v>16</v>
      </c>
      <c r="I7" s="5">
        <v>56</v>
      </c>
      <c r="J7" s="5" t="s">
        <v>17</v>
      </c>
      <c r="K7" s="11">
        <v>56000</v>
      </c>
      <c r="L7" s="5" t="s">
        <v>14</v>
      </c>
    </row>
    <row r="8" spans="1:16" x14ac:dyDescent="0.4">
      <c r="M8" s="13"/>
    </row>
    <row r="9" spans="1:16" x14ac:dyDescent="0.4">
      <c r="A9" s="6" t="s">
        <v>30</v>
      </c>
      <c r="B9" s="10" t="s">
        <v>31</v>
      </c>
      <c r="C9" s="10" t="s">
        <v>4</v>
      </c>
      <c r="D9" s="10" t="s">
        <v>3</v>
      </c>
      <c r="E9" s="10" t="s">
        <v>5</v>
      </c>
      <c r="F9" s="10" t="s">
        <v>8</v>
      </c>
      <c r="G9" s="10"/>
      <c r="H9" s="10" t="s">
        <v>10</v>
      </c>
      <c r="I9" s="10" t="s">
        <v>11</v>
      </c>
      <c r="J9" s="10" t="s">
        <v>12</v>
      </c>
      <c r="K9" s="10" t="s">
        <v>20</v>
      </c>
      <c r="L9" s="10" t="s">
        <v>19</v>
      </c>
      <c r="M9" s="13"/>
    </row>
    <row r="10" spans="1:16" x14ac:dyDescent="0.4">
      <c r="A10" s="6"/>
      <c r="B10" s="6" t="s">
        <v>2</v>
      </c>
      <c r="C10" s="7">
        <v>625000000000</v>
      </c>
      <c r="D10" s="5">
        <v>1.6E-2</v>
      </c>
      <c r="E10" s="7">
        <f>C10*D10</f>
        <v>10000000000</v>
      </c>
      <c r="F10" s="5">
        <v>98.3</v>
      </c>
      <c r="G10" s="5"/>
      <c r="H10" s="5">
        <v>34.799999999999997</v>
      </c>
      <c r="I10" s="8">
        <f>H10*D10</f>
        <v>0.55679999999999996</v>
      </c>
      <c r="J10" s="7">
        <v>1310</v>
      </c>
      <c r="K10" s="7">
        <v>14400000000000</v>
      </c>
      <c r="L10" s="7">
        <f>K10/J10</f>
        <v>10992366412.213741</v>
      </c>
      <c r="M10" s="14"/>
    </row>
    <row r="11" spans="1:16" x14ac:dyDescent="0.4">
      <c r="A11" s="6"/>
      <c r="B11" s="6"/>
      <c r="C11" s="7">
        <v>12500000000000</v>
      </c>
      <c r="D11" s="5">
        <v>1.6E-2</v>
      </c>
      <c r="E11" s="7">
        <f>C11*D11</f>
        <v>200000000000</v>
      </c>
      <c r="F11" s="5">
        <v>286</v>
      </c>
      <c r="G11" s="5"/>
      <c r="H11" s="5">
        <v>34.799999999999997</v>
      </c>
      <c r="I11" s="8">
        <f t="shared" ref="I11:I16" si="0">H11*D11</f>
        <v>0.55679999999999996</v>
      </c>
      <c r="J11" s="7">
        <v>3820</v>
      </c>
      <c r="K11" s="7">
        <v>41800000000000</v>
      </c>
      <c r="L11" s="7">
        <f t="shared" ref="L11:L16" si="1">K11/J11</f>
        <v>10942408376.96335</v>
      </c>
      <c r="M11" s="14"/>
    </row>
    <row r="12" spans="1:16" x14ac:dyDescent="0.4">
      <c r="A12" s="6"/>
      <c r="B12" s="6"/>
      <c r="C12" s="7">
        <v>4440000000000</v>
      </c>
      <c r="D12" s="5">
        <v>2.2499999999999999E-2</v>
      </c>
      <c r="E12" s="7">
        <f t="shared" ref="E12:E16" si="2">C12*D12</f>
        <v>99900000000</v>
      </c>
      <c r="F12" s="5">
        <v>170</v>
      </c>
      <c r="G12" s="5"/>
      <c r="H12" s="5">
        <v>34.799999999999997</v>
      </c>
      <c r="I12" s="8">
        <f t="shared" si="0"/>
        <v>0.78299999999999992</v>
      </c>
      <c r="J12" s="7">
        <v>3200</v>
      </c>
      <c r="K12" s="7">
        <v>35000000000000</v>
      </c>
      <c r="L12" s="7">
        <f t="shared" si="1"/>
        <v>10937500000</v>
      </c>
      <c r="M12" s="14"/>
      <c r="P12" s="1"/>
    </row>
    <row r="13" spans="1:16" x14ac:dyDescent="0.4">
      <c r="A13" s="6"/>
      <c r="B13" s="6"/>
      <c r="C13" s="7">
        <v>4440000000000</v>
      </c>
      <c r="D13" s="5">
        <v>2.2499999999999999E-2</v>
      </c>
      <c r="E13" s="7">
        <f t="shared" si="2"/>
        <v>99900000000</v>
      </c>
      <c r="F13" s="5">
        <v>140</v>
      </c>
      <c r="G13" s="5"/>
      <c r="H13" s="5">
        <v>34.799999999999997</v>
      </c>
      <c r="I13" s="8">
        <f t="shared" si="0"/>
        <v>0.78299999999999992</v>
      </c>
      <c r="J13" s="7">
        <v>2630</v>
      </c>
      <c r="K13" s="7">
        <v>28800000000000</v>
      </c>
      <c r="L13" s="7">
        <f t="shared" si="1"/>
        <v>10950570342.205322</v>
      </c>
      <c r="M13" s="14"/>
    </row>
    <row r="14" spans="1:16" x14ac:dyDescent="0.4">
      <c r="A14" s="6"/>
      <c r="B14" s="6"/>
      <c r="C14" s="7">
        <v>4440000000000</v>
      </c>
      <c r="D14" s="5">
        <v>2.2499999999999999E-2</v>
      </c>
      <c r="E14" s="7">
        <f t="shared" si="2"/>
        <v>99900000000</v>
      </c>
      <c r="F14" s="5">
        <v>135</v>
      </c>
      <c r="G14" s="5"/>
      <c r="H14" s="5">
        <v>34.799999999999997</v>
      </c>
      <c r="I14" s="8">
        <f t="shared" si="0"/>
        <v>0.78299999999999992</v>
      </c>
      <c r="J14" s="7">
        <v>2540</v>
      </c>
      <c r="K14" s="7">
        <v>27800000000000</v>
      </c>
      <c r="L14" s="7">
        <f t="shared" si="1"/>
        <v>10944881889.763779</v>
      </c>
      <c r="M14" s="14"/>
    </row>
    <row r="15" spans="1:16" x14ac:dyDescent="0.4">
      <c r="A15" s="6"/>
      <c r="B15" s="6" t="s">
        <v>18</v>
      </c>
      <c r="C15" s="7">
        <v>130000000000</v>
      </c>
      <c r="D15" s="5">
        <v>5.7</v>
      </c>
      <c r="E15" s="7">
        <f t="shared" si="2"/>
        <v>741000000000</v>
      </c>
      <c r="F15" s="5">
        <v>2.6</v>
      </c>
      <c r="G15" s="5"/>
      <c r="H15" s="5">
        <v>9.9600000000000009</v>
      </c>
      <c r="I15" s="9">
        <f t="shared" si="0"/>
        <v>56.772000000000006</v>
      </c>
      <c r="J15" s="7">
        <v>3540</v>
      </c>
      <c r="K15" s="7">
        <v>38800000000000</v>
      </c>
      <c r="L15" s="7">
        <f t="shared" si="1"/>
        <v>10960451977.401131</v>
      </c>
      <c r="M15" s="14"/>
    </row>
    <row r="16" spans="1:16" x14ac:dyDescent="0.4">
      <c r="A16" s="6"/>
      <c r="B16" s="6"/>
      <c r="C16" s="7">
        <v>1100000000000</v>
      </c>
      <c r="D16" s="5">
        <v>9.1</v>
      </c>
      <c r="E16" s="7">
        <f t="shared" si="2"/>
        <v>10010000000000</v>
      </c>
      <c r="F16" s="5">
        <v>12</v>
      </c>
      <c r="G16" s="5"/>
      <c r="H16" s="5">
        <v>9.9600000000000009</v>
      </c>
      <c r="I16" s="9">
        <f t="shared" si="0"/>
        <v>90.63600000000001</v>
      </c>
      <c r="J16" s="7">
        <v>26100</v>
      </c>
      <c r="K16" s="7">
        <v>286000000000000</v>
      </c>
      <c r="L16" s="7">
        <f t="shared" si="1"/>
        <v>10957854406.130268</v>
      </c>
      <c r="M16" s="14"/>
    </row>
    <row r="17" spans="9:13" x14ac:dyDescent="0.4">
      <c r="I17" s="3"/>
      <c r="M17" s="13"/>
    </row>
    <row r="18" spans="9:13" x14ac:dyDescent="0.4">
      <c r="I18" s="3"/>
    </row>
  </sheetData>
  <mergeCells count="5">
    <mergeCell ref="A2:A4"/>
    <mergeCell ref="B3:B4"/>
    <mergeCell ref="B10:B14"/>
    <mergeCell ref="B15:B16"/>
    <mergeCell ref="A9:A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2D81-601D-44A5-91B6-C4690FFB7EFD}">
  <dimension ref="H2:O7"/>
  <sheetViews>
    <sheetView workbookViewId="0">
      <selection activeCell="I3" sqref="I3:K3"/>
    </sheetView>
  </sheetViews>
  <sheetFormatPr defaultRowHeight="17.399999999999999" x14ac:dyDescent="0.4"/>
  <cols>
    <col min="8" max="9" width="9" bestFit="1" customWidth="1"/>
    <col min="11" max="11" width="9" bestFit="1" customWidth="1"/>
  </cols>
  <sheetData>
    <row r="2" spans="8:15" x14ac:dyDescent="0.4">
      <c r="H2" t="s">
        <v>24</v>
      </c>
      <c r="I2" t="s">
        <v>25</v>
      </c>
      <c r="J2" t="s">
        <v>27</v>
      </c>
      <c r="K2" t="s">
        <v>26</v>
      </c>
      <c r="N2" t="s">
        <v>12</v>
      </c>
      <c r="O2" t="s">
        <v>20</v>
      </c>
    </row>
    <row r="3" spans="8:15" x14ac:dyDescent="0.4">
      <c r="H3" s="1">
        <v>637000</v>
      </c>
      <c r="I3" s="1">
        <f>H3/H7</f>
        <v>11.375</v>
      </c>
      <c r="J3" s="1">
        <f>I3*10^(-9)</f>
        <v>1.1375000000000001E-8</v>
      </c>
      <c r="K3" s="1">
        <f>J3*I7</f>
        <v>6850025000000001</v>
      </c>
      <c r="N3" s="1">
        <v>1310</v>
      </c>
      <c r="O3" s="1">
        <v>14400000000000</v>
      </c>
    </row>
    <row r="6" spans="8:15" x14ac:dyDescent="0.4">
      <c r="H6" t="s">
        <v>14</v>
      </c>
      <c r="I6" t="s">
        <v>28</v>
      </c>
    </row>
    <row r="7" spans="8:15" x14ac:dyDescent="0.4">
      <c r="H7">
        <v>56000</v>
      </c>
      <c r="I7" s="1">
        <v>6.0220000000000003E+23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SB15</vt:lpstr>
      <vt:lpstr>Ref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yearin Jun</dc:creator>
  <cp:lastModifiedBy>yearin Jun</cp:lastModifiedBy>
  <cp:lastPrinted>2024-09-11T07:47:06Z</cp:lastPrinted>
  <dcterms:created xsi:type="dcterms:W3CDTF">2024-09-11T01:59:25Z</dcterms:created>
  <dcterms:modified xsi:type="dcterms:W3CDTF">2024-09-11T08:33:33Z</dcterms:modified>
</cp:coreProperties>
</file>