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495" windowWidth="19440" windowHeight="10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6" i="1" l="1"/>
  <c r="P39" i="1"/>
  <c r="R39" i="1" s="1"/>
  <c r="P40" i="1"/>
  <c r="P41" i="1"/>
  <c r="P42" i="1"/>
  <c r="R42" i="1" s="1"/>
  <c r="P44" i="1"/>
  <c r="P45" i="1"/>
  <c r="P46" i="1"/>
  <c r="P47" i="1"/>
  <c r="R47" i="1" s="1"/>
  <c r="P49" i="1"/>
  <c r="P50" i="1"/>
  <c r="P51" i="1"/>
  <c r="P52" i="1"/>
  <c r="P54" i="1"/>
  <c r="R54" i="1" s="1"/>
  <c r="P55" i="1"/>
  <c r="R55" i="1" s="1"/>
  <c r="P56" i="1"/>
  <c r="P57" i="1"/>
  <c r="P35" i="1"/>
  <c r="R35" i="1" s="1"/>
  <c r="P34" i="1"/>
  <c r="R34" i="1" s="1"/>
  <c r="S36" i="1"/>
  <c r="R40" i="1"/>
  <c r="R41" i="1"/>
  <c r="R44" i="1"/>
  <c r="R45" i="1"/>
  <c r="R46" i="1"/>
  <c r="R49" i="1"/>
  <c r="R50" i="1"/>
  <c r="R51" i="1"/>
  <c r="R52" i="1"/>
  <c r="R56" i="1"/>
  <c r="R57" i="1"/>
  <c r="Q35" i="1"/>
  <c r="Q36" i="1"/>
  <c r="Q39" i="1"/>
  <c r="Q40" i="1"/>
  <c r="Q41" i="1"/>
  <c r="Q42" i="1"/>
  <c r="Q44" i="1"/>
  <c r="Q45" i="1"/>
  <c r="Q46" i="1"/>
  <c r="Q47" i="1"/>
  <c r="Q49" i="1"/>
  <c r="Q50" i="1"/>
  <c r="Q51" i="1"/>
  <c r="Q52" i="1"/>
  <c r="Q54" i="1"/>
  <c r="Q55" i="1"/>
  <c r="Q56" i="1"/>
  <c r="Q57" i="1"/>
  <c r="Q34" i="1"/>
  <c r="M7" i="1"/>
  <c r="M8" i="1"/>
  <c r="M10" i="1"/>
  <c r="M11" i="1"/>
  <c r="M12" i="1"/>
  <c r="M13" i="1"/>
  <c r="M15" i="1"/>
  <c r="M16" i="1"/>
  <c r="M17" i="1"/>
  <c r="M18" i="1"/>
  <c r="M20" i="1"/>
  <c r="M21" i="1"/>
  <c r="M22" i="1"/>
  <c r="M23" i="1"/>
  <c r="M25" i="1"/>
  <c r="M26" i="1"/>
  <c r="M27" i="1"/>
  <c r="M28" i="1"/>
  <c r="M6" i="1"/>
  <c r="M5" i="1"/>
  <c r="E28" i="1"/>
  <c r="E27" i="1"/>
  <c r="E26" i="1"/>
  <c r="E25" i="1"/>
  <c r="E23" i="1"/>
  <c r="E22" i="1"/>
  <c r="E21" i="1"/>
  <c r="E20" i="1"/>
  <c r="E18" i="1"/>
  <c r="E17" i="1"/>
  <c r="E16" i="1"/>
  <c r="E15" i="1"/>
  <c r="E13" i="1"/>
  <c r="E12" i="1"/>
  <c r="E11" i="1"/>
  <c r="E10" i="1"/>
  <c r="E7" i="1"/>
  <c r="E6" i="1"/>
  <c r="E5" i="1"/>
  <c r="O7" i="1" l="1"/>
  <c r="T28" i="1"/>
  <c r="S28" i="1"/>
  <c r="U28" i="1" s="1"/>
  <c r="P28" i="1"/>
  <c r="K28" i="1"/>
  <c r="T27" i="1"/>
  <c r="S27" i="1"/>
  <c r="U27" i="1" s="1"/>
  <c r="P27" i="1"/>
  <c r="K27" i="1"/>
  <c r="T26" i="1"/>
  <c r="S26" i="1"/>
  <c r="U26" i="1" s="1"/>
  <c r="P26" i="1"/>
  <c r="K26" i="1"/>
  <c r="T25" i="1"/>
  <c r="S25" i="1"/>
  <c r="U25" i="1" s="1"/>
  <c r="P25" i="1"/>
  <c r="K25" i="1"/>
  <c r="T23" i="1"/>
  <c r="S23" i="1"/>
  <c r="U23" i="1" s="1"/>
  <c r="P23" i="1"/>
  <c r="K23" i="1"/>
  <c r="T22" i="1"/>
  <c r="S22" i="1"/>
  <c r="U22" i="1" s="1"/>
  <c r="P22" i="1"/>
  <c r="K22" i="1"/>
  <c r="T21" i="1"/>
  <c r="S21" i="1"/>
  <c r="U21" i="1" s="1"/>
  <c r="P21" i="1"/>
  <c r="K21" i="1"/>
  <c r="T20" i="1"/>
  <c r="S20" i="1"/>
  <c r="U20" i="1" s="1"/>
  <c r="P20" i="1"/>
  <c r="K20" i="1"/>
  <c r="T18" i="1"/>
  <c r="S18" i="1"/>
  <c r="U18" i="1" s="1"/>
  <c r="P18" i="1"/>
  <c r="K18" i="1"/>
  <c r="T17" i="1"/>
  <c r="S17" i="1"/>
  <c r="U17" i="1" s="1"/>
  <c r="P17" i="1"/>
  <c r="K17" i="1"/>
  <c r="T16" i="1"/>
  <c r="S16" i="1"/>
  <c r="U16" i="1" s="1"/>
  <c r="P16" i="1"/>
  <c r="K16" i="1"/>
  <c r="T15" i="1"/>
  <c r="S15" i="1"/>
  <c r="U15" i="1" s="1"/>
  <c r="P15" i="1"/>
  <c r="K15" i="1"/>
  <c r="T13" i="1"/>
  <c r="O13" i="1"/>
  <c r="K13" i="1"/>
  <c r="T12" i="1"/>
  <c r="S12" i="1"/>
  <c r="U12" i="1" s="1"/>
  <c r="P12" i="1"/>
  <c r="K12" i="1"/>
  <c r="T11" i="1"/>
  <c r="S11" i="1"/>
  <c r="U11" i="1" s="1"/>
  <c r="P11" i="1"/>
  <c r="K11" i="1"/>
  <c r="T10" i="1"/>
  <c r="S10" i="1"/>
  <c r="U10" i="1" s="1"/>
  <c r="P10" i="1"/>
  <c r="K10" i="1"/>
  <c r="T8" i="1"/>
  <c r="S8" i="1"/>
  <c r="T7" i="1"/>
  <c r="S7" i="1"/>
  <c r="U7" i="1" s="1"/>
  <c r="P7" i="1"/>
  <c r="K7" i="1"/>
  <c r="T6" i="1"/>
  <c r="S6" i="1"/>
  <c r="U6" i="1" s="1"/>
  <c r="P6" i="1"/>
  <c r="K6" i="1"/>
  <c r="T5" i="1"/>
  <c r="S5" i="1"/>
  <c r="U5" i="1" s="1"/>
  <c r="P5" i="1"/>
  <c r="K5" i="1"/>
  <c r="R36" i="1" l="1"/>
  <c r="T36" i="1"/>
  <c r="V15" i="1"/>
  <c r="V16" i="1"/>
  <c r="V17" i="1"/>
  <c r="V18" i="1"/>
  <c r="V20" i="1"/>
  <c r="V21" i="1"/>
  <c r="V22" i="1"/>
  <c r="V23" i="1"/>
  <c r="V25" i="1"/>
  <c r="V26" i="1"/>
  <c r="V27" i="1"/>
  <c r="V28" i="1"/>
  <c r="V10" i="1"/>
  <c r="V11" i="1"/>
  <c r="V12" i="1"/>
  <c r="V7" i="1"/>
  <c r="W7" i="1" s="1"/>
  <c r="V6" i="1"/>
  <c r="V5" i="1"/>
  <c r="S13" i="1"/>
  <c r="U13" i="1" s="1"/>
  <c r="P13" i="1"/>
  <c r="V13" i="1" l="1"/>
</calcChain>
</file>

<file path=xl/sharedStrings.xml><?xml version="1.0" encoding="utf-8"?>
<sst xmlns="http://schemas.openxmlformats.org/spreadsheetml/2006/main" count="112" uniqueCount="68">
  <si>
    <t>APEX RF Monitor Cable Calibrations</t>
  </si>
  <si>
    <t>Signal Name</t>
  </si>
  <si>
    <t>Cable
#</t>
  </si>
  <si>
    <t>Signal Source Power Level (dBm)</t>
  </si>
  <si>
    <t>Signal Source
Coupling Factor
(dB)</t>
  </si>
  <si>
    <t>Cable Atten
(dB)</t>
  </si>
  <si>
    <t>Splitter Atten
(dB)</t>
  </si>
  <si>
    <t>Cable Length
(°)</t>
  </si>
  <si>
    <t>Splitter &amp; Cable Length
(°)</t>
  </si>
  <si>
    <t>Expected F.S. Signal Level @ Chassis R.P. connector
(dBm)</t>
  </si>
  <si>
    <t>Chassis Signal Path Loss (back calc'd)
(dB)</t>
  </si>
  <si>
    <t>Chassis Signal Path Length Difference
(°)</t>
  </si>
  <si>
    <t>Chassis Atten
(dB)</t>
  </si>
  <si>
    <t>Total Atten &amp; Loss 
(dB)</t>
  </si>
  <si>
    <t>Coupling Factor for Internal Coupler
(dB)</t>
  </si>
  <si>
    <t>Front Panel Port Coupling (from R.P.)
(dB)</t>
  </si>
  <si>
    <t>Front Panel Port  Coupling (from source)
(dB)</t>
  </si>
  <si>
    <t>Cav A3 FWD, (splitter)</t>
  </si>
  <si>
    <t>Cav A3 REV</t>
  </si>
  <si>
    <t>Cav Cell Probe #1</t>
  </si>
  <si>
    <t>Laser Freq Input</t>
  </si>
  <si>
    <t>Cav A4 FWD</t>
  </si>
  <si>
    <t>Cav A4 REV</t>
  </si>
  <si>
    <t>Cav Cell Probe #2</t>
  </si>
  <si>
    <t>Tetrode A3 FWD</t>
  </si>
  <si>
    <t>Tetrode A3 REV</t>
  </si>
  <si>
    <t>Tetrode A4 FWD</t>
  </si>
  <si>
    <t>Tetrode A4 REV</t>
  </si>
  <si>
    <t>Circ 1 Load FWD</t>
  </si>
  <si>
    <t>Circ 1 Load REV</t>
  </si>
  <si>
    <t>Circ 2 Load FWD</t>
  </si>
  <si>
    <t>Circ 2 Load REV</t>
  </si>
  <si>
    <t>SSPA A1 FWD</t>
  </si>
  <si>
    <t>SSPA A1 REV</t>
  </si>
  <si>
    <t>SSPA A2 FWD</t>
  </si>
  <si>
    <t>SSPA A2 REV</t>
  </si>
  <si>
    <t>Splitter S -&gt; 1, incl cable</t>
  </si>
  <si>
    <t>Splitter S -&gt; 2, incl cable</t>
  </si>
  <si>
    <t>Overall Full Scale 
(Watts)</t>
  </si>
  <si>
    <t>Measured Signal Level at ADC
(dBFS)</t>
  </si>
  <si>
    <t>Signal level at F.P. Port for given Test Signal
(dBm)</t>
  </si>
  <si>
    <t>Test Signal Level @ Chassis R.P. connector
(dBm)</t>
  </si>
  <si>
    <t>Signal Source Power Level (Watts)</t>
  </si>
  <si>
    <t>Chassis, RF Board # and Channel #</t>
  </si>
  <si>
    <t>1,1,1</t>
  </si>
  <si>
    <t>1,1,2</t>
  </si>
  <si>
    <t>1,1,3</t>
  </si>
  <si>
    <t>1,1,4</t>
  </si>
  <si>
    <t>1,2,1</t>
  </si>
  <si>
    <t>1,2,2</t>
  </si>
  <si>
    <t>1,2,3</t>
  </si>
  <si>
    <t>1,2,4</t>
  </si>
  <si>
    <t>2,1,1</t>
  </si>
  <si>
    <t>2,1,2</t>
  </si>
  <si>
    <t>2,1,3</t>
  </si>
  <si>
    <t>2,1,4</t>
  </si>
  <si>
    <t>2,2,1</t>
  </si>
  <si>
    <t>2,2,2</t>
  </si>
  <si>
    <t>2,2,3</t>
  </si>
  <si>
    <t>2,2,4</t>
  </si>
  <si>
    <t>llrf1,1,4</t>
  </si>
  <si>
    <t>llrf1,1,3</t>
  </si>
  <si>
    <t>llrf1,1,1</t>
  </si>
  <si>
    <t>llrf1,1,2</t>
  </si>
  <si>
    <t>Expected Signal Level at ADC
(dB)</t>
  </si>
  <si>
    <t>ADC Channel Error
(dB)</t>
  </si>
  <si>
    <t>Real Full Scale for Input at
-1.72 dB
(Watts)</t>
  </si>
  <si>
    <t>Expected Signal Level at ADC for Real Ful Scale Input
(dBFS)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</si>
</sst>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6EFB05"/>
        <bgColor rgb="FF00FF00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2" xfId="0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0" fillId="0" borderId="4" xfId="0" applyFon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3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2" xfId="0" applyFont="1" applyFill="1" applyBorder="1"/>
    <xf numFmtId="0" fontId="0" fillId="0" borderId="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0" xfId="0" applyFill="1"/>
    <xf numFmtId="2" fontId="0" fillId="5" borderId="2" xfId="0" applyNumberFormat="1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wrapText="1"/>
    </xf>
    <xf numFmtId="165" fontId="0" fillId="0" borderId="16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0" fontId="0" fillId="0" borderId="24" xfId="0" quotePrefix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BACC6"/>
      <rgbColor rgb="006EFB0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Normal="100" workbookViewId="0">
      <selection activeCell="U50" sqref="U50"/>
    </sheetView>
  </sheetViews>
  <sheetFormatPr defaultRowHeight="15" x14ac:dyDescent="0.25"/>
  <cols>
    <col min="1" max="1" width="25.7109375" customWidth="1"/>
    <col min="3" max="3" width="12.140625" customWidth="1"/>
    <col min="4" max="10" width="11.85546875" customWidth="1"/>
    <col min="11" max="11" width="17.85546875" customWidth="1"/>
    <col min="12" max="12" width="22.140625" customWidth="1"/>
    <col min="13" max="13" width="23.28515625" customWidth="1"/>
    <col min="14" max="14" width="14.140625" customWidth="1"/>
    <col min="16" max="16" width="12" customWidth="1"/>
    <col min="17" max="17" width="14.5703125" customWidth="1"/>
    <col min="18" max="22" width="14.42578125" customWidth="1"/>
    <col min="23" max="23" width="13.85546875" customWidth="1"/>
  </cols>
  <sheetData>
    <row r="1" spans="1:24" x14ac:dyDescent="0.25">
      <c r="A1" t="s">
        <v>0</v>
      </c>
    </row>
    <row r="3" spans="1:24" ht="78" customHeight="1" thickBot="1" x14ac:dyDescent="0.3">
      <c r="A3" s="1" t="s">
        <v>1</v>
      </c>
      <c r="B3" s="2" t="s">
        <v>2</v>
      </c>
      <c r="C3" s="2" t="s">
        <v>43</v>
      </c>
      <c r="D3" s="2" t="s">
        <v>3</v>
      </c>
      <c r="E3" s="2" t="s">
        <v>42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41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39</v>
      </c>
      <c r="R3" s="2" t="s">
        <v>40</v>
      </c>
      <c r="S3" s="2" t="s">
        <v>14</v>
      </c>
      <c r="T3" s="2" t="s">
        <v>15</v>
      </c>
      <c r="U3" s="2" t="s">
        <v>16</v>
      </c>
      <c r="V3" s="2" t="s">
        <v>38</v>
      </c>
      <c r="W3" s="53" t="s">
        <v>66</v>
      </c>
      <c r="X3" s="54"/>
    </row>
    <row r="4" spans="1:24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4" x14ac:dyDescent="0.25">
      <c r="A5" s="4" t="s">
        <v>17</v>
      </c>
      <c r="B5" s="5">
        <v>18</v>
      </c>
      <c r="C5" s="5" t="s">
        <v>63</v>
      </c>
      <c r="D5" s="7">
        <v>77.781999999999996</v>
      </c>
      <c r="E5" s="11">
        <f>(10^(D5/10))*0.001</f>
        <v>60006.735386411798</v>
      </c>
      <c r="F5" s="6">
        <v>-50</v>
      </c>
      <c r="G5" s="7">
        <v>-3.7269999999999999</v>
      </c>
      <c r="H5" s="7">
        <v>-3.3119999999999998</v>
      </c>
      <c r="I5" s="8">
        <v>47.09</v>
      </c>
      <c r="J5" s="8">
        <v>11.1</v>
      </c>
      <c r="K5" s="9">
        <f>D5+F5+G5+H5</f>
        <v>20.742999999999995</v>
      </c>
      <c r="L5" s="10">
        <v>20.59</v>
      </c>
      <c r="M5" s="9">
        <f>-(L5+O5-Q5)</f>
        <v>-15.459999999999999</v>
      </c>
      <c r="N5" s="11"/>
      <c r="O5" s="7">
        <v>-6.05</v>
      </c>
      <c r="P5" s="7">
        <f>F5+G5+H5+M5+O5</f>
        <v>-78.548999999999992</v>
      </c>
      <c r="Q5" s="12">
        <v>-0.92</v>
      </c>
      <c r="R5" s="12">
        <v>-5.9</v>
      </c>
      <c r="S5" s="13">
        <f>-L5-O5+R5</f>
        <v>-20.439999999999998</v>
      </c>
      <c r="T5" s="14">
        <f>-L5+R5</f>
        <v>-26.490000000000002</v>
      </c>
      <c r="U5" s="7">
        <f>F5+G5+H5+O5+S5</f>
        <v>-83.528999999999996</v>
      </c>
      <c r="V5" s="32">
        <f>10^((-P5-30)/10)</f>
        <v>71597.853108196025</v>
      </c>
    </row>
    <row r="6" spans="1:24" x14ac:dyDescent="0.25">
      <c r="A6" s="4" t="s">
        <v>18</v>
      </c>
      <c r="B6" s="15">
        <v>17</v>
      </c>
      <c r="C6" s="15" t="s">
        <v>61</v>
      </c>
      <c r="D6" s="13">
        <v>77.781999999999996</v>
      </c>
      <c r="E6" s="14">
        <f>(10^(D6/10))*0.001</f>
        <v>60006.735386411798</v>
      </c>
      <c r="F6" s="16">
        <v>-50</v>
      </c>
      <c r="G6" s="13">
        <v>-3.8</v>
      </c>
      <c r="H6" s="13">
        <v>0</v>
      </c>
      <c r="I6" s="9"/>
      <c r="J6" s="9"/>
      <c r="K6" s="9">
        <f>D6+F6+G6+H6</f>
        <v>23.981999999999996</v>
      </c>
      <c r="L6" s="10">
        <v>24.21</v>
      </c>
      <c r="M6" s="9">
        <f>-(L6+O6-Q6)</f>
        <v>-15.725</v>
      </c>
      <c r="N6" s="9"/>
      <c r="O6" s="13">
        <v>-8.9350000000000005</v>
      </c>
      <c r="P6" s="13">
        <f>F6+G6+H6+M6+O6</f>
        <v>-78.459999999999994</v>
      </c>
      <c r="Q6" s="17">
        <v>-0.45</v>
      </c>
      <c r="R6" s="17">
        <v>-5.2</v>
      </c>
      <c r="S6" s="13">
        <f>-L6-O6+R6</f>
        <v>-20.475000000000001</v>
      </c>
      <c r="T6" s="14">
        <f>-L6+R6</f>
        <v>-29.41</v>
      </c>
      <c r="U6" s="16">
        <f>F6+G6+H6+O6+S6</f>
        <v>-83.210000000000008</v>
      </c>
      <c r="V6" s="31">
        <f t="shared" ref="V6:V7" si="0">10^((-P6-30)/10)</f>
        <v>70145.52984199705</v>
      </c>
    </row>
    <row r="7" spans="1:24" s="40" customFormat="1" x14ac:dyDescent="0.25">
      <c r="A7" s="34" t="s">
        <v>19</v>
      </c>
      <c r="B7" s="35">
        <v>16</v>
      </c>
      <c r="C7" s="35" t="s">
        <v>60</v>
      </c>
      <c r="D7" s="38">
        <v>80.792000000000002</v>
      </c>
      <c r="E7" s="14">
        <f>(10^(D7/10))*0.001</f>
        <v>120005.18202042658</v>
      </c>
      <c r="F7" s="37">
        <v>-47.8</v>
      </c>
      <c r="G7" s="38">
        <v>-3.7</v>
      </c>
      <c r="H7" s="38">
        <v>0</v>
      </c>
      <c r="I7" s="36"/>
      <c r="J7" s="36"/>
      <c r="K7" s="36">
        <f>D7+F7+G7+H7</f>
        <v>29.292000000000005</v>
      </c>
      <c r="L7" s="41">
        <v>27.57</v>
      </c>
      <c r="M7" s="14">
        <f t="shared" ref="M7:M28" si="1">-(L7+O7-Q7)</f>
        <v>-16.347000000000001</v>
      </c>
      <c r="N7" s="36"/>
      <c r="O7" s="38">
        <f>-12.963</f>
        <v>-12.962999999999999</v>
      </c>
      <c r="P7" s="38">
        <f>F7+G7+H7+M7+O7</f>
        <v>-80.81</v>
      </c>
      <c r="Q7" s="38">
        <v>-1.74</v>
      </c>
      <c r="R7" s="38">
        <v>-5.9</v>
      </c>
      <c r="S7" s="38">
        <f>-L7-O7+R7</f>
        <v>-20.507000000000001</v>
      </c>
      <c r="T7" s="36">
        <f>-L7+R7</f>
        <v>-33.47</v>
      </c>
      <c r="U7" s="37">
        <f>F7+G7+H7+O7+S7</f>
        <v>-84.97</v>
      </c>
      <c r="V7" s="39">
        <f t="shared" si="0"/>
        <v>120503.59403717998</v>
      </c>
      <c r="W7" s="56">
        <f>(10^(-1.72/10))*V7</f>
        <v>81096.105785384236</v>
      </c>
      <c r="X7" s="55"/>
    </row>
    <row r="8" spans="1:24" x14ac:dyDescent="0.25">
      <c r="A8" s="4" t="s">
        <v>20</v>
      </c>
      <c r="B8" s="15"/>
      <c r="C8" s="15" t="s">
        <v>62</v>
      </c>
      <c r="D8" s="13"/>
      <c r="E8" s="14"/>
      <c r="F8" s="16"/>
      <c r="G8" s="13"/>
      <c r="H8" s="13"/>
      <c r="I8" s="9"/>
      <c r="J8" s="9"/>
      <c r="K8" s="9"/>
      <c r="L8" s="10">
        <v>-16.100000000000001</v>
      </c>
      <c r="M8" s="14">
        <f t="shared" si="1"/>
        <v>-14.849999999999998</v>
      </c>
      <c r="N8" s="9"/>
      <c r="O8" s="18">
        <v>30</v>
      </c>
      <c r="P8" s="13"/>
      <c r="Q8" s="13">
        <v>-0.95</v>
      </c>
      <c r="R8" s="13">
        <v>-6.3</v>
      </c>
      <c r="S8" s="13">
        <f>-L8-O8+R8</f>
        <v>-20.2</v>
      </c>
      <c r="T8" s="14">
        <f>-L8+R8</f>
        <v>9.8000000000000007</v>
      </c>
      <c r="U8" s="13"/>
      <c r="V8" s="31"/>
    </row>
    <row r="9" spans="1:24" x14ac:dyDescent="0.25">
      <c r="A9" s="4"/>
      <c r="B9" s="15"/>
      <c r="C9" s="15"/>
      <c r="D9" s="13"/>
      <c r="E9" s="14"/>
      <c r="F9" s="16"/>
      <c r="G9" s="13"/>
      <c r="H9" s="13"/>
      <c r="I9" s="9"/>
      <c r="J9" s="9"/>
      <c r="K9" s="9"/>
      <c r="L9" s="9"/>
      <c r="M9" s="14"/>
      <c r="N9" s="9"/>
      <c r="O9" s="13"/>
      <c r="P9" s="13"/>
      <c r="Q9" s="13"/>
      <c r="R9" s="13"/>
      <c r="S9" s="13"/>
      <c r="T9" s="9"/>
      <c r="U9" s="13"/>
      <c r="V9" s="31"/>
    </row>
    <row r="10" spans="1:24" x14ac:dyDescent="0.25">
      <c r="A10" s="4" t="s">
        <v>21</v>
      </c>
      <c r="B10" s="15">
        <v>21</v>
      </c>
      <c r="C10" s="15" t="s">
        <v>52</v>
      </c>
      <c r="D10" s="13">
        <v>77.781999999999996</v>
      </c>
      <c r="E10" s="14">
        <f>(10^(D10/10))*0.001</f>
        <v>60006.735386411798</v>
      </c>
      <c r="F10" s="16">
        <v>-50</v>
      </c>
      <c r="G10" s="13">
        <v>-3.706</v>
      </c>
      <c r="H10" s="13">
        <v>0</v>
      </c>
      <c r="I10" s="9">
        <v>131.75</v>
      </c>
      <c r="J10" s="9"/>
      <c r="K10" s="9">
        <f>D10+F10+G10+H10</f>
        <v>24.075999999999997</v>
      </c>
      <c r="L10" s="10">
        <v>24.13</v>
      </c>
      <c r="M10" s="14">
        <f t="shared" si="1"/>
        <v>-2.1829999999999989</v>
      </c>
      <c r="N10" s="14"/>
      <c r="O10" s="13">
        <v>-22.477</v>
      </c>
      <c r="P10" s="13">
        <f>F10+G10+H10+M10+O10</f>
        <v>-78.366</v>
      </c>
      <c r="Q10" s="13">
        <v>-0.53</v>
      </c>
      <c r="R10" s="13">
        <v>-18.8</v>
      </c>
      <c r="S10" s="13">
        <f>-L10-O10+R10</f>
        <v>-20.452999999999999</v>
      </c>
      <c r="T10" s="14">
        <f>-L10+R10</f>
        <v>-42.93</v>
      </c>
      <c r="U10" s="13">
        <f>F10+G10+H10+O10+S10</f>
        <v>-96.63600000000001</v>
      </c>
      <c r="V10" s="31">
        <f>10^((-P10-30)/10)</f>
        <v>68643.591792699561</v>
      </c>
    </row>
    <row r="11" spans="1:24" x14ac:dyDescent="0.25">
      <c r="A11" s="4" t="s">
        <v>22</v>
      </c>
      <c r="B11" s="15">
        <v>20</v>
      </c>
      <c r="C11" s="15" t="s">
        <v>53</v>
      </c>
      <c r="D11" s="13">
        <v>77.781999999999996</v>
      </c>
      <c r="E11" s="14">
        <f>(10^(D11/10))*0.001</f>
        <v>60006.735386411798</v>
      </c>
      <c r="F11" s="16">
        <v>-50</v>
      </c>
      <c r="G11" s="13">
        <v>-3.8</v>
      </c>
      <c r="H11" s="13">
        <v>0</v>
      </c>
      <c r="I11" s="9"/>
      <c r="J11" s="9"/>
      <c r="K11" s="9">
        <f>D11+F11+G11+H11</f>
        <v>23.981999999999996</v>
      </c>
      <c r="L11" s="10">
        <v>24.05</v>
      </c>
      <c r="M11" s="14">
        <f t="shared" si="1"/>
        <v>-1.9700000000000022</v>
      </c>
      <c r="N11" s="10">
        <v>18.59</v>
      </c>
      <c r="O11" s="13">
        <v>-22.49</v>
      </c>
      <c r="P11" s="13">
        <f>F11+G11+H11+M11+O11</f>
        <v>-78.259999999999991</v>
      </c>
      <c r="Q11" s="13">
        <v>-0.41</v>
      </c>
      <c r="R11" s="13">
        <v>-18.899999999999999</v>
      </c>
      <c r="S11" s="13">
        <f>-L11-O11+R11</f>
        <v>-20.46</v>
      </c>
      <c r="T11" s="14">
        <f>-L11+R11</f>
        <v>-42.95</v>
      </c>
      <c r="U11" s="13">
        <f>F11+G11+H11+O11+S11</f>
        <v>-96.75</v>
      </c>
      <c r="V11" s="31">
        <f t="shared" ref="V11:V13" si="2">10^((-P11-30)/10)</f>
        <v>66988.460941652578</v>
      </c>
    </row>
    <row r="12" spans="1:24" s="40" customFormat="1" x14ac:dyDescent="0.25">
      <c r="A12" s="34" t="s">
        <v>23</v>
      </c>
      <c r="B12" s="35">
        <v>19</v>
      </c>
      <c r="C12" s="15" t="s">
        <v>54</v>
      </c>
      <c r="D12" s="38">
        <v>80.792000000000002</v>
      </c>
      <c r="E12" s="14">
        <f>(10^(D12/10))*0.001</f>
        <v>120005.18202042658</v>
      </c>
      <c r="F12" s="37">
        <v>-50.13</v>
      </c>
      <c r="G12" s="38">
        <v>-3.7</v>
      </c>
      <c r="I12" s="36"/>
      <c r="K12" s="36">
        <f>D12+F12+G12+H12</f>
        <v>26.962</v>
      </c>
      <c r="L12" s="41">
        <v>26.93</v>
      </c>
      <c r="M12" s="14">
        <f t="shared" si="1"/>
        <v>-2.5559999999999983</v>
      </c>
      <c r="N12" s="36"/>
      <c r="O12" s="38">
        <v>-25.414000000000001</v>
      </c>
      <c r="P12" s="36">
        <f>F12+G12+H12+M12+O12</f>
        <v>-81.800000000000011</v>
      </c>
      <c r="Q12" s="38">
        <v>-1.04</v>
      </c>
      <c r="R12" s="38">
        <v>-19</v>
      </c>
      <c r="S12" s="38">
        <f>-L12-O12+R12</f>
        <v>-20.515999999999998</v>
      </c>
      <c r="T12" s="36">
        <f>-L12+R12</f>
        <v>-45.93</v>
      </c>
      <c r="U12" s="36">
        <f>F12+G12+H12+O12+S12</f>
        <v>-99.759999999999991</v>
      </c>
      <c r="V12" s="39">
        <f t="shared" si="2"/>
        <v>151356.12484362139</v>
      </c>
    </row>
    <row r="13" spans="1:24" x14ac:dyDescent="0.25">
      <c r="A13" s="4" t="s">
        <v>17</v>
      </c>
      <c r="C13" s="15" t="s">
        <v>55</v>
      </c>
      <c r="D13" s="13">
        <v>77.781999999999996</v>
      </c>
      <c r="E13" s="14">
        <f>(10^(D13/10))*0.001</f>
        <v>60006.735386411798</v>
      </c>
      <c r="F13" s="16">
        <v>-50</v>
      </c>
      <c r="G13" s="13">
        <v>-3.7269999999999999</v>
      </c>
      <c r="H13" s="13">
        <v>-3.3079999999999998</v>
      </c>
      <c r="I13" s="9">
        <v>47.09</v>
      </c>
      <c r="J13" s="9">
        <v>11.2</v>
      </c>
      <c r="K13" s="9">
        <f>D13+F13+G13+H13</f>
        <v>20.746999999999996</v>
      </c>
      <c r="L13" s="10">
        <v>20.78</v>
      </c>
      <c r="M13" s="14">
        <f t="shared" si="1"/>
        <v>-1.7029999999999998</v>
      </c>
      <c r="N13" s="14"/>
      <c r="O13" s="13">
        <f>-18.131-1.966</f>
        <v>-20.097000000000001</v>
      </c>
      <c r="P13" s="13">
        <f>F13+G13+H13+M13+O13</f>
        <v>-78.835000000000008</v>
      </c>
      <c r="Q13" s="13">
        <v>-1.02</v>
      </c>
      <c r="R13" s="13">
        <v>-19.7</v>
      </c>
      <c r="S13" s="13">
        <f>-L13-O13+R13</f>
        <v>-20.382999999999999</v>
      </c>
      <c r="T13" s="14">
        <f>-L13+R13</f>
        <v>-40.480000000000004</v>
      </c>
      <c r="U13" s="13">
        <f>F13+G13+H13+O13+S13</f>
        <v>-97.515000000000001</v>
      </c>
      <c r="V13" s="31">
        <f t="shared" si="2"/>
        <v>76471.568843883608</v>
      </c>
    </row>
    <row r="14" spans="1:24" x14ac:dyDescent="0.25">
      <c r="B14" s="15"/>
      <c r="C14" s="15"/>
      <c r="D14" s="13"/>
      <c r="E14" s="14"/>
      <c r="F14" s="16"/>
      <c r="G14" s="13"/>
      <c r="H14" s="13"/>
      <c r="I14" s="9"/>
      <c r="J14" s="9"/>
      <c r="K14" s="9"/>
      <c r="L14" s="9"/>
      <c r="M14" s="14"/>
      <c r="N14" s="14"/>
      <c r="P14" s="13"/>
      <c r="Q14" s="13"/>
      <c r="R14" s="13"/>
      <c r="S14" s="13"/>
      <c r="T14" s="9"/>
      <c r="U14" s="13"/>
      <c r="V14" s="31"/>
    </row>
    <row r="15" spans="1:24" x14ac:dyDescent="0.25">
      <c r="A15" s="4" t="s">
        <v>24</v>
      </c>
      <c r="B15" s="15">
        <v>7</v>
      </c>
      <c r="C15" s="15" t="s">
        <v>48</v>
      </c>
      <c r="D15" s="13">
        <v>77.781999999999996</v>
      </c>
      <c r="E15" s="14">
        <f>(10^(D15/10))*0.001</f>
        <v>60006.735386411798</v>
      </c>
      <c r="F15" s="16">
        <v>-63.9</v>
      </c>
      <c r="G15" s="13">
        <v>-0.56100000000000005</v>
      </c>
      <c r="H15" s="13">
        <v>0</v>
      </c>
      <c r="I15" s="9">
        <v>-66.275999999999996</v>
      </c>
      <c r="J15" s="9"/>
      <c r="K15" s="9">
        <f>D15+F15+G15+H15</f>
        <v>13.320999999999998</v>
      </c>
      <c r="L15" s="10">
        <v>13.37</v>
      </c>
      <c r="M15" s="14">
        <f t="shared" si="1"/>
        <v>-2.1649999999999996</v>
      </c>
      <c r="N15" s="14"/>
      <c r="O15" s="13">
        <v>-12.055</v>
      </c>
      <c r="P15" s="13">
        <f>F15+G15+H15+M15+O15</f>
        <v>-78.681000000000012</v>
      </c>
      <c r="Q15" s="13">
        <v>-0.85</v>
      </c>
      <c r="R15" s="13">
        <v>-19.100000000000001</v>
      </c>
      <c r="S15" s="13">
        <f>-L15-O15+R15</f>
        <v>-20.414999999999999</v>
      </c>
      <c r="T15" s="14">
        <f>-L15+R15</f>
        <v>-32.47</v>
      </c>
      <c r="U15" s="13">
        <f>F15+G15+H15+O15+S15</f>
        <v>-96.930999999999983</v>
      </c>
      <c r="V15" s="31">
        <f>10^((-P15-30)/10)</f>
        <v>73807.415842010567</v>
      </c>
    </row>
    <row r="16" spans="1:24" x14ac:dyDescent="0.25">
      <c r="A16" s="4" t="s">
        <v>25</v>
      </c>
      <c r="B16" s="15">
        <v>8</v>
      </c>
      <c r="C16" s="15" t="s">
        <v>49</v>
      </c>
      <c r="D16" s="13">
        <v>77.781999999999996</v>
      </c>
      <c r="E16" s="14">
        <f>(10^(D16/10))*0.001</f>
        <v>60006.735386411798</v>
      </c>
      <c r="F16" s="16">
        <v>-64</v>
      </c>
      <c r="G16" s="13">
        <v>-0.6</v>
      </c>
      <c r="H16" s="13">
        <v>0</v>
      </c>
      <c r="I16" s="9"/>
      <c r="J16" s="9"/>
      <c r="K16" s="9">
        <f>D16+F16+G16+H16</f>
        <v>13.181999999999997</v>
      </c>
      <c r="L16" s="10">
        <v>13.17</v>
      </c>
      <c r="M16" s="14">
        <f t="shared" si="1"/>
        <v>-1.4510000000000003</v>
      </c>
      <c r="N16" s="10">
        <v>-6.6</v>
      </c>
      <c r="O16" s="13">
        <v>-12.039</v>
      </c>
      <c r="P16" s="13">
        <f>F16+G16+H16+M16+O16</f>
        <v>-78.089999999999989</v>
      </c>
      <c r="Q16" s="13">
        <v>-0.32</v>
      </c>
      <c r="R16" s="13">
        <v>-19.3</v>
      </c>
      <c r="S16" s="13">
        <f>-L16-O16+R16</f>
        <v>-20.431000000000001</v>
      </c>
      <c r="T16" s="14">
        <f>-L16+R16</f>
        <v>-32.47</v>
      </c>
      <c r="U16" s="13">
        <f>F16+G16+H16+O16+S16</f>
        <v>-97.07</v>
      </c>
      <c r="V16" s="31">
        <f t="shared" ref="V16:V18" si="3">10^((-P16-30)/10)</f>
        <v>64416.926551517696</v>
      </c>
    </row>
    <row r="17" spans="1:22" x14ac:dyDescent="0.25">
      <c r="A17" s="4" t="s">
        <v>26</v>
      </c>
      <c r="B17" s="15">
        <v>9</v>
      </c>
      <c r="C17" s="15" t="s">
        <v>50</v>
      </c>
      <c r="D17" s="13">
        <v>77.781999999999996</v>
      </c>
      <c r="E17" s="14">
        <f>(10^(D17/10))*0.001</f>
        <v>60006.735386411798</v>
      </c>
      <c r="F17" s="16">
        <v>-63.6</v>
      </c>
      <c r="G17" s="13">
        <v>-0.61099999999999999</v>
      </c>
      <c r="H17" s="13">
        <v>0</v>
      </c>
      <c r="I17" s="9">
        <v>134.84</v>
      </c>
      <c r="J17" s="9"/>
      <c r="K17" s="9">
        <f>D17+F17+G17+H17</f>
        <v>13.570999999999994</v>
      </c>
      <c r="L17" s="10">
        <v>13.55</v>
      </c>
      <c r="M17" s="14">
        <f t="shared" si="1"/>
        <v>-1.9000000000000012</v>
      </c>
      <c r="N17" s="14"/>
      <c r="O17" s="13">
        <v>-12.11</v>
      </c>
      <c r="P17" s="13">
        <f>F17+G17+H17+M17+O17</f>
        <v>-78.221000000000004</v>
      </c>
      <c r="Q17" s="13">
        <v>-0.46</v>
      </c>
      <c r="R17" s="13">
        <v>-19</v>
      </c>
      <c r="S17" s="13">
        <f>-L17-O17+R17</f>
        <v>-20.440000000000001</v>
      </c>
      <c r="T17" s="14">
        <f>-L17+R17</f>
        <v>-32.549999999999997</v>
      </c>
      <c r="U17" s="13">
        <f>F17+G17+H17+O17+S17</f>
        <v>-96.760999999999996</v>
      </c>
      <c r="V17" s="31">
        <f t="shared" si="3"/>
        <v>66389.592048870094</v>
      </c>
    </row>
    <row r="18" spans="1:22" x14ac:dyDescent="0.25">
      <c r="A18" s="4" t="s">
        <v>27</v>
      </c>
      <c r="B18" s="15">
        <v>10</v>
      </c>
      <c r="C18" s="15" t="s">
        <v>51</v>
      </c>
      <c r="D18" s="13">
        <v>77.781999999999996</v>
      </c>
      <c r="E18" s="14">
        <f>(10^(D18/10))*0.001</f>
        <v>60006.735386411798</v>
      </c>
      <c r="F18" s="16">
        <v>-63.8</v>
      </c>
      <c r="G18" s="13">
        <v>-0.6</v>
      </c>
      <c r="H18" s="13">
        <v>0</v>
      </c>
      <c r="I18" s="9"/>
      <c r="J18" s="9"/>
      <c r="K18" s="9">
        <f>D18+F18+G18+H18</f>
        <v>13.382</v>
      </c>
      <c r="L18" s="10">
        <v>13.36</v>
      </c>
      <c r="M18" s="14">
        <f t="shared" si="1"/>
        <v>-2.2199999999999998</v>
      </c>
      <c r="N18" s="14"/>
      <c r="O18" s="13">
        <v>-12.01</v>
      </c>
      <c r="P18" s="13">
        <f>F18+G18+H18+M18+O18</f>
        <v>-78.63</v>
      </c>
      <c r="Q18" s="13">
        <v>-0.87</v>
      </c>
      <c r="R18" s="13">
        <v>-19.3</v>
      </c>
      <c r="S18" s="13">
        <f>-L18-O18+R18</f>
        <v>-20.65</v>
      </c>
      <c r="T18" s="14">
        <f>-L18+R18</f>
        <v>-32.659999999999997</v>
      </c>
      <c r="U18" s="13">
        <f>F18+G18+H18+O18+S18</f>
        <v>-97.06</v>
      </c>
      <c r="V18" s="31">
        <f t="shared" si="3"/>
        <v>72945.751025456877</v>
      </c>
    </row>
    <row r="19" spans="1:22" x14ac:dyDescent="0.25">
      <c r="A19" s="4"/>
      <c r="B19" s="15"/>
      <c r="C19" s="15"/>
      <c r="D19" s="13"/>
      <c r="E19" s="14"/>
      <c r="F19" s="16"/>
      <c r="G19" s="13"/>
      <c r="H19" s="13"/>
      <c r="I19" s="9"/>
      <c r="J19" s="9"/>
      <c r="K19" s="9"/>
      <c r="L19" s="9"/>
      <c r="M19" s="14"/>
      <c r="N19" s="14"/>
      <c r="O19" s="13"/>
      <c r="P19" s="13"/>
      <c r="Q19" s="13"/>
      <c r="R19" s="13"/>
      <c r="S19" s="13"/>
      <c r="T19" s="14"/>
      <c r="U19" s="13"/>
      <c r="V19" s="31"/>
    </row>
    <row r="20" spans="1:22" x14ac:dyDescent="0.25">
      <c r="A20" s="4" t="s">
        <v>28</v>
      </c>
      <c r="B20" s="15">
        <v>1</v>
      </c>
      <c r="C20" s="15" t="s">
        <v>56</v>
      </c>
      <c r="D20" s="13">
        <v>77.781999999999996</v>
      </c>
      <c r="E20" s="14">
        <f>(10^(D20/10))*0.001</f>
        <v>60006.735386411798</v>
      </c>
      <c r="F20" s="16">
        <v>-50</v>
      </c>
      <c r="G20" s="13">
        <v>-1.4</v>
      </c>
      <c r="H20" s="13">
        <v>0</v>
      </c>
      <c r="I20" s="9"/>
      <c r="J20" s="9"/>
      <c r="K20" s="9">
        <f>D20+F20+G20+H20</f>
        <v>26.381999999999998</v>
      </c>
      <c r="L20" s="10">
        <v>26.43</v>
      </c>
      <c r="M20" s="14">
        <f t="shared" si="1"/>
        <v>-2.0580000000000007</v>
      </c>
      <c r="N20" s="14"/>
      <c r="O20" s="13">
        <v>-25.251999999999999</v>
      </c>
      <c r="P20" s="13">
        <f>F20+G20+H20+M20+O20</f>
        <v>-78.709999999999994</v>
      </c>
      <c r="Q20" s="13">
        <v>-0.88</v>
      </c>
      <c r="R20" s="13">
        <v>-19.3</v>
      </c>
      <c r="S20" s="13">
        <f>-L20-O20+R20</f>
        <v>-20.478000000000002</v>
      </c>
      <c r="T20" s="14">
        <f>-L20+R20</f>
        <v>-45.730000000000004</v>
      </c>
      <c r="U20" s="13">
        <f>F20+G20+H20+O20+S20</f>
        <v>-97.13</v>
      </c>
      <c r="V20" s="31">
        <f>10^((-P20-30)/10)</f>
        <v>74301.913789670172</v>
      </c>
    </row>
    <row r="21" spans="1:22" x14ac:dyDescent="0.25">
      <c r="A21" s="4" t="s">
        <v>29</v>
      </c>
      <c r="B21" s="15">
        <v>2</v>
      </c>
      <c r="C21" s="15" t="s">
        <v>57</v>
      </c>
      <c r="D21" s="13">
        <v>77.781999999999996</v>
      </c>
      <c r="E21" s="14">
        <f>(10^(D21/10))*0.001</f>
        <v>60006.735386411798</v>
      </c>
      <c r="F21" s="16">
        <v>-50.1</v>
      </c>
      <c r="G21" s="13">
        <v>-1.4</v>
      </c>
      <c r="H21" s="13">
        <v>0</v>
      </c>
      <c r="I21" s="9"/>
      <c r="J21" s="9"/>
      <c r="K21" s="9">
        <f>D21+F21+G21+H21</f>
        <v>26.281999999999996</v>
      </c>
      <c r="L21" s="10">
        <v>26.26</v>
      </c>
      <c r="M21" s="14">
        <f t="shared" si="1"/>
        <v>-2.6200000000000006</v>
      </c>
      <c r="N21" s="14"/>
      <c r="O21" s="13">
        <v>-23.78</v>
      </c>
      <c r="P21" s="13">
        <f>F21+G21+H21+M21+O21</f>
        <v>-77.900000000000006</v>
      </c>
      <c r="Q21" s="13">
        <v>-0.14000000000000001</v>
      </c>
      <c r="R21" s="13">
        <v>-18</v>
      </c>
      <c r="S21" s="13">
        <f>-L21-O21+R21</f>
        <v>-20.48</v>
      </c>
      <c r="T21" s="14">
        <f>-L21+R21</f>
        <v>-44.260000000000005</v>
      </c>
      <c r="U21" s="13">
        <f>F21+G21+H21+O21+S21</f>
        <v>-95.76</v>
      </c>
      <c r="V21" s="31">
        <f t="shared" ref="V21:V23" si="4">10^((-P21-30)/10)</f>
        <v>61659.500186148463</v>
      </c>
    </row>
    <row r="22" spans="1:22" x14ac:dyDescent="0.25">
      <c r="A22" s="4" t="s">
        <v>30</v>
      </c>
      <c r="B22" s="15">
        <v>5</v>
      </c>
      <c r="C22" s="15" t="s">
        <v>58</v>
      </c>
      <c r="D22" s="13">
        <v>77.781999999999996</v>
      </c>
      <c r="E22" s="14">
        <f>(10^(D22/10))*0.001</f>
        <v>60006.735386411798</v>
      </c>
      <c r="F22" s="16">
        <v>-50</v>
      </c>
      <c r="G22" s="13">
        <v>-1.4</v>
      </c>
      <c r="H22" s="13">
        <v>0</v>
      </c>
      <c r="I22" s="9"/>
      <c r="J22" s="9"/>
      <c r="K22" s="9">
        <f>D22+F22+G22+H22</f>
        <v>26.381999999999998</v>
      </c>
      <c r="L22" s="10">
        <v>26.36</v>
      </c>
      <c r="M22" s="14">
        <f t="shared" si="1"/>
        <v>-2.8800000000000012</v>
      </c>
      <c r="N22" s="14"/>
      <c r="O22" s="13">
        <v>-23.58</v>
      </c>
      <c r="P22" s="13">
        <f>F22+G22+H22+M22+O22</f>
        <v>-77.86</v>
      </c>
      <c r="Q22" s="13">
        <v>-0.1</v>
      </c>
      <c r="R22" s="13">
        <v>-17.7</v>
      </c>
      <c r="S22" s="13">
        <f>-L22-O22+R22</f>
        <v>-20.48</v>
      </c>
      <c r="T22" s="14">
        <f>-L22+R22</f>
        <v>-44.06</v>
      </c>
      <c r="U22" s="13">
        <f>F22+G22+H22+O22+S22</f>
        <v>-95.46</v>
      </c>
      <c r="V22" s="31">
        <f t="shared" si="4"/>
        <v>61094.202490557167</v>
      </c>
    </row>
    <row r="23" spans="1:22" x14ac:dyDescent="0.25">
      <c r="A23" s="4" t="s">
        <v>31</v>
      </c>
      <c r="B23" s="15">
        <v>4</v>
      </c>
      <c r="C23" s="15" t="s">
        <v>59</v>
      </c>
      <c r="D23" s="13">
        <v>77.781999999999996</v>
      </c>
      <c r="E23" s="14">
        <f>(10^(D23/10))*0.001</f>
        <v>60006.735386411798</v>
      </c>
      <c r="F23" s="16">
        <v>-50</v>
      </c>
      <c r="G23" s="13">
        <v>-1.3</v>
      </c>
      <c r="H23" s="13">
        <v>0</v>
      </c>
      <c r="I23" s="9"/>
      <c r="J23" s="9"/>
      <c r="K23" s="9">
        <f>D23+F23+G23+H23</f>
        <v>26.481999999999996</v>
      </c>
      <c r="L23" s="10">
        <v>26.43</v>
      </c>
      <c r="M23" s="14">
        <f t="shared" si="1"/>
        <v>-2.294</v>
      </c>
      <c r="N23" s="14"/>
      <c r="O23" s="13">
        <v>-24.456</v>
      </c>
      <c r="P23" s="13">
        <f>F23+G23+H23+M23+O23</f>
        <v>-78.05</v>
      </c>
      <c r="Q23" s="13">
        <v>-0.32</v>
      </c>
      <c r="R23" s="13">
        <v>-18.5</v>
      </c>
      <c r="S23" s="13">
        <f>-L23-O23+R23</f>
        <v>-20.474</v>
      </c>
      <c r="T23" s="14">
        <f>-L23+R23</f>
        <v>-44.93</v>
      </c>
      <c r="U23" s="13">
        <f>F23+G23+H23+O23+S23</f>
        <v>-96.23</v>
      </c>
      <c r="V23" s="31">
        <f t="shared" si="4"/>
        <v>63826.348619054887</v>
      </c>
    </row>
    <row r="24" spans="1:22" x14ac:dyDescent="0.25">
      <c r="A24" s="4"/>
      <c r="B24" s="15"/>
      <c r="C24" s="15"/>
      <c r="D24" s="13"/>
      <c r="E24" s="14"/>
      <c r="F24" s="16"/>
      <c r="G24" s="13"/>
      <c r="H24" s="13"/>
      <c r="I24" s="9"/>
      <c r="J24" s="9"/>
      <c r="K24" s="9"/>
      <c r="L24" s="9"/>
      <c r="M24" s="14"/>
      <c r="N24" s="14"/>
      <c r="O24" s="13"/>
      <c r="P24" s="13"/>
      <c r="Q24" s="13"/>
      <c r="R24" s="13"/>
      <c r="S24" s="13"/>
      <c r="T24" s="14"/>
      <c r="U24" s="13"/>
      <c r="V24" s="31"/>
    </row>
    <row r="25" spans="1:22" x14ac:dyDescent="0.25">
      <c r="A25" s="4" t="s">
        <v>32</v>
      </c>
      <c r="B25" s="15">
        <v>15</v>
      </c>
      <c r="C25" s="15" t="s">
        <v>44</v>
      </c>
      <c r="D25" s="13">
        <v>64.772000000000006</v>
      </c>
      <c r="E25" s="14">
        <f>(10^(D25/10))*0.001</f>
        <v>3000.5440024431055</v>
      </c>
      <c r="F25" s="16">
        <v>-53.8</v>
      </c>
      <c r="G25" s="13">
        <v>-0.46200000000000002</v>
      </c>
      <c r="H25" s="13">
        <v>0</v>
      </c>
      <c r="I25" s="9">
        <v>-72.444000000000003</v>
      </c>
      <c r="J25" s="9"/>
      <c r="K25" s="9">
        <f>D25+F25+G25+H25</f>
        <v>10.510000000000009</v>
      </c>
      <c r="L25" s="10">
        <v>10.46</v>
      </c>
      <c r="M25" s="14">
        <f t="shared" si="1"/>
        <v>-1.9740000000000011</v>
      </c>
      <c r="N25" s="14"/>
      <c r="O25" s="13">
        <v>-8.8559999999999999</v>
      </c>
      <c r="P25" s="13">
        <f>F25+G25+H25+M25+O25</f>
        <v>-65.091999999999999</v>
      </c>
      <c r="Q25" s="13">
        <v>-0.37</v>
      </c>
      <c r="R25" s="13">
        <v>-18.899999999999999</v>
      </c>
      <c r="S25" s="13">
        <f>-L25-O25+R25</f>
        <v>-20.503999999999998</v>
      </c>
      <c r="T25" s="14">
        <f>-L25+R25</f>
        <v>-29.36</v>
      </c>
      <c r="U25" s="13">
        <f>F25+G25+H25+O25+S25</f>
        <v>-83.622</v>
      </c>
      <c r="V25" s="31">
        <f>10^((-P25-30)/10)</f>
        <v>3229.9812405956245</v>
      </c>
    </row>
    <row r="26" spans="1:22" x14ac:dyDescent="0.25">
      <c r="A26" s="4" t="s">
        <v>33</v>
      </c>
      <c r="B26" s="15">
        <v>14</v>
      </c>
      <c r="C26" s="15" t="s">
        <v>45</v>
      </c>
      <c r="D26" s="13">
        <v>64.772000000000006</v>
      </c>
      <c r="E26" s="14">
        <f>(10^(D26/10))*0.001</f>
        <v>3000.5440024431055</v>
      </c>
      <c r="F26" s="16">
        <v>-50</v>
      </c>
      <c r="G26" s="13">
        <v>-0.5</v>
      </c>
      <c r="H26" s="13">
        <v>0</v>
      </c>
      <c r="I26" s="9"/>
      <c r="J26" s="9"/>
      <c r="K26" s="9">
        <f>D26+F26+G26+H26</f>
        <v>14.272000000000006</v>
      </c>
      <c r="L26" s="10">
        <v>13.94</v>
      </c>
      <c r="M26" s="14">
        <f t="shared" si="1"/>
        <v>-1.3800000000000003</v>
      </c>
      <c r="N26" s="10">
        <v>-7.22</v>
      </c>
      <c r="O26" s="13">
        <v>-12.7</v>
      </c>
      <c r="P26" s="13">
        <f>F26+G26+H26+M26+O26</f>
        <v>-64.58</v>
      </c>
      <c r="Q26" s="13">
        <v>-0.14000000000000001</v>
      </c>
      <c r="R26" s="13">
        <v>-19.100000000000001</v>
      </c>
      <c r="S26" s="13">
        <f>-L26-O26+R26</f>
        <v>-20.340000000000003</v>
      </c>
      <c r="T26" s="14">
        <f>-L26+R26</f>
        <v>-33.04</v>
      </c>
      <c r="U26" s="13">
        <f>F26+G26+H26+O26+S26</f>
        <v>-83.54</v>
      </c>
      <c r="V26" s="31">
        <f t="shared" ref="V26:V28" si="5">10^((-P26-30)/10)</f>
        <v>2870.7805820246913</v>
      </c>
    </row>
    <row r="27" spans="1:22" x14ac:dyDescent="0.25">
      <c r="A27" s="4" t="s">
        <v>34</v>
      </c>
      <c r="B27" s="15">
        <v>13</v>
      </c>
      <c r="C27" s="15" t="s">
        <v>46</v>
      </c>
      <c r="D27" s="13">
        <v>64.772000000000006</v>
      </c>
      <c r="E27" s="14">
        <f>(10^(D27/10))*0.001</f>
        <v>3000.5440024431055</v>
      </c>
      <c r="F27" s="16">
        <v>-53.7</v>
      </c>
      <c r="G27" s="13">
        <v>-0.52400000000000002</v>
      </c>
      <c r="H27" s="13">
        <v>0</v>
      </c>
      <c r="I27" s="9">
        <v>60.344999999999999</v>
      </c>
      <c r="J27" s="9"/>
      <c r="K27" s="9">
        <f>D27+F27+G27+H27</f>
        <v>10.548000000000002</v>
      </c>
      <c r="L27" s="10">
        <v>10.25</v>
      </c>
      <c r="M27" s="14">
        <f t="shared" si="1"/>
        <v>-1.6749999999999998</v>
      </c>
      <c r="N27" s="14"/>
      <c r="O27" s="13">
        <v>-8.7050000000000001</v>
      </c>
      <c r="P27" s="13">
        <f>F27+G27+H27+M27+O27</f>
        <v>-64.603999999999999</v>
      </c>
      <c r="Q27" s="13">
        <v>-0.13</v>
      </c>
      <c r="R27" s="13">
        <v>-19.100000000000001</v>
      </c>
      <c r="S27" s="13">
        <f>-L27-O27+R27</f>
        <v>-20.645000000000003</v>
      </c>
      <c r="T27" s="14">
        <f>-L27+R27</f>
        <v>-29.35</v>
      </c>
      <c r="U27" s="13">
        <f>F27+G27+H27+O27+S27</f>
        <v>-83.574000000000012</v>
      </c>
      <c r="V27" s="31">
        <f t="shared" si="5"/>
        <v>2886.6890179482762</v>
      </c>
    </row>
    <row r="28" spans="1:22" ht="15.75" thickBot="1" x14ac:dyDescent="0.3">
      <c r="A28" s="19" t="s">
        <v>35</v>
      </c>
      <c r="B28" s="20">
        <v>12</v>
      </c>
      <c r="C28" s="20" t="s">
        <v>47</v>
      </c>
      <c r="D28" s="22">
        <v>64.772000000000006</v>
      </c>
      <c r="E28" s="23">
        <f>(10^(D28/10))*0.001</f>
        <v>3000.5440024431055</v>
      </c>
      <c r="F28" s="21">
        <v>-50</v>
      </c>
      <c r="G28" s="22">
        <v>-0.6</v>
      </c>
      <c r="H28" s="22">
        <v>0</v>
      </c>
      <c r="I28" s="23"/>
      <c r="J28" s="23"/>
      <c r="K28" s="23">
        <f>D28+F28+G28+H28</f>
        <v>14.172000000000006</v>
      </c>
      <c r="L28" s="24">
        <v>13.95</v>
      </c>
      <c r="M28" s="23">
        <f t="shared" si="1"/>
        <v>-1.4599999999999989</v>
      </c>
      <c r="N28" s="23"/>
      <c r="O28" s="22">
        <v>-12.65</v>
      </c>
      <c r="P28" s="22">
        <f>F28+G28+H28+M28+O28</f>
        <v>-64.710000000000008</v>
      </c>
      <c r="Q28" s="22">
        <v>-0.16</v>
      </c>
      <c r="R28" s="22">
        <v>-19.2</v>
      </c>
      <c r="S28" s="22">
        <f>-L28-O28+R28</f>
        <v>-20.5</v>
      </c>
      <c r="T28" s="23">
        <f>-L28+R28</f>
        <v>-33.15</v>
      </c>
      <c r="U28" s="22">
        <f>F28+G28+H28+O28+S28</f>
        <v>-83.75</v>
      </c>
      <c r="V28" s="33">
        <f t="shared" si="5"/>
        <v>2958.012466551555</v>
      </c>
    </row>
    <row r="29" spans="1:22" ht="15.75" thickBot="1" x14ac:dyDescent="0.3"/>
    <row r="30" spans="1:22" x14ac:dyDescent="0.25">
      <c r="A30" s="25" t="s">
        <v>36</v>
      </c>
      <c r="B30" s="26"/>
      <c r="C30" s="26"/>
      <c r="D30" s="26"/>
      <c r="E30" s="26"/>
      <c r="F30" s="26"/>
      <c r="G30" s="26"/>
      <c r="H30" s="26">
        <v>3.3119999999999998</v>
      </c>
      <c r="I30" s="5">
        <v>11.1</v>
      </c>
      <c r="J30" s="27"/>
      <c r="K30" s="27"/>
      <c r="L30" s="27"/>
    </row>
    <row r="31" spans="1:22" ht="15.75" thickBot="1" x14ac:dyDescent="0.3">
      <c r="A31" s="19" t="s">
        <v>37</v>
      </c>
      <c r="B31" s="28"/>
      <c r="C31" s="28"/>
      <c r="D31" s="28"/>
      <c r="E31" s="28"/>
      <c r="F31" s="28"/>
      <c r="G31" s="28"/>
      <c r="H31" s="28">
        <v>3.3079999999999998</v>
      </c>
      <c r="I31" s="20">
        <v>11.2</v>
      </c>
      <c r="J31" s="27"/>
      <c r="K31" s="27"/>
      <c r="L31" s="27"/>
    </row>
    <row r="32" spans="1:22" ht="15.75" thickBot="1" x14ac:dyDescent="0.3">
      <c r="Q32" s="42"/>
    </row>
    <row r="33" spans="1:20" ht="77.25" customHeight="1" thickBot="1" x14ac:dyDescent="0.3">
      <c r="N33" s="64" t="s">
        <v>1</v>
      </c>
      <c r="O33" s="65"/>
      <c r="P33" s="46" t="s">
        <v>64</v>
      </c>
      <c r="Q33" s="2" t="s">
        <v>39</v>
      </c>
      <c r="R33" s="43" t="s">
        <v>65</v>
      </c>
      <c r="S33" s="2" t="s">
        <v>67</v>
      </c>
      <c r="T33" s="43" t="s">
        <v>65</v>
      </c>
    </row>
    <row r="34" spans="1:20" x14ac:dyDescent="0.25">
      <c r="A34" s="29" t="s">
        <v>17</v>
      </c>
      <c r="N34" s="66" t="s">
        <v>17</v>
      </c>
      <c r="O34" s="67"/>
      <c r="P34" s="47">
        <f>D5+P5</f>
        <v>-0.76699999999999591</v>
      </c>
      <c r="Q34" s="44">
        <f>Q5</f>
        <v>-0.92</v>
      </c>
      <c r="R34" s="49">
        <f>Q34-P34</f>
        <v>-0.15300000000000413</v>
      </c>
    </row>
    <row r="35" spans="1:20" x14ac:dyDescent="0.25">
      <c r="A35" s="29" t="s">
        <v>18</v>
      </c>
      <c r="N35" s="62" t="s">
        <v>18</v>
      </c>
      <c r="O35" s="63"/>
      <c r="P35" s="48">
        <f>D6+P6</f>
        <v>-0.67799999999999727</v>
      </c>
      <c r="Q35" s="44">
        <f>Q6</f>
        <v>-0.45</v>
      </c>
      <c r="R35" s="52">
        <f>Q35-P35</f>
        <v>0.22799999999999726</v>
      </c>
    </row>
    <row r="36" spans="1:20" x14ac:dyDescent="0.25">
      <c r="A36" s="29" t="s">
        <v>19</v>
      </c>
      <c r="N36" s="62" t="s">
        <v>19</v>
      </c>
      <c r="O36" s="63"/>
      <c r="P36" s="48">
        <f t="shared" ref="P36:P57" si="6">D7+P7</f>
        <v>-1.8000000000000682E-2</v>
      </c>
      <c r="Q36" s="44">
        <f>Q7</f>
        <v>-1.74</v>
      </c>
      <c r="R36" s="50">
        <f t="shared" ref="R36:R57" si="7">Q36-P36</f>
        <v>-1.7219999999999993</v>
      </c>
      <c r="S36" s="57">
        <f>Q7+1.72</f>
        <v>-2.0000000000000018E-2</v>
      </c>
      <c r="T36" s="57">
        <f>S36-P36</f>
        <v>-1.9999999999993356E-3</v>
      </c>
    </row>
    <row r="37" spans="1:20" x14ac:dyDescent="0.25">
      <c r="A37" s="29" t="s">
        <v>20</v>
      </c>
      <c r="N37" s="62" t="s">
        <v>20</v>
      </c>
      <c r="O37" s="63"/>
      <c r="P37" s="48"/>
      <c r="Q37" s="44"/>
      <c r="R37" s="52"/>
    </row>
    <row r="38" spans="1:20" x14ac:dyDescent="0.25">
      <c r="A38" s="29"/>
      <c r="N38" s="62"/>
      <c r="O38" s="63"/>
      <c r="P38" s="48"/>
      <c r="Q38" s="44"/>
      <c r="R38" s="52"/>
    </row>
    <row r="39" spans="1:20" x14ac:dyDescent="0.25">
      <c r="A39" s="29" t="s">
        <v>21</v>
      </c>
      <c r="N39" s="62" t="s">
        <v>21</v>
      </c>
      <c r="O39" s="63"/>
      <c r="P39" s="48">
        <f t="shared" si="6"/>
        <v>-0.58400000000000318</v>
      </c>
      <c r="Q39" s="44">
        <f>Q10</f>
        <v>-0.53</v>
      </c>
      <c r="R39" s="52">
        <f t="shared" si="7"/>
        <v>5.4000000000003157E-2</v>
      </c>
    </row>
    <row r="40" spans="1:20" x14ac:dyDescent="0.25">
      <c r="A40" s="29" t="s">
        <v>22</v>
      </c>
      <c r="N40" s="62" t="s">
        <v>22</v>
      </c>
      <c r="O40" s="63"/>
      <c r="P40" s="48">
        <f t="shared" si="6"/>
        <v>-0.47799999999999443</v>
      </c>
      <c r="Q40" s="44">
        <f>Q11</f>
        <v>-0.41</v>
      </c>
      <c r="R40" s="52">
        <f t="shared" si="7"/>
        <v>6.7999999999994454E-2</v>
      </c>
    </row>
    <row r="41" spans="1:20" x14ac:dyDescent="0.25">
      <c r="A41" s="30" t="s">
        <v>23</v>
      </c>
      <c r="N41" s="62" t="s">
        <v>23</v>
      </c>
      <c r="O41" s="63"/>
      <c r="P41" s="48">
        <f t="shared" si="6"/>
        <v>-1.0080000000000098</v>
      </c>
      <c r="Q41" s="44">
        <f>Q12</f>
        <v>-1.04</v>
      </c>
      <c r="R41" s="52">
        <f t="shared" si="7"/>
        <v>-3.1999999999990258E-2</v>
      </c>
    </row>
    <row r="42" spans="1:20" x14ac:dyDescent="0.25">
      <c r="A42" s="29" t="s">
        <v>17</v>
      </c>
      <c r="N42" s="62" t="s">
        <v>17</v>
      </c>
      <c r="O42" s="63"/>
      <c r="P42" s="48">
        <f t="shared" si="6"/>
        <v>-1.0530000000000115</v>
      </c>
      <c r="Q42" s="44">
        <f>Q13</f>
        <v>-1.02</v>
      </c>
      <c r="R42" s="52">
        <f t="shared" si="7"/>
        <v>3.3000000000011465E-2</v>
      </c>
    </row>
    <row r="43" spans="1:20" x14ac:dyDescent="0.25">
      <c r="A43" s="29"/>
      <c r="N43" s="62"/>
      <c r="O43" s="63"/>
      <c r="P43" s="48"/>
      <c r="Q43" s="44"/>
      <c r="R43" s="52"/>
    </row>
    <row r="44" spans="1:20" x14ac:dyDescent="0.25">
      <c r="A44" s="29" t="s">
        <v>24</v>
      </c>
      <c r="N44" s="62" t="s">
        <v>24</v>
      </c>
      <c r="O44" s="63"/>
      <c r="P44" s="48">
        <f t="shared" si="6"/>
        <v>-0.89900000000001512</v>
      </c>
      <c r="Q44" s="44">
        <f>Q15</f>
        <v>-0.85</v>
      </c>
      <c r="R44" s="52">
        <f t="shared" si="7"/>
        <v>4.9000000000015143E-2</v>
      </c>
    </row>
    <row r="45" spans="1:20" x14ac:dyDescent="0.25">
      <c r="A45" s="29" t="s">
        <v>25</v>
      </c>
      <c r="N45" s="62" t="s">
        <v>25</v>
      </c>
      <c r="O45" s="63"/>
      <c r="P45" s="48">
        <f t="shared" si="6"/>
        <v>-0.30799999999999272</v>
      </c>
      <c r="Q45" s="44">
        <f>Q16</f>
        <v>-0.32</v>
      </c>
      <c r="R45" s="52">
        <f t="shared" si="7"/>
        <v>-1.2000000000007283E-2</v>
      </c>
    </row>
    <row r="46" spans="1:20" x14ac:dyDescent="0.25">
      <c r="A46" s="29" t="s">
        <v>26</v>
      </c>
      <c r="N46" s="62" t="s">
        <v>26</v>
      </c>
      <c r="O46" s="63"/>
      <c r="P46" s="48">
        <f t="shared" si="6"/>
        <v>-0.43900000000000716</v>
      </c>
      <c r="Q46" s="44">
        <f>Q17</f>
        <v>-0.46</v>
      </c>
      <c r="R46" s="52">
        <f t="shared" si="7"/>
        <v>-2.0999999999992858E-2</v>
      </c>
    </row>
    <row r="47" spans="1:20" x14ac:dyDescent="0.25">
      <c r="A47" s="29" t="s">
        <v>27</v>
      </c>
      <c r="N47" s="62" t="s">
        <v>27</v>
      </c>
      <c r="O47" s="63"/>
      <c r="P47" s="48">
        <f t="shared" si="6"/>
        <v>-0.84799999999999898</v>
      </c>
      <c r="Q47" s="44">
        <f>Q18</f>
        <v>-0.87</v>
      </c>
      <c r="R47" s="52">
        <f t="shared" si="7"/>
        <v>-2.2000000000001019E-2</v>
      </c>
    </row>
    <row r="48" spans="1:20" x14ac:dyDescent="0.25">
      <c r="A48" s="29"/>
      <c r="N48" s="62"/>
      <c r="O48" s="63"/>
      <c r="P48" s="48"/>
      <c r="Q48" s="44"/>
      <c r="R48" s="52"/>
    </row>
    <row r="49" spans="1:18" x14ac:dyDescent="0.25">
      <c r="A49" s="29" t="s">
        <v>28</v>
      </c>
      <c r="N49" s="62" t="s">
        <v>28</v>
      </c>
      <c r="O49" s="63"/>
      <c r="P49" s="48">
        <f t="shared" si="6"/>
        <v>-0.92799999999999727</v>
      </c>
      <c r="Q49" s="44">
        <f>Q20</f>
        <v>-0.88</v>
      </c>
      <c r="R49" s="52">
        <f t="shared" si="7"/>
        <v>4.7999999999997267E-2</v>
      </c>
    </row>
    <row r="50" spans="1:18" x14ac:dyDescent="0.25">
      <c r="A50" s="29" t="s">
        <v>29</v>
      </c>
      <c r="N50" s="62" t="s">
        <v>29</v>
      </c>
      <c r="O50" s="63"/>
      <c r="P50" s="48">
        <f t="shared" si="6"/>
        <v>-0.11800000000000921</v>
      </c>
      <c r="Q50" s="44">
        <f>Q21</f>
        <v>-0.14000000000000001</v>
      </c>
      <c r="R50" s="52">
        <f t="shared" si="7"/>
        <v>-2.1999999999990805E-2</v>
      </c>
    </row>
    <row r="51" spans="1:18" x14ac:dyDescent="0.25">
      <c r="A51" s="29" t="s">
        <v>30</v>
      </c>
      <c r="N51" s="62" t="s">
        <v>30</v>
      </c>
      <c r="O51" s="63"/>
      <c r="P51" s="48">
        <f t="shared" si="6"/>
        <v>-7.8000000000002956E-2</v>
      </c>
      <c r="Q51" s="44">
        <f>Q22</f>
        <v>-0.1</v>
      </c>
      <c r="R51" s="52">
        <f t="shared" si="7"/>
        <v>-2.199999999999705E-2</v>
      </c>
    </row>
    <row r="52" spans="1:18" x14ac:dyDescent="0.25">
      <c r="A52" s="29" t="s">
        <v>31</v>
      </c>
      <c r="N52" s="62" t="s">
        <v>31</v>
      </c>
      <c r="O52" s="63"/>
      <c r="P52" s="48">
        <f t="shared" si="6"/>
        <v>-0.26800000000000068</v>
      </c>
      <c r="Q52" s="44">
        <f>Q23</f>
        <v>-0.32</v>
      </c>
      <c r="R52" s="52">
        <f t="shared" si="7"/>
        <v>-5.1999999999999325E-2</v>
      </c>
    </row>
    <row r="53" spans="1:18" x14ac:dyDescent="0.25">
      <c r="A53" s="29"/>
      <c r="N53" s="62"/>
      <c r="O53" s="63"/>
      <c r="P53" s="48"/>
      <c r="Q53" s="44"/>
      <c r="R53" s="52"/>
    </row>
    <row r="54" spans="1:18" x14ac:dyDescent="0.25">
      <c r="A54" s="29" t="s">
        <v>32</v>
      </c>
      <c r="N54" s="62" t="s">
        <v>32</v>
      </c>
      <c r="O54" s="63"/>
      <c r="P54" s="48">
        <f t="shared" si="6"/>
        <v>-0.31999999999999318</v>
      </c>
      <c r="Q54" s="44">
        <f>Q25</f>
        <v>-0.37</v>
      </c>
      <c r="R54" s="52">
        <f t="shared" si="7"/>
        <v>-5.0000000000006817E-2</v>
      </c>
    </row>
    <row r="55" spans="1:18" x14ac:dyDescent="0.25">
      <c r="A55" s="29" t="s">
        <v>33</v>
      </c>
      <c r="N55" s="62" t="s">
        <v>33</v>
      </c>
      <c r="O55" s="63"/>
      <c r="P55" s="48">
        <f t="shared" si="6"/>
        <v>0.19200000000000728</v>
      </c>
      <c r="Q55" s="44">
        <f>Q26</f>
        <v>-0.14000000000000001</v>
      </c>
      <c r="R55" s="52">
        <f t="shared" si="7"/>
        <v>-0.33200000000000729</v>
      </c>
    </row>
    <row r="56" spans="1:18" x14ac:dyDescent="0.25">
      <c r="A56" s="29" t="s">
        <v>34</v>
      </c>
      <c r="N56" s="62" t="s">
        <v>34</v>
      </c>
      <c r="O56" s="63"/>
      <c r="P56" s="58">
        <f t="shared" si="6"/>
        <v>0.16800000000000637</v>
      </c>
      <c r="Q56" s="44">
        <f>Q27</f>
        <v>-0.13</v>
      </c>
      <c r="R56" s="52">
        <f t="shared" si="7"/>
        <v>-0.29800000000000637</v>
      </c>
    </row>
    <row r="57" spans="1:18" ht="15.75" thickBot="1" x14ac:dyDescent="0.3">
      <c r="A57" s="29" t="s">
        <v>35</v>
      </c>
      <c r="N57" s="60" t="s">
        <v>35</v>
      </c>
      <c r="O57" s="61"/>
      <c r="P57" s="59">
        <f t="shared" si="6"/>
        <v>6.1999999999997613E-2</v>
      </c>
      <c r="Q57" s="45">
        <f>Q28</f>
        <v>-0.16</v>
      </c>
      <c r="R57" s="51">
        <f t="shared" si="7"/>
        <v>-0.22199999999999762</v>
      </c>
    </row>
  </sheetData>
  <mergeCells count="25">
    <mergeCell ref="N38:O38"/>
    <mergeCell ref="N33:O33"/>
    <mergeCell ref="N34:O34"/>
    <mergeCell ref="N35:O35"/>
    <mergeCell ref="N36:O36"/>
    <mergeCell ref="N37:O37"/>
    <mergeCell ref="N50:O50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7:O57"/>
    <mergeCell ref="N51:O51"/>
    <mergeCell ref="N52:O52"/>
    <mergeCell ref="N53:O53"/>
    <mergeCell ref="N54:O54"/>
    <mergeCell ref="N55:O55"/>
    <mergeCell ref="N56:O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 Baptiste</dc:creator>
  <cp:lastModifiedBy>Gregory J. Portmann</cp:lastModifiedBy>
  <cp:revision>0</cp:revision>
  <dcterms:created xsi:type="dcterms:W3CDTF">2011-11-15T16:44:16Z</dcterms:created>
  <dcterms:modified xsi:type="dcterms:W3CDTF">2011-11-18T04:34:31Z</dcterms:modified>
</cp:coreProperties>
</file>