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definedNames>
    <definedName name="__shared_1_0_1">-#REF!-#REF!+#REF!</definedName>
    <definedName name="__shared_1_0_11">-#REF!+#REF!</definedName>
    <definedName name="__shared_1_0_12">#REF!+#REF!+#REF!+#REF!+#REF!</definedName>
    <definedName name="__shared_1_0_13">#REF!+#REF!+#REF!+#REF!</definedName>
    <definedName name="__shared_1_0_14">-#REF!-#REF!+#REF!</definedName>
    <definedName name="__shared_1_0_16">-#REF!+#REF!</definedName>
    <definedName name="__shared_1_0_17">#REF!+#REF!+#REF!+#REF!+#REF!</definedName>
    <definedName name="__shared_1_0_18">#REF!-#REF!</definedName>
    <definedName name="__shared_1_0_3">#REF!+#REF!+#REF!+#REF!+#REF!</definedName>
    <definedName name="__shared_1_0_4">-#REF!+#REF!</definedName>
    <definedName name="__shared_1_0_5">#REF!+#REF!+#REF!+#REF!</definedName>
    <definedName name="__shared_1_0_6">-#REF!-#REF!+#REF!</definedName>
    <definedName name="__shared_1_0_7">-#REF!+#REF!</definedName>
    <definedName name="__shared_1_0_9">#REF!+#REF!+#REF!+#REF!+#REF!</definedName>
  </definedNames>
  <calcPr calcId="145621" iterateDelta="1E-4"/>
  <fileRecoveryPr repairLoad="1"/>
</workbook>
</file>

<file path=xl/calcChain.xml><?xml version="1.0" encoding="utf-8"?>
<calcChain xmlns="http://schemas.openxmlformats.org/spreadsheetml/2006/main">
  <c r="T28" i="1" l="1"/>
  <c r="U28" i="1" s="1"/>
  <c r="R28" i="1"/>
  <c r="Q28" i="1"/>
  <c r="S28" i="1" s="1"/>
  <c r="N28" i="1"/>
  <c r="K28" i="1"/>
  <c r="I28" i="1"/>
  <c r="K48" i="1" s="1"/>
  <c r="T27" i="1"/>
  <c r="U27" i="1" s="1"/>
  <c r="R27" i="1"/>
  <c r="Q27" i="1"/>
  <c r="S27" i="1" s="1"/>
  <c r="N27" i="1"/>
  <c r="K27" i="1"/>
  <c r="I27" i="1"/>
  <c r="T26" i="1"/>
  <c r="U26" i="1" s="1"/>
  <c r="R26" i="1"/>
  <c r="Q26" i="1"/>
  <c r="S26" i="1" s="1"/>
  <c r="N26" i="1"/>
  <c r="K26" i="1"/>
  <c r="I26" i="1"/>
  <c r="K46" i="1" s="1"/>
  <c r="T25" i="1"/>
  <c r="U25" i="1" s="1"/>
  <c r="R25" i="1"/>
  <c r="Q25" i="1"/>
  <c r="S25" i="1" s="1"/>
  <c r="N25" i="1"/>
  <c r="K25" i="1"/>
  <c r="I25" i="1"/>
  <c r="T23" i="1"/>
  <c r="U23" i="1" s="1"/>
  <c r="R23" i="1"/>
  <c r="Q23" i="1"/>
  <c r="S23" i="1" s="1"/>
  <c r="N23" i="1"/>
  <c r="K23" i="1"/>
  <c r="I23" i="1"/>
  <c r="T22" i="1"/>
  <c r="U22" i="1" s="1"/>
  <c r="R22" i="1"/>
  <c r="Q22" i="1"/>
  <c r="S22" i="1" s="1"/>
  <c r="N22" i="1"/>
  <c r="K22" i="1"/>
  <c r="I22" i="1"/>
  <c r="T21" i="1"/>
  <c r="U21" i="1" s="1"/>
  <c r="R21" i="1"/>
  <c r="Q21" i="1"/>
  <c r="S21" i="1" s="1"/>
  <c r="N21" i="1"/>
  <c r="K21" i="1"/>
  <c r="I21" i="1"/>
  <c r="T20" i="1"/>
  <c r="U20" i="1" s="1"/>
  <c r="R20" i="1"/>
  <c r="Q20" i="1"/>
  <c r="S20" i="1" s="1"/>
  <c r="N20" i="1"/>
  <c r="K20" i="1"/>
  <c r="I20" i="1"/>
  <c r="K44" i="1" s="1"/>
  <c r="T18" i="1"/>
  <c r="U18" i="1" s="1"/>
  <c r="R18" i="1"/>
  <c r="Q18" i="1"/>
  <c r="S18" i="1" s="1"/>
  <c r="N18" i="1"/>
  <c r="K18" i="1"/>
  <c r="I18" i="1"/>
  <c r="T17" i="1"/>
  <c r="U17" i="1" s="1"/>
  <c r="R17" i="1"/>
  <c r="Q17" i="1"/>
  <c r="S17" i="1" s="1"/>
  <c r="N17" i="1"/>
  <c r="K17" i="1"/>
  <c r="I17" i="1"/>
  <c r="T16" i="1"/>
  <c r="U16" i="1" s="1"/>
  <c r="R16" i="1"/>
  <c r="Q16" i="1"/>
  <c r="S16" i="1" s="1"/>
  <c r="N16" i="1"/>
  <c r="K16" i="1"/>
  <c r="I16" i="1"/>
  <c r="K42" i="1" s="1"/>
  <c r="T15" i="1"/>
  <c r="U15" i="1" s="1"/>
  <c r="R15" i="1"/>
  <c r="Q15" i="1"/>
  <c r="S15" i="1" s="1"/>
  <c r="N15" i="1"/>
  <c r="K15" i="1"/>
  <c r="I15" i="1"/>
  <c r="K41" i="1" s="1"/>
  <c r="T13" i="1"/>
  <c r="U13" i="1" s="1"/>
  <c r="R13" i="1"/>
  <c r="Q13" i="1"/>
  <c r="S13" i="1" s="1"/>
  <c r="M13" i="1"/>
  <c r="K13" i="1"/>
  <c r="N13" i="1" s="1"/>
  <c r="I13" i="1"/>
  <c r="K39" i="1" s="1"/>
  <c r="T12" i="1"/>
  <c r="U12" i="1" s="1"/>
  <c r="R12" i="1"/>
  <c r="Q12" i="1"/>
  <c r="S12" i="1" s="1"/>
  <c r="K12" i="1"/>
  <c r="N12" i="1" s="1"/>
  <c r="I12" i="1"/>
  <c r="U11" i="1"/>
  <c r="T11" i="1"/>
  <c r="R11" i="1"/>
  <c r="Q11" i="1"/>
  <c r="S11" i="1" s="1"/>
  <c r="K11" i="1"/>
  <c r="N11" i="1" s="1"/>
  <c r="I11" i="1"/>
  <c r="U10" i="1"/>
  <c r="T10" i="1"/>
  <c r="S10" i="1"/>
  <c r="R10" i="1"/>
  <c r="Q10" i="1"/>
  <c r="K10" i="1"/>
  <c r="N10" i="1" s="1"/>
  <c r="I10" i="1"/>
  <c r="R8" i="1"/>
  <c r="Q8" i="1"/>
  <c r="K8" i="1"/>
  <c r="T7" i="1"/>
  <c r="U7" i="1" s="1"/>
  <c r="R7" i="1"/>
  <c r="Q7" i="1"/>
  <c r="S7" i="1" s="1"/>
  <c r="N7" i="1"/>
  <c r="K7" i="1"/>
  <c r="I7" i="1"/>
  <c r="K37" i="1" s="1"/>
  <c r="T6" i="1"/>
  <c r="U6" i="1" s="1"/>
  <c r="R6" i="1"/>
  <c r="Q6" i="1"/>
  <c r="S6" i="1" s="1"/>
  <c r="N6" i="1"/>
  <c r="K6" i="1"/>
  <c r="I6" i="1"/>
  <c r="K36" i="1" s="1"/>
  <c r="T5" i="1"/>
  <c r="U5" i="1" s="1"/>
  <c r="R5" i="1"/>
  <c r="Q5" i="1"/>
  <c r="S5" i="1" s="1"/>
  <c r="N5" i="1"/>
  <c r="K5" i="1"/>
  <c r="I5" i="1"/>
  <c r="K35" i="1" s="1"/>
</calcChain>
</file>

<file path=xl/sharedStrings.xml><?xml version="1.0" encoding="utf-8"?>
<sst xmlns="http://schemas.openxmlformats.org/spreadsheetml/2006/main" count="122" uniqueCount="45">
  <si>
    <t>APEX RF Monitor Cable Calibrations</t>
  </si>
  <si>
    <t>Signal Name</t>
  </si>
  <si>
    <t>Cable
#</t>
  </si>
  <si>
    <t>Signal Source Power Level (dBm)</t>
  </si>
  <si>
    <t>Signal Source
Coupling Factor
(dB)</t>
  </si>
  <si>
    <t>Cable Atten
(dB)</t>
  </si>
  <si>
    <t>Splitter Atten
(dB)</t>
  </si>
  <si>
    <t>Cable Length
(°)</t>
  </si>
  <si>
    <t>Splitter &amp; Cable Length
(°)</t>
  </si>
  <si>
    <t>Expected F.S. Signal Level @ Chassis R.P. connector
(dBm)</t>
  </si>
  <si>
    <t>Actual Signal Level @ Chassis R.P. connector
(dBm)</t>
  </si>
  <si>
    <t>Chassis Signal Path Loss (back calc'd)
(dB)</t>
  </si>
  <si>
    <t>Chassis Signal Path Length Difference
(°)</t>
  </si>
  <si>
    <t>Chassis Atten
(dB)</t>
  </si>
  <si>
    <t>Total Atten &amp; Loss 
(dB)</t>
  </si>
  <si>
    <t>Measured Signal Level at ADC (dBFS)</t>
  </si>
  <si>
    <t>Actual Signal level at F.P. Port
(dBm)</t>
  </si>
  <si>
    <t>Coupling Factor for Internal Coupler
(dB)</t>
  </si>
  <si>
    <t>Front Panel Port Coupling (from R.P.)
(dB)</t>
  </si>
  <si>
    <t>Front Panel Port  Coupling (from source)
(dB)</t>
  </si>
  <si>
    <t>Overall Full Scale (dBm)</t>
  </si>
  <si>
    <t>Overall Full Scale (Watts)</t>
  </si>
  <si>
    <t>Cav A3 FWD, (splitter)</t>
  </si>
  <si>
    <t>Cav A3 REV</t>
  </si>
  <si>
    <t>Cav Cell Probe #1</t>
  </si>
  <si>
    <t>Laser Freq Input</t>
  </si>
  <si>
    <t>Cav A4 FWD</t>
  </si>
  <si>
    <t>Cav A4 REV</t>
  </si>
  <si>
    <t>Cav Cell Probe #2</t>
  </si>
  <si>
    <t>Tetrode A3 FWD</t>
  </si>
  <si>
    <t>Tetrode A3 REV</t>
  </si>
  <si>
    <t>Tetrode A4 FWD</t>
  </si>
  <si>
    <t>Tetrode A4 REV</t>
  </si>
  <si>
    <t>Circ 1 Load FWD</t>
  </si>
  <si>
    <t>Circ 1 Load REV</t>
  </si>
  <si>
    <t>Circ 2 Load FWD</t>
  </si>
  <si>
    <t>Circ 2 Load REV</t>
  </si>
  <si>
    <t>SSPA A1 FWD</t>
  </si>
  <si>
    <t>SSPA A1 REV</t>
  </si>
  <si>
    <t>SSPA A2 FWD</t>
  </si>
  <si>
    <t>SSPA A2 REV</t>
  </si>
  <si>
    <t>Splitter S -&gt; 1, incl cable</t>
  </si>
  <si>
    <t>Splitter S -&gt; 2, incl cable</t>
  </si>
  <si>
    <t>Additional Atten Needed
(dB)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</si>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</sst>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6EFB05"/>
        <bgColor rgb="FF00FF00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2" xfId="0" applyFont="1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0" fontId="0" fillId="0" borderId="4" xfId="0" applyFont="1" applyBorder="1"/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3" xfId="0" applyFon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Font="1" applyBorder="1" applyAlignment="1">
      <alignment horizontal="center" wrapText="1"/>
    </xf>
    <xf numFmtId="0" fontId="0" fillId="0" borderId="0" xfId="0" applyFont="1" applyBorder="1"/>
    <xf numFmtId="0" fontId="0" fillId="0" borderId="9" xfId="0" applyFont="1" applyBorder="1"/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Font="1" applyBorder="1"/>
    <xf numFmtId="2" fontId="0" fillId="0" borderId="12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4BACC6"/>
      <rgbColor rgb="006EFB0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128880</xdr:colOff>
      <xdr:row>28</xdr:row>
      <xdr:rowOff>90360</xdr:rowOff>
    </xdr:from>
    <xdr:to>
      <xdr:col>9</xdr:col>
      <xdr:colOff>407520</xdr:colOff>
      <xdr:row>30</xdr:row>
      <xdr:rowOff>160920</xdr:rowOff>
    </xdr:to>
    <xdr:sp macro="" textlink="">
      <xdr:nvSpPr>
        <xdr:cNvPr id="2" name=" 1"/>
        <xdr:cNvSpPr/>
      </xdr:nvSpPr>
      <xdr:spPr/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8"/>
  <sheetViews>
    <sheetView tabSelected="1" zoomScaleNormal="100" zoomScalePageLayoutView="60" workbookViewId="0">
      <selection activeCell="A28" sqref="A28"/>
    </sheetView>
  </sheetViews>
  <sheetFormatPr defaultRowHeight="15" x14ac:dyDescent="0.25"/>
  <cols>
    <col min="1" max="1" width="19.85546875"/>
    <col min="2" max="2" width="6.28515625"/>
    <col min="3" max="3" width="12.28515625"/>
    <col min="4" max="4" width="14"/>
    <col min="5" max="5" width="7.28515625"/>
    <col min="6" max="6" width="7.5703125"/>
    <col min="7" max="7" width="7.85546875"/>
    <col min="8" max="8" width="11.85546875"/>
    <col min="9" max="9" width="24"/>
    <col min="10" max="10" width="20.7109375"/>
    <col min="11" max="11" width="17.7109375"/>
    <col min="12" max="12" width="17.5703125"/>
    <col min="14" max="14" width="11"/>
    <col min="15" max="16" width="15.28515625"/>
    <col min="17" max="17" width="17.5703125"/>
    <col min="18" max="18" width="20.42578125"/>
    <col min="19" max="19" width="20"/>
    <col min="20" max="20" width="11"/>
    <col min="21" max="21" width="12.28515625"/>
  </cols>
  <sheetData>
    <row r="1" spans="1:21" x14ac:dyDescent="0.25">
      <c r="A1" t="s">
        <v>0</v>
      </c>
    </row>
    <row r="3" spans="1:21" ht="53.25" customHeight="1" x14ac:dyDescent="0.2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</row>
    <row r="4" spans="1:21" ht="6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1" x14ac:dyDescent="0.25">
      <c r="A5" s="4" t="s">
        <v>22</v>
      </c>
      <c r="B5" s="5">
        <v>18</v>
      </c>
      <c r="C5" s="6">
        <v>77.8</v>
      </c>
      <c r="D5" s="6">
        <v>-50</v>
      </c>
      <c r="E5" s="7">
        <v>-3.7269999999999999</v>
      </c>
      <c r="F5" s="7">
        <v>-3.3119999999999998</v>
      </c>
      <c r="G5" s="8">
        <v>47.09</v>
      </c>
      <c r="H5" s="8">
        <v>11.1</v>
      </c>
      <c r="I5" s="9">
        <f>C5+D5+E5+F5</f>
        <v>20.760999999999996</v>
      </c>
      <c r="J5" s="10">
        <v>20.52</v>
      </c>
      <c r="K5" s="9">
        <f>-J5-M5+O5</f>
        <v>-15.800999999999998</v>
      </c>
      <c r="L5" s="13" t="s">
        <v>44</v>
      </c>
      <c r="M5" s="7">
        <v>-4.9189999999999996</v>
      </c>
      <c r="N5" s="7">
        <f>D5+E5+F5+K5+M5</f>
        <v>-77.758999999999986</v>
      </c>
      <c r="O5" s="11">
        <v>-0.2</v>
      </c>
      <c r="P5" s="11">
        <v>-4.9000000000000004</v>
      </c>
      <c r="Q5" s="12">
        <f>-J5-M5+P5</f>
        <v>-20.500999999999998</v>
      </c>
      <c r="R5" s="13">
        <f>-J5+P5</f>
        <v>-25.42</v>
      </c>
      <c r="S5" s="7">
        <f>D5+E5+F5+M5+Q5</f>
        <v>-82.458999999999989</v>
      </c>
      <c r="T5" s="8">
        <f>+J5-O5-(D5+E5+F5)</f>
        <v>77.758999999999986</v>
      </c>
      <c r="U5" s="14">
        <f>10^((T5-30)/10)</f>
        <v>59689.782995463414</v>
      </c>
    </row>
    <row r="6" spans="1:21" x14ac:dyDescent="0.25">
      <c r="A6" s="4" t="s">
        <v>23</v>
      </c>
      <c r="B6" s="15">
        <v>17</v>
      </c>
      <c r="C6" s="16">
        <v>77.8</v>
      </c>
      <c r="D6" s="16">
        <v>-50</v>
      </c>
      <c r="E6" s="12">
        <v>-3.8</v>
      </c>
      <c r="F6" s="12">
        <v>0</v>
      </c>
      <c r="G6" s="9" t="s">
        <v>44</v>
      </c>
      <c r="H6" s="13" t="s">
        <v>44</v>
      </c>
      <c r="I6" s="9">
        <f>C6+D6+E6+F6</f>
        <v>23.999999999999996</v>
      </c>
      <c r="J6" s="10">
        <v>24.21</v>
      </c>
      <c r="K6" s="9">
        <f>-J6-M6+O6</f>
        <v>-15.725</v>
      </c>
      <c r="L6" s="13" t="s">
        <v>44</v>
      </c>
      <c r="M6" s="12">
        <v>-8.9350000000000005</v>
      </c>
      <c r="N6" s="12">
        <f>D6+E6+F6+K6+M6</f>
        <v>-78.459999999999994</v>
      </c>
      <c r="O6" s="17">
        <v>-0.45</v>
      </c>
      <c r="P6" s="17">
        <v>-5.2</v>
      </c>
      <c r="Q6" s="12">
        <f>-J6-M6+P6</f>
        <v>-20.475000000000001</v>
      </c>
      <c r="R6" s="13">
        <f>-J6+P6</f>
        <v>-29.41</v>
      </c>
      <c r="S6" s="16">
        <f>D6+E6+F6+M6+Q6</f>
        <v>-83.210000000000008</v>
      </c>
      <c r="T6" s="9">
        <f>+J6-O6-(D6+E6+F6)</f>
        <v>78.459999999999994</v>
      </c>
      <c r="U6" s="18">
        <f>10^((T6-30)/10)</f>
        <v>70145.52984199705</v>
      </c>
    </row>
    <row r="7" spans="1:21" x14ac:dyDescent="0.25">
      <c r="A7" s="4" t="s">
        <v>24</v>
      </c>
      <c r="B7" s="15">
        <v>16</v>
      </c>
      <c r="C7" s="16">
        <v>80.8</v>
      </c>
      <c r="D7" s="16">
        <v>-47.8</v>
      </c>
      <c r="E7" s="12">
        <v>-3.7</v>
      </c>
      <c r="F7" s="12">
        <v>0</v>
      </c>
      <c r="G7" s="9" t="s">
        <v>44</v>
      </c>
      <c r="H7" s="13" t="s">
        <v>44</v>
      </c>
      <c r="I7" s="9">
        <f>C7+D7+E7+F7</f>
        <v>29.3</v>
      </c>
      <c r="J7" s="10">
        <v>27.58</v>
      </c>
      <c r="K7" s="9">
        <f>-J7-M7+O7</f>
        <v>-16.337</v>
      </c>
      <c r="L7" s="13" t="s">
        <v>44</v>
      </c>
      <c r="M7" s="12">
        <v>-12.962999999999999</v>
      </c>
      <c r="N7" s="12">
        <f>D7+E7+F7+K7+M7</f>
        <v>-80.8</v>
      </c>
      <c r="O7" s="17">
        <v>-1.72</v>
      </c>
      <c r="P7" s="17">
        <v>-5.9</v>
      </c>
      <c r="Q7" s="12">
        <f>-J7-M7+P7</f>
        <v>-20.516999999999999</v>
      </c>
      <c r="R7" s="13">
        <f>-J7+P7</f>
        <v>-33.479999999999997</v>
      </c>
      <c r="S7" s="16">
        <f>D7+E7+F7+M7+Q7</f>
        <v>-84.97999999999999</v>
      </c>
      <c r="T7" s="9">
        <f>+J7-O7-(D7+E7+F7)</f>
        <v>80.8</v>
      </c>
      <c r="U7" s="18">
        <f>10^((T7-30)/10)</f>
        <v>120226.44346174144</v>
      </c>
    </row>
    <row r="8" spans="1:21" x14ac:dyDescent="0.25">
      <c r="A8" s="4" t="s">
        <v>25</v>
      </c>
      <c r="B8" s="13" t="s">
        <v>44</v>
      </c>
      <c r="C8" s="13" t="s">
        <v>44</v>
      </c>
      <c r="D8" s="13" t="s">
        <v>44</v>
      </c>
      <c r="E8" s="13" t="s">
        <v>44</v>
      </c>
      <c r="F8" s="13" t="s">
        <v>44</v>
      </c>
      <c r="G8" s="13" t="s">
        <v>44</v>
      </c>
      <c r="H8" s="13" t="s">
        <v>44</v>
      </c>
      <c r="I8" s="13" t="s">
        <v>44</v>
      </c>
      <c r="J8" s="10">
        <v>-16.100000000000001</v>
      </c>
      <c r="K8" s="9">
        <f>-J8-M8+O8</f>
        <v>-14.849999999999998</v>
      </c>
      <c r="L8" s="13" t="s">
        <v>44</v>
      </c>
      <c r="M8" s="19">
        <v>30</v>
      </c>
      <c r="N8" s="13" t="s">
        <v>44</v>
      </c>
      <c r="O8" s="12">
        <v>-0.95</v>
      </c>
      <c r="P8" s="12">
        <v>-6.3</v>
      </c>
      <c r="Q8" s="12">
        <f>-J8-M8+P8</f>
        <v>-20.2</v>
      </c>
      <c r="R8" s="13">
        <f>-J8+P8</f>
        <v>9.8000000000000007</v>
      </c>
      <c r="S8" s="13" t="s">
        <v>44</v>
      </c>
      <c r="T8" s="13" t="s">
        <v>44</v>
      </c>
      <c r="U8" s="13" t="s">
        <v>44</v>
      </c>
    </row>
    <row r="9" spans="1:21" x14ac:dyDescent="0.25">
      <c r="A9" s="4"/>
      <c r="B9" s="15"/>
      <c r="C9" s="16"/>
      <c r="D9" s="16"/>
      <c r="E9" s="12"/>
      <c r="F9" s="12"/>
      <c r="G9" s="9"/>
      <c r="H9" s="9"/>
      <c r="I9" s="9"/>
      <c r="J9" s="9"/>
      <c r="K9" s="9"/>
      <c r="L9" s="9"/>
      <c r="M9" s="12"/>
      <c r="N9" s="12"/>
      <c r="O9" s="12"/>
      <c r="P9" s="12"/>
      <c r="Q9" s="12"/>
      <c r="R9" s="9"/>
      <c r="S9" s="12"/>
      <c r="T9" s="9"/>
      <c r="U9" s="18"/>
    </row>
    <row r="10" spans="1:21" x14ac:dyDescent="0.25">
      <c r="A10" s="4" t="s">
        <v>26</v>
      </c>
      <c r="B10" s="15">
        <v>21</v>
      </c>
      <c r="C10" s="16">
        <v>77.8</v>
      </c>
      <c r="D10" s="16">
        <v>-50</v>
      </c>
      <c r="E10" s="12">
        <v>-3.706</v>
      </c>
      <c r="F10" s="12">
        <v>0</v>
      </c>
      <c r="G10" s="9">
        <v>131.75</v>
      </c>
      <c r="H10" s="13" t="s">
        <v>44</v>
      </c>
      <c r="I10" s="9">
        <f>C10+D10+E10+F10</f>
        <v>24.093999999999998</v>
      </c>
      <c r="J10" s="10">
        <v>24.13</v>
      </c>
      <c r="K10" s="9">
        <f>-J10-M10+O10</f>
        <v>-2.1829999999999989</v>
      </c>
      <c r="L10" s="13" t="s">
        <v>44</v>
      </c>
      <c r="M10" s="12">
        <v>-22.477</v>
      </c>
      <c r="N10" s="12">
        <f>D10+E10+F10+K10+M10</f>
        <v>-78.366</v>
      </c>
      <c r="O10" s="12">
        <v>-0.53</v>
      </c>
      <c r="P10" s="12">
        <v>-18.8</v>
      </c>
      <c r="Q10" s="12">
        <f>-J10-M10+P10</f>
        <v>-20.452999999999999</v>
      </c>
      <c r="R10" s="13">
        <f>-J10+P10</f>
        <v>-42.93</v>
      </c>
      <c r="S10" s="12">
        <f>D10+E10+F10+M10+Q10</f>
        <v>-96.63600000000001</v>
      </c>
      <c r="T10" s="9">
        <f>+J10-O10-(D10+E10+F10)</f>
        <v>78.366</v>
      </c>
      <c r="U10" s="18">
        <f>10^((T10-30)/10)</f>
        <v>68643.591792699561</v>
      </c>
    </row>
    <row r="11" spans="1:21" x14ac:dyDescent="0.25">
      <c r="A11" s="4" t="s">
        <v>27</v>
      </c>
      <c r="B11" s="15">
        <v>20</v>
      </c>
      <c r="C11" s="16">
        <v>77.8</v>
      </c>
      <c r="D11" s="16">
        <v>-50</v>
      </c>
      <c r="E11" s="12">
        <v>-3.8</v>
      </c>
      <c r="F11" s="12">
        <v>0</v>
      </c>
      <c r="G11" s="13" t="s">
        <v>44</v>
      </c>
      <c r="H11" s="13" t="s">
        <v>44</v>
      </c>
      <c r="I11" s="9">
        <f>C11+D11+E11+F11</f>
        <v>23.999999999999996</v>
      </c>
      <c r="J11" s="10">
        <v>24.05</v>
      </c>
      <c r="K11" s="9">
        <f>-J11-M11+O11</f>
        <v>-1.9700000000000022</v>
      </c>
      <c r="L11" s="10">
        <v>18.59</v>
      </c>
      <c r="M11" s="12">
        <v>-22.49</v>
      </c>
      <c r="N11" s="12">
        <f>D11+E11+F11+K11+M11</f>
        <v>-78.259999999999991</v>
      </c>
      <c r="O11" s="12">
        <v>-0.41</v>
      </c>
      <c r="P11" s="12">
        <v>-18.899999999999999</v>
      </c>
      <c r="Q11" s="12">
        <f>-J11-M11+P11</f>
        <v>-20.46</v>
      </c>
      <c r="R11" s="13">
        <f>-J11+P11</f>
        <v>-42.95</v>
      </c>
      <c r="S11" s="12">
        <f>D11+E11+F11+M11+Q11</f>
        <v>-96.75</v>
      </c>
      <c r="T11" s="9">
        <f>+J11-O11-(D11+E11+F11)</f>
        <v>78.259999999999991</v>
      </c>
      <c r="U11" s="18">
        <f>10^((T11-30)/10)</f>
        <v>66988.460941652578</v>
      </c>
    </row>
    <row r="12" spans="1:21" x14ac:dyDescent="0.25">
      <c r="A12" s="4" t="s">
        <v>28</v>
      </c>
      <c r="B12" s="15">
        <v>19</v>
      </c>
      <c r="C12" s="16">
        <v>80.8</v>
      </c>
      <c r="D12" s="16">
        <v>-50.13</v>
      </c>
      <c r="E12" s="12">
        <v>-3.7</v>
      </c>
      <c r="F12" s="39">
        <v>0</v>
      </c>
      <c r="G12" s="13" t="s">
        <v>44</v>
      </c>
      <c r="H12" s="13" t="s">
        <v>44</v>
      </c>
      <c r="I12" s="9">
        <f>C12+D12+E12+F12</f>
        <v>26.969999999999995</v>
      </c>
      <c r="J12" s="10">
        <v>26.92</v>
      </c>
      <c r="K12" s="9">
        <f>-J12-M12+O12</f>
        <v>-3.1859999999999999</v>
      </c>
      <c r="L12" s="13" t="s">
        <v>44</v>
      </c>
      <c r="M12" s="12">
        <v>-25.414000000000001</v>
      </c>
      <c r="N12" s="9">
        <f>D12+E12+F12+K12+M13</f>
        <v>-77.113</v>
      </c>
      <c r="O12" s="12">
        <v>-1.68</v>
      </c>
      <c r="P12" s="12">
        <v>-19.100000000000001</v>
      </c>
      <c r="Q12" s="12">
        <f>-J12-M13+P12</f>
        <v>-25.923000000000002</v>
      </c>
      <c r="R12" s="13">
        <f>-J12+P12</f>
        <v>-46.02</v>
      </c>
      <c r="S12" s="9">
        <f>D12+E12+F12+M13+Q12</f>
        <v>-99.850000000000009</v>
      </c>
      <c r="T12" s="9">
        <f>+J12-O12-(D12+E12+F12)</f>
        <v>82.43</v>
      </c>
      <c r="U12" s="18">
        <f>10^((T12-30)/10)</f>
        <v>174984.668862466</v>
      </c>
    </row>
    <row r="13" spans="1:21" x14ac:dyDescent="0.25">
      <c r="A13" s="4" t="s">
        <v>22</v>
      </c>
      <c r="B13" s="13" t="s">
        <v>44</v>
      </c>
      <c r="C13" s="16">
        <v>77.8</v>
      </c>
      <c r="D13" s="16">
        <v>-50</v>
      </c>
      <c r="E13" s="12">
        <v>-3.7269999999999999</v>
      </c>
      <c r="F13" s="12">
        <v>-3.3079999999999998</v>
      </c>
      <c r="G13" s="9">
        <v>47.09</v>
      </c>
      <c r="H13" s="9">
        <v>11.2</v>
      </c>
      <c r="I13" s="9">
        <f>C13+D13+E13+F13</f>
        <v>20.764999999999997</v>
      </c>
      <c r="J13" s="10">
        <v>20.57</v>
      </c>
      <c r="K13" s="9">
        <f>-J13-M13+O13</f>
        <v>-0.91299999999999892</v>
      </c>
      <c r="L13" s="13" t="s">
        <v>44</v>
      </c>
      <c r="M13" s="12">
        <f>-18.131-1.966</f>
        <v>-20.097000000000001</v>
      </c>
      <c r="N13" s="12">
        <f>D13+E13+F13+K13+M12</f>
        <v>-83.361999999999995</v>
      </c>
      <c r="O13" s="12">
        <v>-0.44</v>
      </c>
      <c r="P13" s="12">
        <v>-19.899999999999999</v>
      </c>
      <c r="Q13" s="12">
        <f>-J13-M12+P13</f>
        <v>-15.055999999999997</v>
      </c>
      <c r="R13" s="13">
        <f>-J13+P13</f>
        <v>-40.47</v>
      </c>
      <c r="S13" s="12">
        <f>D13+E13+F13+M12+Q13</f>
        <v>-97.504999999999995</v>
      </c>
      <c r="T13" s="9">
        <f>+J13-O13-(D13+E13+F13)</f>
        <v>78.045000000000002</v>
      </c>
      <c r="U13" s="18">
        <f>10^((T13-30)/10)</f>
        <v>63752.908103490787</v>
      </c>
    </row>
    <row r="14" spans="1:21" x14ac:dyDescent="0.25">
      <c r="B14" s="15"/>
      <c r="C14" s="16"/>
      <c r="D14" s="16"/>
      <c r="E14" s="12"/>
      <c r="F14" s="12"/>
      <c r="G14" s="9"/>
      <c r="H14" s="9"/>
      <c r="I14" s="9"/>
      <c r="J14" s="9"/>
      <c r="K14" s="9"/>
      <c r="L14" s="13"/>
      <c r="N14" s="12"/>
      <c r="O14" s="12"/>
      <c r="P14" s="12"/>
      <c r="Q14" s="12"/>
      <c r="R14" s="9"/>
      <c r="S14" s="12"/>
      <c r="T14" s="9"/>
      <c r="U14" s="18"/>
    </row>
    <row r="15" spans="1:21" x14ac:dyDescent="0.25">
      <c r="A15" s="4" t="s">
        <v>29</v>
      </c>
      <c r="B15" s="15">
        <v>7</v>
      </c>
      <c r="C15" s="16">
        <v>77.8</v>
      </c>
      <c r="D15" s="16">
        <v>-63.9</v>
      </c>
      <c r="E15" s="12">
        <v>-0.56100000000000005</v>
      </c>
      <c r="F15" s="12">
        <v>0</v>
      </c>
      <c r="G15" s="9">
        <v>-66.275999999999996</v>
      </c>
      <c r="H15" s="13" t="s">
        <v>44</v>
      </c>
      <c r="I15" s="9">
        <f>C15+D15+E15+F15</f>
        <v>13.338999999999999</v>
      </c>
      <c r="J15" s="10">
        <v>13.37</v>
      </c>
      <c r="K15" s="9">
        <f>-J15-M15+O15</f>
        <v>-2.1649999999999996</v>
      </c>
      <c r="L15" s="13" t="s">
        <v>44</v>
      </c>
      <c r="M15" s="12">
        <v>-12.055</v>
      </c>
      <c r="N15" s="12">
        <f>D15+E15+F15+K15+M15</f>
        <v>-78.681000000000012</v>
      </c>
      <c r="O15" s="12">
        <v>-0.85</v>
      </c>
      <c r="P15" s="12">
        <v>-19.100000000000001</v>
      </c>
      <c r="Q15" s="12">
        <f>-J15-M15+P15</f>
        <v>-20.414999999999999</v>
      </c>
      <c r="R15" s="13">
        <f>-J15+P15</f>
        <v>-32.47</v>
      </c>
      <c r="S15" s="12">
        <f>D15+E15+F15+M15+Q15</f>
        <v>-96.930999999999983</v>
      </c>
      <c r="T15" s="9">
        <f>+J15-O15-(D15+E15+F15)</f>
        <v>78.680999999999997</v>
      </c>
      <c r="U15" s="18">
        <f>10^((T15-30)/10)</f>
        <v>73807.415842010436</v>
      </c>
    </row>
    <row r="16" spans="1:21" x14ac:dyDescent="0.25">
      <c r="A16" s="4" t="s">
        <v>30</v>
      </c>
      <c r="B16" s="15">
        <v>8</v>
      </c>
      <c r="C16" s="16">
        <v>77.8</v>
      </c>
      <c r="D16" s="16">
        <v>-64</v>
      </c>
      <c r="E16" s="12">
        <v>-0.6</v>
      </c>
      <c r="F16" s="12">
        <v>0</v>
      </c>
      <c r="G16" s="13" t="s">
        <v>44</v>
      </c>
      <c r="H16" s="13" t="s">
        <v>44</v>
      </c>
      <c r="I16" s="9">
        <f>C16+D16+E16+F16</f>
        <v>13.199999999999998</v>
      </c>
      <c r="J16" s="10">
        <v>13.17</v>
      </c>
      <c r="K16" s="9">
        <f>-J16-M16+O16</f>
        <v>-1.4510000000000003</v>
      </c>
      <c r="L16" s="10">
        <v>-6.6</v>
      </c>
      <c r="M16" s="12">
        <v>-12.039</v>
      </c>
      <c r="N16" s="12">
        <f>D16+E16+F16+K16+M16</f>
        <v>-78.089999999999989</v>
      </c>
      <c r="O16" s="12">
        <v>-0.32</v>
      </c>
      <c r="P16" s="12">
        <v>-19.3</v>
      </c>
      <c r="Q16" s="12">
        <f>-J16-M16+P16</f>
        <v>-20.431000000000001</v>
      </c>
      <c r="R16" s="13">
        <f>-J16+P16</f>
        <v>-32.47</v>
      </c>
      <c r="S16" s="12">
        <f>D16+E16+F16+M16+Q16</f>
        <v>-97.07</v>
      </c>
      <c r="T16" s="9">
        <f>+J16-O16-(D16+E16+F16)</f>
        <v>78.089999999999989</v>
      </c>
      <c r="U16" s="18">
        <f>10^((T16-30)/10)</f>
        <v>64416.926551517696</v>
      </c>
    </row>
    <row r="17" spans="1:21" x14ac:dyDescent="0.25">
      <c r="A17" s="4" t="s">
        <v>31</v>
      </c>
      <c r="B17" s="15">
        <v>9</v>
      </c>
      <c r="C17" s="16">
        <v>77.8</v>
      </c>
      <c r="D17" s="16">
        <v>-63.6</v>
      </c>
      <c r="E17" s="12">
        <v>-0.61099999999999999</v>
      </c>
      <c r="F17" s="12">
        <v>0</v>
      </c>
      <c r="G17" s="9">
        <v>134.84</v>
      </c>
      <c r="H17" s="13" t="s">
        <v>44</v>
      </c>
      <c r="I17" s="9">
        <f>C17+D17+E17+F17</f>
        <v>13.588999999999995</v>
      </c>
      <c r="J17" s="10">
        <v>13.55</v>
      </c>
      <c r="K17" s="9">
        <f>-J17-M17+O17</f>
        <v>-1.9000000000000012</v>
      </c>
      <c r="L17" s="13" t="s">
        <v>44</v>
      </c>
      <c r="M17" s="12">
        <v>-12.11</v>
      </c>
      <c r="N17" s="12">
        <f>D17+E17+F17+K17+M17</f>
        <v>-78.221000000000004</v>
      </c>
      <c r="O17" s="12">
        <v>-0.46</v>
      </c>
      <c r="P17" s="12">
        <v>-19</v>
      </c>
      <c r="Q17" s="12">
        <f>-J17-M17+P17</f>
        <v>-20.440000000000001</v>
      </c>
      <c r="R17" s="13">
        <f>-J17+P17</f>
        <v>-32.549999999999997</v>
      </c>
      <c r="S17" s="12">
        <f>D17+E17+F17+M17+Q17</f>
        <v>-96.760999999999996</v>
      </c>
      <c r="T17" s="9">
        <f>+J17-O17-(D17+E17+F17)</f>
        <v>78.221000000000004</v>
      </c>
      <c r="U17" s="18">
        <f>10^((T17-30)/10)</f>
        <v>66389.592048870094</v>
      </c>
    </row>
    <row r="18" spans="1:21" x14ac:dyDescent="0.25">
      <c r="A18" s="4" t="s">
        <v>32</v>
      </c>
      <c r="B18" s="15">
        <v>10</v>
      </c>
      <c r="C18" s="16">
        <v>77.8</v>
      </c>
      <c r="D18" s="16">
        <v>-63.8</v>
      </c>
      <c r="E18" s="12">
        <v>-0.6</v>
      </c>
      <c r="F18" s="12">
        <v>0</v>
      </c>
      <c r="G18" s="13" t="s">
        <v>44</v>
      </c>
      <c r="H18" s="13" t="s">
        <v>44</v>
      </c>
      <c r="I18" s="9">
        <f>C18+D18+E18+F18</f>
        <v>13.4</v>
      </c>
      <c r="J18" s="10">
        <v>13.36</v>
      </c>
      <c r="K18" s="9">
        <f>-J18-M18+O18</f>
        <v>-2.2199999999999998</v>
      </c>
      <c r="L18" s="13" t="s">
        <v>44</v>
      </c>
      <c r="M18" s="12">
        <v>-12.01</v>
      </c>
      <c r="N18" s="12">
        <f>D18+E18+F18+K18+M18</f>
        <v>-78.63</v>
      </c>
      <c r="O18" s="12">
        <v>-0.87</v>
      </c>
      <c r="P18" s="12">
        <v>-19.3</v>
      </c>
      <c r="Q18" s="12">
        <f>-J18-M18+P18</f>
        <v>-20.65</v>
      </c>
      <c r="R18" s="13">
        <f>-J18+P18</f>
        <v>-32.659999999999997</v>
      </c>
      <c r="S18" s="12">
        <f>D18+E18+F18+M18+Q18</f>
        <v>-97.06</v>
      </c>
      <c r="T18" s="9">
        <f>+J18-O18-(D18+E18+F18)</f>
        <v>78.63</v>
      </c>
      <c r="U18" s="18">
        <f>10^((T18-30)/10)</f>
        <v>72945.751025456877</v>
      </c>
    </row>
    <row r="19" spans="1:21" x14ac:dyDescent="0.25">
      <c r="A19" s="4"/>
      <c r="B19" s="15"/>
      <c r="C19" s="16"/>
      <c r="D19" s="16"/>
      <c r="E19" s="12"/>
      <c r="F19" s="12"/>
      <c r="G19" s="9"/>
      <c r="H19" s="9"/>
      <c r="I19" s="9"/>
      <c r="J19" s="9"/>
      <c r="K19" s="9"/>
      <c r="L19" s="13"/>
      <c r="M19" s="12"/>
      <c r="N19" s="12"/>
      <c r="O19" s="12"/>
      <c r="P19" s="12"/>
      <c r="Q19" s="12"/>
      <c r="R19" s="13"/>
      <c r="S19" s="12"/>
      <c r="T19" s="9"/>
      <c r="U19" s="18"/>
    </row>
    <row r="20" spans="1:21" x14ac:dyDescent="0.25">
      <c r="A20" s="4" t="s">
        <v>33</v>
      </c>
      <c r="B20" s="15">
        <v>1</v>
      </c>
      <c r="C20" s="16">
        <v>77.8</v>
      </c>
      <c r="D20" s="16">
        <v>-50</v>
      </c>
      <c r="E20" s="12">
        <v>-1.4</v>
      </c>
      <c r="F20" s="12">
        <v>0</v>
      </c>
      <c r="G20" s="13" t="s">
        <v>44</v>
      </c>
      <c r="H20" s="13" t="s">
        <v>44</v>
      </c>
      <c r="I20" s="9">
        <f>C20+D20+E20+F20</f>
        <v>26.4</v>
      </c>
      <c r="J20" s="10">
        <v>26.43</v>
      </c>
      <c r="K20" s="9">
        <f>-J20-M20+O20</f>
        <v>-2.0580000000000007</v>
      </c>
      <c r="L20" s="13" t="s">
        <v>44</v>
      </c>
      <c r="M20" s="12">
        <v>-25.251999999999999</v>
      </c>
      <c r="N20" s="12">
        <f>D20+E20+F20+K20+M20</f>
        <v>-78.709999999999994</v>
      </c>
      <c r="O20" s="12">
        <v>-0.88</v>
      </c>
      <c r="P20" s="12">
        <v>-19.3</v>
      </c>
      <c r="Q20" s="12">
        <f>-J20-M20+P20</f>
        <v>-20.478000000000002</v>
      </c>
      <c r="R20" s="13">
        <f>-J20+P20</f>
        <v>-45.730000000000004</v>
      </c>
      <c r="S20" s="12">
        <f>D20+E20+F20+M20+Q20</f>
        <v>-97.13</v>
      </c>
      <c r="T20" s="9">
        <f>+J20-O20-(D20+E20+F20)</f>
        <v>78.709999999999994</v>
      </c>
      <c r="U20" s="18">
        <f>10^((T20-30)/10)</f>
        <v>74301.913789670172</v>
      </c>
    </row>
    <row r="21" spans="1:21" x14ac:dyDescent="0.25">
      <c r="A21" s="4" t="s">
        <v>34</v>
      </c>
      <c r="B21" s="15">
        <v>2</v>
      </c>
      <c r="C21" s="16">
        <v>77.8</v>
      </c>
      <c r="D21" s="16">
        <v>-50.1</v>
      </c>
      <c r="E21" s="12">
        <v>-1.4</v>
      </c>
      <c r="F21" s="12">
        <v>0</v>
      </c>
      <c r="G21" s="13" t="s">
        <v>44</v>
      </c>
      <c r="H21" s="13" t="s">
        <v>44</v>
      </c>
      <c r="I21" s="9">
        <f>C21+D21+E21+F21</f>
        <v>26.299999999999997</v>
      </c>
      <c r="J21" s="10">
        <v>26.26</v>
      </c>
      <c r="K21" s="9">
        <f>-J21-M21+O21</f>
        <v>-2.6200000000000006</v>
      </c>
      <c r="L21" s="13" t="s">
        <v>44</v>
      </c>
      <c r="M21" s="12">
        <v>-23.78</v>
      </c>
      <c r="N21" s="12">
        <f>D21+E21+F21+K21+M21</f>
        <v>-77.900000000000006</v>
      </c>
      <c r="O21" s="12">
        <v>-0.14000000000000001</v>
      </c>
      <c r="P21" s="12">
        <v>-18</v>
      </c>
      <c r="Q21" s="12">
        <f>-J21-M21+P21</f>
        <v>-20.48</v>
      </c>
      <c r="R21" s="13">
        <f>-J21+P21</f>
        <v>-44.260000000000005</v>
      </c>
      <c r="S21" s="12">
        <f>D21+E21+F21+M21+Q21</f>
        <v>-95.76</v>
      </c>
      <c r="T21" s="9">
        <f>+J21-O21-(D21+E21+F21)</f>
        <v>77.900000000000006</v>
      </c>
      <c r="U21" s="18">
        <f>10^((T21-30)/10)</f>
        <v>61659.500186148463</v>
      </c>
    </row>
    <row r="22" spans="1:21" x14ac:dyDescent="0.25">
      <c r="A22" s="4" t="s">
        <v>35</v>
      </c>
      <c r="B22" s="15">
        <v>5</v>
      </c>
      <c r="C22" s="16">
        <v>77.8</v>
      </c>
      <c r="D22" s="16">
        <v>-50</v>
      </c>
      <c r="E22" s="12">
        <v>-1.4</v>
      </c>
      <c r="F22" s="12">
        <v>0</v>
      </c>
      <c r="G22" s="13" t="s">
        <v>44</v>
      </c>
      <c r="H22" s="13" t="s">
        <v>44</v>
      </c>
      <c r="I22" s="9">
        <f>C22+D22+E22+F22</f>
        <v>26.4</v>
      </c>
      <c r="J22" s="10">
        <v>26.36</v>
      </c>
      <c r="K22" s="9">
        <f>-J22-M22+O22</f>
        <v>-2.8800000000000012</v>
      </c>
      <c r="L22" s="13" t="s">
        <v>44</v>
      </c>
      <c r="M22" s="12">
        <v>-23.58</v>
      </c>
      <c r="N22" s="12">
        <f>D22+E22+F22+K22+M22</f>
        <v>-77.86</v>
      </c>
      <c r="O22" s="12">
        <v>-0.1</v>
      </c>
      <c r="P22" s="12">
        <v>-17.7</v>
      </c>
      <c r="Q22" s="12">
        <f>-J22-M22+P22</f>
        <v>-20.48</v>
      </c>
      <c r="R22" s="13">
        <f>-J22+P22</f>
        <v>-44.06</v>
      </c>
      <c r="S22" s="12">
        <f>D22+E22+F22+M22+Q22</f>
        <v>-95.46</v>
      </c>
      <c r="T22" s="9">
        <f>+J22-O22-(D22+E22+F22)</f>
        <v>77.86</v>
      </c>
      <c r="U22" s="18">
        <f>10^((T22-30)/10)</f>
        <v>61094.202490557167</v>
      </c>
    </row>
    <row r="23" spans="1:21" x14ac:dyDescent="0.25">
      <c r="A23" s="4" t="s">
        <v>36</v>
      </c>
      <c r="B23" s="15">
        <v>4</v>
      </c>
      <c r="C23" s="16">
        <v>77.8</v>
      </c>
      <c r="D23" s="16">
        <v>-50</v>
      </c>
      <c r="E23" s="12">
        <v>-1.3</v>
      </c>
      <c r="F23" s="12">
        <v>0</v>
      </c>
      <c r="G23" s="13" t="s">
        <v>44</v>
      </c>
      <c r="H23" s="13" t="s">
        <v>44</v>
      </c>
      <c r="I23" s="9">
        <f>C23+D23+E23+F23</f>
        <v>26.499999999999996</v>
      </c>
      <c r="J23" s="10">
        <v>26.43</v>
      </c>
      <c r="K23" s="9">
        <f>-J23-M23+O23</f>
        <v>-2.294</v>
      </c>
      <c r="L23" s="13" t="s">
        <v>44</v>
      </c>
      <c r="M23" s="12">
        <v>-24.456</v>
      </c>
      <c r="N23" s="12">
        <f>D23+E23+F23+K23+M23</f>
        <v>-78.05</v>
      </c>
      <c r="O23" s="12">
        <v>-0.32</v>
      </c>
      <c r="P23" s="12">
        <v>-18.5</v>
      </c>
      <c r="Q23" s="12">
        <f>-J23-M23+P23</f>
        <v>-20.474</v>
      </c>
      <c r="R23" s="13">
        <f>-J23+P23</f>
        <v>-44.93</v>
      </c>
      <c r="S23" s="12">
        <f>D23+E23+F23+M23+Q23</f>
        <v>-96.23</v>
      </c>
      <c r="T23" s="9">
        <f>+J23-O23-(D23+E23+F23)</f>
        <v>78.05</v>
      </c>
      <c r="U23" s="18">
        <f>10^((T23-30)/10)</f>
        <v>63826.348619054887</v>
      </c>
    </row>
    <row r="24" spans="1:21" x14ac:dyDescent="0.25">
      <c r="A24" s="4"/>
      <c r="B24" s="15"/>
      <c r="C24" s="16"/>
      <c r="D24" s="16"/>
      <c r="E24" s="12"/>
      <c r="F24" s="12"/>
      <c r="G24" s="9"/>
      <c r="H24" s="9"/>
      <c r="I24" s="9"/>
      <c r="J24" s="9"/>
      <c r="K24" s="9"/>
      <c r="L24" s="13"/>
      <c r="M24" s="12"/>
      <c r="N24" s="12"/>
      <c r="O24" s="12"/>
      <c r="P24" s="12"/>
      <c r="Q24" s="12"/>
      <c r="R24" s="13"/>
      <c r="S24" s="12"/>
      <c r="T24" s="9"/>
      <c r="U24" s="18"/>
    </row>
    <row r="25" spans="1:21" x14ac:dyDescent="0.25">
      <c r="A25" s="4" t="s">
        <v>37</v>
      </c>
      <c r="B25" s="15">
        <v>15</v>
      </c>
      <c r="C25" s="16">
        <v>64.77</v>
      </c>
      <c r="D25" s="16">
        <v>-53.8</v>
      </c>
      <c r="E25" s="12">
        <v>-0.46200000000000002</v>
      </c>
      <c r="F25" s="12">
        <v>0</v>
      </c>
      <c r="G25" s="9">
        <v>-72.444000000000003</v>
      </c>
      <c r="H25" s="13" t="s">
        <v>44</v>
      </c>
      <c r="I25" s="9">
        <f>C25+D25+E25+F25</f>
        <v>10.507999999999999</v>
      </c>
      <c r="J25" s="10">
        <v>10.46</v>
      </c>
      <c r="K25" s="9">
        <f>-J25-M25+O25</f>
        <v>-1.9740000000000011</v>
      </c>
      <c r="L25" s="13" t="s">
        <v>44</v>
      </c>
      <c r="M25" s="12">
        <v>-8.8559999999999999</v>
      </c>
      <c r="N25" s="12">
        <f>D25+E25+F25+K25+M25</f>
        <v>-65.091999999999999</v>
      </c>
      <c r="O25" s="12">
        <v>-0.37</v>
      </c>
      <c r="P25" s="12">
        <v>-18.899999999999999</v>
      </c>
      <c r="Q25" s="12">
        <f>-J25-M25+P25</f>
        <v>-20.503999999999998</v>
      </c>
      <c r="R25" s="13">
        <f>-J25+P25</f>
        <v>-29.36</v>
      </c>
      <c r="S25" s="12">
        <f>D25+E25+F25+M25+Q25</f>
        <v>-83.622</v>
      </c>
      <c r="T25" s="9">
        <f>+J25-O25-(D25+E25+F25)</f>
        <v>65.091999999999999</v>
      </c>
      <c r="U25" s="18">
        <f>10^((T25-30)/10)</f>
        <v>3229.9812405956245</v>
      </c>
    </row>
    <row r="26" spans="1:21" x14ac:dyDescent="0.25">
      <c r="A26" s="4" t="s">
        <v>38</v>
      </c>
      <c r="B26" s="15">
        <v>14</v>
      </c>
      <c r="C26" s="16">
        <v>64.77</v>
      </c>
      <c r="D26" s="16">
        <v>-50</v>
      </c>
      <c r="E26" s="12">
        <v>-0.5</v>
      </c>
      <c r="F26" s="12">
        <v>0</v>
      </c>
      <c r="G26" s="13" t="s">
        <v>44</v>
      </c>
      <c r="H26" s="13" t="s">
        <v>44</v>
      </c>
      <c r="I26" s="9">
        <f>C26+D26+E26+F26</f>
        <v>14.269999999999996</v>
      </c>
      <c r="J26" s="10">
        <v>13.97</v>
      </c>
      <c r="K26" s="9">
        <f>-J26-M26+O26</f>
        <v>-1.4100000000000015</v>
      </c>
      <c r="L26" s="10">
        <v>-7.22</v>
      </c>
      <c r="M26" s="12">
        <v>-12.7</v>
      </c>
      <c r="N26" s="12">
        <f>D26+E26+F26+K26+M26</f>
        <v>-64.61</v>
      </c>
      <c r="O26" s="12">
        <v>-0.14000000000000001</v>
      </c>
      <c r="P26" s="12">
        <v>-19.2</v>
      </c>
      <c r="Q26" s="12">
        <f>-J26-M26+P26</f>
        <v>-20.47</v>
      </c>
      <c r="R26" s="13">
        <f>-J26+P26</f>
        <v>-33.17</v>
      </c>
      <c r="S26" s="12">
        <f>D26+E26+F26+M26+Q26</f>
        <v>-83.67</v>
      </c>
      <c r="T26" s="9">
        <f>+J26-O26-(D26+E26+F26)</f>
        <v>64.61</v>
      </c>
      <c r="U26" s="18">
        <f>10^((T26-30)/10)</f>
        <v>2890.6798823654772</v>
      </c>
    </row>
    <row r="27" spans="1:21" x14ac:dyDescent="0.25">
      <c r="A27" s="4" t="s">
        <v>39</v>
      </c>
      <c r="B27" s="15">
        <v>13</v>
      </c>
      <c r="C27" s="16">
        <v>64.77</v>
      </c>
      <c r="D27" s="16">
        <v>-53.7</v>
      </c>
      <c r="E27" s="12">
        <v>-0.52400000000000002</v>
      </c>
      <c r="F27" s="12">
        <v>0</v>
      </c>
      <c r="G27" s="9">
        <v>60.344999999999999</v>
      </c>
      <c r="H27" s="13" t="s">
        <v>44</v>
      </c>
      <c r="I27" s="9">
        <f>C27+D27+E27+F27</f>
        <v>10.545999999999992</v>
      </c>
      <c r="J27" s="10">
        <v>10.25</v>
      </c>
      <c r="K27" s="9">
        <f>-J27-M27+O27</f>
        <v>-1.6749999999999998</v>
      </c>
      <c r="L27" s="13" t="s">
        <v>44</v>
      </c>
      <c r="M27" s="12">
        <v>-8.7050000000000001</v>
      </c>
      <c r="N27" s="12">
        <f>D27+E27+F27+K27+M27</f>
        <v>-64.603999999999999</v>
      </c>
      <c r="O27" s="12">
        <v>-0.13</v>
      </c>
      <c r="P27" s="12">
        <v>-19.100000000000001</v>
      </c>
      <c r="Q27" s="12">
        <f>-J27-M27+P27</f>
        <v>-20.645000000000003</v>
      </c>
      <c r="R27" s="13">
        <f>-J27+P27</f>
        <v>-29.35</v>
      </c>
      <c r="S27" s="12">
        <f>D27+E27+F27+M27+Q27</f>
        <v>-83.574000000000012</v>
      </c>
      <c r="T27" s="9">
        <f>+J27-O27-(D27+E27+F27)</f>
        <v>64.603999999999999</v>
      </c>
      <c r="U27" s="18">
        <f>10^((T27-30)/10)</f>
        <v>2886.6890179482762</v>
      </c>
    </row>
    <row r="28" spans="1:21" x14ac:dyDescent="0.25">
      <c r="A28" s="20" t="s">
        <v>40</v>
      </c>
      <c r="B28" s="21">
        <v>12</v>
      </c>
      <c r="C28" s="22">
        <v>64.77</v>
      </c>
      <c r="D28" s="22">
        <v>-50</v>
      </c>
      <c r="E28" s="23">
        <v>-0.6</v>
      </c>
      <c r="F28" s="23">
        <v>0</v>
      </c>
      <c r="G28" s="13" t="s">
        <v>44</v>
      </c>
      <c r="H28" s="13" t="s">
        <v>44</v>
      </c>
      <c r="I28" s="24">
        <f>C28+D28+E28+F28</f>
        <v>14.169999999999996</v>
      </c>
      <c r="J28" s="25">
        <v>13.95</v>
      </c>
      <c r="K28" s="24">
        <f>-J28-M28+O28</f>
        <v>-1.4599999999999989</v>
      </c>
      <c r="L28" s="13" t="s">
        <v>44</v>
      </c>
      <c r="M28" s="23">
        <v>-12.65</v>
      </c>
      <c r="N28" s="23">
        <f>D28+E28+F28+K28+M28</f>
        <v>-64.710000000000008</v>
      </c>
      <c r="O28" s="23">
        <v>-0.16</v>
      </c>
      <c r="P28" s="23">
        <v>-19.2</v>
      </c>
      <c r="Q28" s="23">
        <f>-J28-M28+P28</f>
        <v>-20.5</v>
      </c>
      <c r="R28" s="24">
        <f>-J28+P28</f>
        <v>-33.15</v>
      </c>
      <c r="S28" s="23">
        <f>D28+E28+F28+M28+Q28</f>
        <v>-83.75</v>
      </c>
      <c r="T28" s="24">
        <f>+J28-O28-(D28+E28+F28)</f>
        <v>64.710000000000008</v>
      </c>
      <c r="U28" s="26">
        <f>10^((T28-30)/10)</f>
        <v>2958.012466551555</v>
      </c>
    </row>
    <row r="31" spans="1:21" x14ac:dyDescent="0.25">
      <c r="A31" s="27" t="s">
        <v>41</v>
      </c>
      <c r="B31" s="28"/>
      <c r="C31" s="28"/>
      <c r="D31" s="28"/>
      <c r="E31" s="28"/>
      <c r="F31" s="28">
        <v>3.3119999999999998</v>
      </c>
      <c r="G31" s="5">
        <v>11.1</v>
      </c>
      <c r="H31" s="29"/>
      <c r="I31" s="29"/>
      <c r="J31" s="29"/>
    </row>
    <row r="32" spans="1:21" x14ac:dyDescent="0.25">
      <c r="A32" s="20" t="s">
        <v>42</v>
      </c>
      <c r="B32" s="30"/>
      <c r="C32" s="30"/>
      <c r="D32" s="30"/>
      <c r="E32" s="30"/>
      <c r="F32" s="30">
        <v>3.3079999999999998</v>
      </c>
      <c r="G32" s="21">
        <v>11.2</v>
      </c>
      <c r="H32" s="29"/>
      <c r="I32" s="29"/>
      <c r="J32" s="29"/>
    </row>
    <row r="34" spans="1:11" ht="45" x14ac:dyDescent="0.25">
      <c r="J34" s="31"/>
      <c r="K34" s="32" t="s">
        <v>43</v>
      </c>
    </row>
    <row r="35" spans="1:11" x14ac:dyDescent="0.25">
      <c r="A35" s="33" t="s">
        <v>22</v>
      </c>
      <c r="J35" s="34" t="s">
        <v>22</v>
      </c>
      <c r="K35" s="35">
        <f>I5-J5</f>
        <v>0.24099999999999611</v>
      </c>
    </row>
    <row r="36" spans="1:11" x14ac:dyDescent="0.25">
      <c r="A36" s="33" t="s">
        <v>23</v>
      </c>
      <c r="J36" s="34" t="s">
        <v>23</v>
      </c>
      <c r="K36" s="35">
        <f>I6-J6</f>
        <v>-0.21000000000000441</v>
      </c>
    </row>
    <row r="37" spans="1:11" x14ac:dyDescent="0.25">
      <c r="A37" s="33" t="s">
        <v>24</v>
      </c>
      <c r="J37" s="34" t="s">
        <v>24</v>
      </c>
      <c r="K37" s="35">
        <f>I7-J7</f>
        <v>1.7200000000000024</v>
      </c>
    </row>
    <row r="38" spans="1:11" x14ac:dyDescent="0.25">
      <c r="A38" s="33"/>
      <c r="J38" s="34"/>
      <c r="K38" s="36"/>
    </row>
    <row r="39" spans="1:11" x14ac:dyDescent="0.25">
      <c r="A39" s="33" t="s">
        <v>22</v>
      </c>
      <c r="J39" s="34" t="s">
        <v>22</v>
      </c>
      <c r="K39" s="35">
        <f>I13-J13</f>
        <v>0.19499999999999673</v>
      </c>
    </row>
    <row r="40" spans="1:11" x14ac:dyDescent="0.25">
      <c r="A40" s="33"/>
      <c r="J40" s="34"/>
      <c r="K40" s="36"/>
    </row>
    <row r="41" spans="1:11" x14ac:dyDescent="0.25">
      <c r="A41" s="33" t="s">
        <v>29</v>
      </c>
      <c r="J41" s="34" t="s">
        <v>29</v>
      </c>
      <c r="K41" s="35">
        <f>I15-J15</f>
        <v>-3.1000000000000583E-2</v>
      </c>
    </row>
    <row r="42" spans="1:11" x14ac:dyDescent="0.25">
      <c r="A42" s="33" t="s">
        <v>30</v>
      </c>
      <c r="J42" s="34" t="s">
        <v>30</v>
      </c>
      <c r="K42" s="35">
        <f>I16-J16</f>
        <v>2.9999999999997584E-2</v>
      </c>
    </row>
    <row r="43" spans="1:11" x14ac:dyDescent="0.25">
      <c r="A43" s="33"/>
      <c r="J43" s="34"/>
      <c r="K43" s="36"/>
    </row>
    <row r="44" spans="1:11" x14ac:dyDescent="0.25">
      <c r="A44" s="33" t="s">
        <v>33</v>
      </c>
      <c r="J44" s="34" t="s">
        <v>33</v>
      </c>
      <c r="K44" s="35">
        <f>I20-J20</f>
        <v>-3.0000000000001137E-2</v>
      </c>
    </row>
    <row r="45" spans="1:11" x14ac:dyDescent="0.25">
      <c r="A45" s="33"/>
      <c r="J45" s="34"/>
      <c r="K45" s="36"/>
    </row>
    <row r="46" spans="1:11" x14ac:dyDescent="0.25">
      <c r="A46" s="33" t="s">
        <v>38</v>
      </c>
      <c r="J46" s="34" t="s">
        <v>38</v>
      </c>
      <c r="K46" s="35">
        <f>I26-J26</f>
        <v>0.29999999999999538</v>
      </c>
    </row>
    <row r="47" spans="1:11" x14ac:dyDescent="0.25">
      <c r="A47" s="33"/>
      <c r="J47" s="34"/>
      <c r="K47" s="36"/>
    </row>
    <row r="48" spans="1:11" x14ac:dyDescent="0.25">
      <c r="A48" s="33" t="s">
        <v>40</v>
      </c>
      <c r="J48" s="37" t="s">
        <v>40</v>
      </c>
      <c r="K48" s="38">
        <f>I28-J28</f>
        <v>0.21999999999999709</v>
      </c>
    </row>
  </sheetData>
  <printOptions gridLine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Portmann</dc:creator>
  <cp:lastModifiedBy>Gregory J. Portmann</cp:lastModifiedBy>
  <cp:revision>0</cp:revision>
  <dcterms:created xsi:type="dcterms:W3CDTF">2011-11-04T02:49:52Z</dcterms:created>
  <dcterms:modified xsi:type="dcterms:W3CDTF">2011-11-04T02:49:52Z</dcterms:modified>
</cp:coreProperties>
</file>