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720" yWindow="720" windowWidth="20730" windowHeight="11760" tabRatio="500"/>
  </bookViews>
  <sheets>
    <sheet name="FATP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2" i="1"/>
  <c r="AB42"/>
  <c r="AA41"/>
  <c r="AB41"/>
  <c r="AA40"/>
  <c r="AB40"/>
  <c r="AA39"/>
  <c r="AB39"/>
  <c r="AA38"/>
  <c r="AB38"/>
  <c r="AA37"/>
  <c r="AB37"/>
  <c r="AA34"/>
  <c r="AB34"/>
  <c r="AA35"/>
  <c r="AB35"/>
  <c r="AC31"/>
  <c r="AE21"/>
  <c r="AF21"/>
  <c r="AC30"/>
  <c r="AC29"/>
  <c r="AF26"/>
  <c r="AE26"/>
</calcChain>
</file>

<file path=xl/sharedStrings.xml><?xml version="1.0" encoding="utf-8"?>
<sst xmlns="http://schemas.openxmlformats.org/spreadsheetml/2006/main" count="168" uniqueCount="131">
  <si>
    <t>Configs</t>
  </si>
  <si>
    <t>FCA</t>
  </si>
  <si>
    <t>G37</t>
  </si>
  <si>
    <t>Category</t>
  </si>
  <si>
    <t>fit check</t>
  </si>
  <si>
    <t>main build</t>
  </si>
  <si>
    <t>Build Date</t>
  </si>
  <si>
    <t>6/30</t>
  </si>
  <si>
    <t>7/19</t>
  </si>
  <si>
    <t>MPN</t>
  </si>
  <si>
    <t>CG sub input Qty</t>
  </si>
  <si>
    <t>HSG sub input Qty</t>
  </si>
  <si>
    <t>Input Qty</t>
  </si>
  <si>
    <t>Input Line</t>
  </si>
  <si>
    <t>A</t>
  </si>
  <si>
    <t>Sub Input Shift</t>
  </si>
  <si>
    <t>Day</t>
  </si>
  <si>
    <t>Main Input Shift</t>
  </si>
  <si>
    <t>Day/Night</t>
  </si>
  <si>
    <t>Bumper color</t>
  </si>
  <si>
    <t>white</t>
  </si>
  <si>
    <t>Unit color</t>
  </si>
  <si>
    <t>silver</t>
  </si>
  <si>
    <t>gold</t>
  </si>
  <si>
    <t>MLB</t>
  </si>
  <si>
    <t>HSG vendor</t>
  </si>
  <si>
    <t>catcher</t>
  </si>
  <si>
    <t>iPEG</t>
  </si>
  <si>
    <t>Wifi/Mode</t>
  </si>
  <si>
    <t>USI/ALL</t>
  </si>
  <si>
    <t>SIM</t>
  </si>
  <si>
    <t>Notes</t>
  </si>
  <si>
    <t>intended to bring up side A fixtures/machines</t>
  </si>
  <si>
    <t>SW allocation</t>
  </si>
  <si>
    <t>Yield</t>
  </si>
  <si>
    <t>Target Output</t>
  </si>
  <si>
    <t>Actual Output</t>
  </si>
  <si>
    <t>Config Description</t>
  </si>
  <si>
    <t>PD/AE fit check</t>
  </si>
  <si>
    <t>General 37</t>
  </si>
  <si>
    <t>Status</t>
  </si>
  <si>
    <t>Component</t>
  </si>
  <si>
    <t># Parts</t>
  </si>
  <si>
    <t>Apple PN</t>
  </si>
  <si>
    <t>Description</t>
  </si>
  <si>
    <t>Total Input</t>
  </si>
  <si>
    <t>Revision</t>
  </si>
  <si>
    <t>Target Total</t>
  </si>
  <si>
    <t>DRP Notes</t>
  </si>
  <si>
    <t>Actual Total</t>
  </si>
  <si>
    <t>Demand</t>
  </si>
  <si>
    <t>Item</t>
  </si>
  <si>
    <t>S</t>
  </si>
  <si>
    <t>Rev</t>
  </si>
  <si>
    <t>Vendor</t>
  </si>
  <si>
    <t>Config</t>
  </si>
  <si>
    <t>Recv</t>
  </si>
  <si>
    <t>Config Desc</t>
  </si>
  <si>
    <t>On Order</t>
  </si>
  <si>
    <t>Per</t>
  </si>
  <si>
    <t>ETAs</t>
  </si>
  <si>
    <t>Shipments</t>
  </si>
  <si>
    <t>AOH</t>
  </si>
  <si>
    <t>QOH</t>
  </si>
  <si>
    <t>IQC</t>
  </si>
  <si>
    <t>Fail</t>
  </si>
  <si>
    <t>Hold</t>
  </si>
  <si>
    <t>Alloc</t>
  </si>
  <si>
    <t>Repair</t>
  </si>
  <si>
    <t>OEM PN</t>
  </si>
  <si>
    <t>NED</t>
  </si>
  <si>
    <t>Dep</t>
  </si>
  <si>
    <t>Left</t>
  </si>
  <si>
    <t>OEM Notes</t>
  </si>
  <si>
    <t>639-4237</t>
  </si>
  <si>
    <t>4A1UAP- Rev5 UAT onboard flex, UMT,T16G,USI,TDD</t>
  </si>
  <si>
    <t>Pega</t>
  </si>
  <si>
    <t>4A1UAP</t>
  </si>
  <si>
    <t>x</t>
  </si>
  <si>
    <t>without Samsung cap 132S0249</t>
  </si>
  <si>
    <t>4A1U4P-AT&amp;S,T16G,USI,TDD</t>
  </si>
  <si>
    <t>4A1U4P</t>
  </si>
  <si>
    <t>Project: PANDA - Pegatron    Build Stage: DVT    Build: FATP    Build Change #: 54478    Page: Build Matrix    Exported By: Jennifer Zhang [jennifer_zhang@apple.com] on: 2014-07-17 23:54:03</t>
  </si>
  <si>
    <t>PANDA - Pegatron DVT FATP Pega Build Matrix (v16a)</t>
  </si>
  <si>
    <t>QOH_2</t>
    <phoneticPr fontId="8" type="noConversion"/>
  </si>
  <si>
    <t>FOREHEAD FLEX MODULE - HOT BAR</t>
  </si>
  <si>
    <t>Sensor Flex</t>
  </si>
  <si>
    <t>632-2904</t>
  </si>
  <si>
    <t>PCBA,FLEX,SENSOR,PANDA</t>
  </si>
  <si>
    <t>Fujikura</t>
  </si>
  <si>
    <t>FJ-ACH9</t>
  </si>
  <si>
    <t>Fujikura Sensor Flex with AAC_R mic and Heptagon 950 Prox</t>
  </si>
  <si>
    <t>6/27-2415</t>
  </si>
  <si>
    <t>ETD 6/26-2415, 2415</t>
  </si>
  <si>
    <t>0801-3B600U7</t>
  </si>
  <si>
    <t>7/9: not use AAC</t>
  </si>
  <si>
    <t>FJ-KMH9</t>
  </si>
  <si>
    <t>Fujikura Sensor Flex with KEM mic and Heptagon 950 Prox</t>
  </si>
  <si>
    <t>6/25</t>
  </si>
  <si>
    <t>ETD 6/24, 1500</t>
  </si>
  <si>
    <t>0801-3B500U7</t>
  </si>
  <si>
    <t>ZDT</t>
  </si>
  <si>
    <t>ZD-ACH9</t>
  </si>
  <si>
    <t>ZDT flex with AAC_R mic and Heptagon 950 Prox</t>
  </si>
  <si>
    <t>6/23-107;
6/24-1393</t>
  </si>
  <si>
    <t>ETD 6/22-107
6/23-1393, 1500</t>
  </si>
  <si>
    <t>0801-3B100U7</t>
  </si>
  <si>
    <t>ffcam</t>
  </si>
  <si>
    <t>651-0086</t>
  </si>
  <si>
    <t>C2.0</t>
  </si>
  <si>
    <t>assy, ffcam VT-H-S</t>
  </si>
  <si>
    <t>Sharp</t>
  </si>
  <si>
    <t>VT-H-S-C2002</t>
  </si>
  <si>
    <t>NTK, PTOT, Largan, Sumitomo, Triotek</t>
  </si>
  <si>
    <t>Rel, Desense, IMG</t>
  </si>
  <si>
    <t>ETD 6/27</t>
  </si>
  <si>
    <t>0422-00EY0U7</t>
  </si>
  <si>
    <t>REL</t>
  </si>
  <si>
    <t>651-0087</t>
  </si>
  <si>
    <t>Assy, FFCAM VT-H-W</t>
  </si>
  <si>
    <t>Cowell</t>
  </si>
  <si>
    <t>VT-H-W-C2001</t>
  </si>
  <si>
    <t>NTK, PTOT, Genius, Flexium, Derkwoo</t>
  </si>
  <si>
    <t>6/24</t>
  </si>
  <si>
    <t>ETD 6/21</t>
  </si>
  <si>
    <t>0422-00EX0U7</t>
  </si>
  <si>
    <t>VT-H-W-C2002</t>
  </si>
  <si>
    <t>Kyocera, AGC, Largan, Sumitomo, Triotek</t>
  </si>
  <si>
    <t>6/10</t>
  </si>
  <si>
    <t>ETD 6/9</t>
  </si>
  <si>
    <t>0422-00F50U7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</si>
</sst>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2"/>
      <color rgb="FF397D02"/>
      <name val="Calibri"/>
    </font>
    <font>
      <sz val="36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5D4F7"/>
        <bgColor rgb="FF00000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/>
    <xf numFmtId="0" fontId="3" fillId="0" borderId="2" xfId="0" applyFont="1" applyBorder="1"/>
    <xf numFmtId="0" fontId="3" fillId="0" borderId="2" xfId="0" applyFont="1" applyBorder="1"/>
    <xf numFmtId="0" fontId="3" fillId="0" borderId="2" xfId="0" applyFont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2" xfId="0" applyFont="1" applyBorder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/>
    <xf numFmtId="0" fontId="5" fillId="0" borderId="0" xfId="0" applyFont="1"/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0" borderId="2" xfId="0" applyFont="1" applyBorder="1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19"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CCC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2"/>
  <sheetViews>
    <sheetView showGridLines="0" tabSelected="1" topLeftCell="AA18" zoomScale="60" zoomScaleNormal="60" workbookViewId="0">
      <selection activeCell="AJ29" sqref="AJ29"/>
    </sheetView>
  </sheetViews>
  <sheetFormatPr defaultColWidth="8.85546875" defaultRowHeight="15" outlineLevelCol="1"/>
  <cols>
    <col min="1" max="1" width="6" customWidth="1"/>
    <col min="2" max="2" width="12" customWidth="1"/>
    <col min="3" max="3" width="15" customWidth="1"/>
    <col min="4" max="4" width="10" customWidth="1"/>
    <col min="5" max="5" width="6" customWidth="1"/>
    <col min="6" max="6" width="32" customWidth="1"/>
    <col min="7" max="7" width="8" customWidth="1"/>
    <col min="8" max="8" width="46" customWidth="1"/>
    <col min="9" max="9" width="6" customWidth="1"/>
    <col min="10" max="10" width="12" customWidth="1"/>
    <col min="11" max="11" width="9" customWidth="1"/>
    <col min="12" max="12" width="5" customWidth="1"/>
    <col min="13" max="13" width="15" customWidth="1"/>
    <col min="14" max="14" width="11" customWidth="1"/>
    <col min="15" max="15" width="20" customWidth="1"/>
    <col min="16" max="16" width="12" customWidth="1"/>
    <col min="17" max="21" width="6" customWidth="1"/>
    <col min="22" max="22" width="7" customWidth="1"/>
    <col min="23" max="23" width="16" customWidth="1"/>
    <col min="24" max="26" width="6" customWidth="1"/>
    <col min="27" max="27" width="9" customWidth="1"/>
    <col min="28" max="28" width="8" customWidth="1"/>
    <col min="29" max="29" width="18" customWidth="1"/>
    <col min="30" max="30" width="27" customWidth="1"/>
    <col min="31" max="31" width="12" customWidth="1" outlineLevel="1"/>
    <col min="32" max="32" width="12" customWidth="1"/>
  </cols>
  <sheetData>
    <row r="1" spans="1:32">
      <c r="A1" s="35" t="s">
        <v>82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3" spans="1:32" ht="15.75">
      <c r="A3" s="36" t="s">
        <v>83</v>
      </c>
      <c r="B3" s="35"/>
      <c r="C3" s="35"/>
      <c r="D3" s="35"/>
      <c r="E3" s="35"/>
      <c r="F3" s="35"/>
      <c r="G3" s="35"/>
      <c r="H3" s="35"/>
      <c r="I3" s="35"/>
      <c r="J3" s="35"/>
      <c r="K3" s="35"/>
      <c r="AD3" s="7" t="s">
        <v>0</v>
      </c>
      <c r="AE3" s="9" t="s">
        <v>1</v>
      </c>
      <c r="AF3" s="12" t="s">
        <v>2</v>
      </c>
    </row>
    <row r="4" spans="1:32" ht="15.7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AD4" s="8" t="s">
        <v>3</v>
      </c>
      <c r="AE4" s="10" t="s">
        <v>4</v>
      </c>
      <c r="AF4" s="13" t="s">
        <v>5</v>
      </c>
    </row>
    <row r="5" spans="1:32" ht="15.7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AD5" s="8" t="s">
        <v>6</v>
      </c>
      <c r="AE5" s="10" t="s">
        <v>7</v>
      </c>
      <c r="AF5" s="13" t="s">
        <v>8</v>
      </c>
    </row>
    <row r="6" spans="1:32" ht="15.7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AD6" s="8" t="s">
        <v>9</v>
      </c>
      <c r="AE6" s="10"/>
      <c r="AF6" s="13"/>
    </row>
    <row r="7" spans="1:32" ht="15.75">
      <c r="AD7" s="8" t="s">
        <v>10</v>
      </c>
      <c r="AE7" s="10">
        <v>7</v>
      </c>
      <c r="AF7" s="13">
        <v>180</v>
      </c>
    </row>
    <row r="8" spans="1:32" ht="15.75">
      <c r="AD8" s="8" t="s">
        <v>11</v>
      </c>
      <c r="AE8" s="10">
        <v>7</v>
      </c>
      <c r="AF8" s="13">
        <v>180</v>
      </c>
    </row>
    <row r="9" spans="1:32" ht="15.75">
      <c r="AD9" s="8" t="s">
        <v>12</v>
      </c>
      <c r="AE9" s="10">
        <v>5</v>
      </c>
      <c r="AF9" s="13">
        <v>175</v>
      </c>
    </row>
    <row r="10" spans="1:32" ht="15.75">
      <c r="AD10" s="8" t="s">
        <v>13</v>
      </c>
      <c r="AE10" s="10" t="s">
        <v>14</v>
      </c>
      <c r="AF10" s="13" t="s">
        <v>14</v>
      </c>
    </row>
    <row r="11" spans="1:32" ht="15.75">
      <c r="AD11" s="8" t="s">
        <v>15</v>
      </c>
      <c r="AE11" s="10" t="s">
        <v>16</v>
      </c>
      <c r="AF11" s="13" t="s">
        <v>16</v>
      </c>
    </row>
    <row r="12" spans="1:32" ht="15.75">
      <c r="AD12" s="8" t="s">
        <v>17</v>
      </c>
      <c r="AE12" s="10" t="s">
        <v>18</v>
      </c>
      <c r="AF12" s="13" t="s">
        <v>16</v>
      </c>
    </row>
    <row r="13" spans="1:32" ht="15.75">
      <c r="AD13" s="8" t="s">
        <v>19</v>
      </c>
      <c r="AE13" s="10" t="s">
        <v>20</v>
      </c>
      <c r="AF13" s="13" t="s">
        <v>20</v>
      </c>
    </row>
    <row r="14" spans="1:32" ht="15.75">
      <c r="AD14" s="8" t="s">
        <v>21</v>
      </c>
      <c r="AE14" s="10" t="s">
        <v>22</v>
      </c>
      <c r="AF14" s="13" t="s">
        <v>23</v>
      </c>
    </row>
    <row r="15" spans="1:32" ht="15.75">
      <c r="AD15" s="8" t="s">
        <v>24</v>
      </c>
      <c r="AE15" s="10"/>
      <c r="AF15" s="13"/>
    </row>
    <row r="16" spans="1:32" ht="15.75">
      <c r="AD16" s="8" t="s">
        <v>25</v>
      </c>
      <c r="AE16" s="10" t="s">
        <v>26</v>
      </c>
      <c r="AF16" s="13" t="s">
        <v>27</v>
      </c>
    </row>
    <row r="17" spans="1:32" ht="15.75">
      <c r="AD17" s="8" t="s">
        <v>28</v>
      </c>
      <c r="AE17" s="10" t="s">
        <v>29</v>
      </c>
      <c r="AF17" s="13"/>
    </row>
    <row r="18" spans="1:32" ht="15.75">
      <c r="AD18" s="8" t="s">
        <v>30</v>
      </c>
      <c r="AE18" s="10"/>
      <c r="AF18" s="13"/>
    </row>
    <row r="19" spans="1:32" ht="15.75">
      <c r="AD19" s="8" t="s">
        <v>31</v>
      </c>
      <c r="AE19" s="10" t="s">
        <v>32</v>
      </c>
      <c r="AF19" s="13" t="s">
        <v>33</v>
      </c>
    </row>
    <row r="20" spans="1:32" ht="15.75">
      <c r="AD20" s="8" t="s">
        <v>34</v>
      </c>
      <c r="AE20" s="10">
        <v>1</v>
      </c>
      <c r="AF20" s="13">
        <v>1</v>
      </c>
    </row>
    <row r="21" spans="1:32" ht="15.75">
      <c r="AD21" s="8" t="s">
        <v>35</v>
      </c>
      <c r="AE21" s="10">
        <f t="shared" ref="AE21" si="0">FLOOR(AE9*AE20,1)</f>
        <v>5</v>
      </c>
      <c r="AF21" s="13">
        <f t="shared" ref="AF21" si="1">FLOOR(AF9*AF20,1)</f>
        <v>175</v>
      </c>
    </row>
    <row r="22" spans="1:32" ht="15.75">
      <c r="AD22" s="8" t="s">
        <v>36</v>
      </c>
      <c r="AE22" s="10">
        <v>0</v>
      </c>
      <c r="AF22" s="13">
        <v>0</v>
      </c>
    </row>
    <row r="23" spans="1:32" ht="15.75">
      <c r="AD23" s="8" t="s">
        <v>37</v>
      </c>
      <c r="AE23" s="10" t="s">
        <v>38</v>
      </c>
      <c r="AF23" s="13" t="s">
        <v>39</v>
      </c>
    </row>
    <row r="24" spans="1:32" ht="15.75">
      <c r="AD24" s="8" t="s">
        <v>40</v>
      </c>
      <c r="AE24" s="10"/>
      <c r="AF24" s="13"/>
    </row>
    <row r="25" spans="1:32" ht="15.75">
      <c r="AD25" s="8" t="s">
        <v>41</v>
      </c>
      <c r="AE25" s="10"/>
      <c r="AF25" s="13"/>
    </row>
    <row r="26" spans="1:32" ht="15.75">
      <c r="AD26" s="8" t="s">
        <v>42</v>
      </c>
      <c r="AE26" s="10">
        <f>COUNTIF(AE33:AE35,"&gt;0")+COUNTIF(AE33:AE35,"=x")</f>
        <v>1</v>
      </c>
      <c r="AF26" s="13">
        <f>COUNTIF(AF33:AF35,"&gt;0")+COUNTIF(AF33:AF35,"=x")</f>
        <v>1</v>
      </c>
    </row>
    <row r="27" spans="1:32" ht="15.75">
      <c r="AD27" s="8" t="s">
        <v>43</v>
      </c>
      <c r="AE27" s="10"/>
      <c r="AF27" s="13"/>
    </row>
    <row r="28" spans="1:32" ht="15.75">
      <c r="AD28" s="8" t="s">
        <v>44</v>
      </c>
      <c r="AE28" s="10"/>
      <c r="AF28" s="13"/>
    </row>
    <row r="29" spans="1:32" ht="15.75">
      <c r="AA29" s="39" t="s">
        <v>45</v>
      </c>
      <c r="AB29" s="39"/>
      <c r="AC29" s="15">
        <f>SUM(AE9:AF9)</f>
        <v>180</v>
      </c>
      <c r="AD29" s="8" t="s">
        <v>46</v>
      </c>
      <c r="AE29" s="10"/>
      <c r="AF29" s="13"/>
    </row>
    <row r="30" spans="1:32" ht="15.75">
      <c r="AA30" s="39" t="s">
        <v>47</v>
      </c>
      <c r="AB30" s="39"/>
      <c r="AC30" s="16">
        <f>SUM(AE21:AF21)</f>
        <v>180</v>
      </c>
      <c r="AD30" s="8" t="s">
        <v>48</v>
      </c>
      <c r="AE30" s="10"/>
      <c r="AF30" s="13"/>
    </row>
    <row r="31" spans="1:32" ht="15.75">
      <c r="AA31" s="39" t="s">
        <v>49</v>
      </c>
      <c r="AB31" s="39"/>
      <c r="AC31" s="17">
        <f>SUM(AE22:AF22)</f>
        <v>0</v>
      </c>
      <c r="AD31" s="8" t="s">
        <v>50</v>
      </c>
      <c r="AE31" s="11"/>
      <c r="AF31" s="14"/>
    </row>
    <row r="32" spans="1:32" ht="15.75">
      <c r="A32" s="20" t="s">
        <v>51</v>
      </c>
      <c r="B32" s="21" t="s">
        <v>52</v>
      </c>
      <c r="C32" s="21" t="s">
        <v>41</v>
      </c>
      <c r="D32" s="21" t="s">
        <v>43</v>
      </c>
      <c r="E32" s="21" t="s">
        <v>53</v>
      </c>
      <c r="F32" s="21" t="s">
        <v>44</v>
      </c>
      <c r="G32" s="21" t="s">
        <v>54</v>
      </c>
      <c r="H32" s="21" t="s">
        <v>55</v>
      </c>
      <c r="I32" s="21" t="s">
        <v>56</v>
      </c>
      <c r="J32" s="21" t="s">
        <v>57</v>
      </c>
      <c r="K32" s="21" t="s">
        <v>58</v>
      </c>
      <c r="L32" s="21" t="s">
        <v>59</v>
      </c>
      <c r="M32" s="21" t="s">
        <v>60</v>
      </c>
      <c r="N32" s="21" t="s">
        <v>48</v>
      </c>
      <c r="O32" s="21" t="s">
        <v>61</v>
      </c>
      <c r="P32" s="21" t="s">
        <v>62</v>
      </c>
      <c r="Q32" s="21" t="s">
        <v>63</v>
      </c>
      <c r="R32" s="21" t="s">
        <v>64</v>
      </c>
      <c r="S32" s="21" t="s">
        <v>65</v>
      </c>
      <c r="T32" s="21" t="s">
        <v>66</v>
      </c>
      <c r="U32" s="21" t="s">
        <v>67</v>
      </c>
      <c r="V32" s="21" t="s">
        <v>68</v>
      </c>
      <c r="W32" s="21" t="s">
        <v>69</v>
      </c>
      <c r="X32" s="21" t="s">
        <v>70</v>
      </c>
      <c r="Y32" s="21" t="s">
        <v>71</v>
      </c>
      <c r="Z32" s="27" t="s">
        <v>84</v>
      </c>
      <c r="AA32" s="22" t="s">
        <v>50</v>
      </c>
      <c r="AB32" s="23" t="s">
        <v>72</v>
      </c>
      <c r="AC32" s="21" t="s">
        <v>31</v>
      </c>
      <c r="AD32" s="24" t="s">
        <v>73</v>
      </c>
      <c r="AE32" s="25" t="s">
        <v>1</v>
      </c>
      <c r="AF32" s="26" t="s">
        <v>2</v>
      </c>
    </row>
    <row r="33" spans="1:32" ht="24" customHeight="1">
      <c r="A33" s="31" t="s">
        <v>24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</row>
    <row r="34" spans="1:32" ht="19.5" customHeight="1">
      <c r="A34" s="1"/>
      <c r="B34" s="2"/>
      <c r="C34" s="37" t="s">
        <v>24</v>
      </c>
      <c r="D34" s="2" t="s">
        <v>74</v>
      </c>
      <c r="E34" s="2">
        <v>28</v>
      </c>
      <c r="F34" s="2" t="s">
        <v>75</v>
      </c>
      <c r="G34" s="2" t="s">
        <v>76</v>
      </c>
      <c r="H34" s="2" t="s">
        <v>77</v>
      </c>
      <c r="I34" s="2">
        <v>0</v>
      </c>
      <c r="J34" s="2"/>
      <c r="K34" s="2">
        <v>0</v>
      </c>
      <c r="L34" s="2">
        <v>1</v>
      </c>
      <c r="M34" s="2"/>
      <c r="N34" s="2"/>
      <c r="O34" s="2"/>
      <c r="P34" s="2">
        <v>0</v>
      </c>
      <c r="Q34" s="18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/>
      <c r="X34" s="2"/>
      <c r="Y34" s="2"/>
      <c r="Z34" s="19">
        <v>0</v>
      </c>
      <c r="AA34" s="2">
        <f>SUMPRODUCT((AE34:XL34="x")*(AE9:XL9)*L34) + SUM(AE34:XL34)</f>
        <v>5</v>
      </c>
      <c r="AB34" s="2">
        <f t="shared" ref="AB34" si="2">0-AA34</f>
        <v>-5</v>
      </c>
      <c r="AC34" s="2"/>
      <c r="AD34" s="2"/>
      <c r="AE34" s="3" t="s">
        <v>78</v>
      </c>
      <c r="AF34" s="4"/>
    </row>
    <row r="35" spans="1:32" ht="20.100000000000001" customHeight="1">
      <c r="A35" s="1"/>
      <c r="B35" s="2"/>
      <c r="C35" s="38"/>
      <c r="D35" s="2" t="s">
        <v>74</v>
      </c>
      <c r="E35" s="2">
        <v>28</v>
      </c>
      <c r="F35" s="2" t="s">
        <v>80</v>
      </c>
      <c r="G35" s="2" t="s">
        <v>76</v>
      </c>
      <c r="H35" s="2" t="s">
        <v>81</v>
      </c>
      <c r="I35" s="2">
        <v>185</v>
      </c>
      <c r="J35" s="2"/>
      <c r="K35" s="2">
        <v>0</v>
      </c>
      <c r="L35" s="2">
        <v>1</v>
      </c>
      <c r="M35" s="2"/>
      <c r="N35" s="2"/>
      <c r="O35" s="2"/>
      <c r="P35" s="2">
        <v>0</v>
      </c>
      <c r="Q35" s="18">
        <v>185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/>
      <c r="X35" s="2"/>
      <c r="Y35" s="2"/>
      <c r="Z35" s="19">
        <v>185</v>
      </c>
      <c r="AA35" s="2">
        <f>SUMPRODUCT((AE35:XL35="x")*(AE9:XL9)*L35) + SUM(AE35:XL35)</f>
        <v>175</v>
      </c>
      <c r="AB35" s="2">
        <f>185-AA35</f>
        <v>10</v>
      </c>
      <c r="AC35" s="2" t="s">
        <v>79</v>
      </c>
      <c r="AD35" s="2"/>
      <c r="AE35" s="5"/>
      <c r="AF35" s="6" t="s">
        <v>78</v>
      </c>
    </row>
    <row r="36" spans="1:32" s="30" customFormat="1" ht="24" customHeight="1">
      <c r="A36" s="31" t="s">
        <v>85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</row>
    <row r="37" spans="1:32" s="30" customFormat="1" ht="20.100000000000001" customHeight="1">
      <c r="A37" s="28"/>
      <c r="B37" s="28"/>
      <c r="C37" s="34" t="s">
        <v>86</v>
      </c>
      <c r="D37" s="28" t="s">
        <v>87</v>
      </c>
      <c r="E37" s="28">
        <v>8</v>
      </c>
      <c r="F37" s="28" t="s">
        <v>88</v>
      </c>
      <c r="G37" s="28" t="s">
        <v>89</v>
      </c>
      <c r="H37" s="28" t="s">
        <v>90</v>
      </c>
      <c r="I37" s="28">
        <v>2415</v>
      </c>
      <c r="J37" s="28" t="s">
        <v>91</v>
      </c>
      <c r="K37" s="28">
        <v>2415</v>
      </c>
      <c r="L37" s="28">
        <v>1</v>
      </c>
      <c r="M37" s="28" t="s">
        <v>92</v>
      </c>
      <c r="N37" s="28"/>
      <c r="O37" s="28" t="s">
        <v>93</v>
      </c>
      <c r="P37" s="28">
        <v>1571</v>
      </c>
      <c r="Q37" s="29">
        <v>2410</v>
      </c>
      <c r="R37" s="28">
        <v>0</v>
      </c>
      <c r="S37" s="28">
        <v>1</v>
      </c>
      <c r="T37" s="28">
        <v>0</v>
      </c>
      <c r="U37" s="28">
        <v>4</v>
      </c>
      <c r="V37" s="28">
        <v>0</v>
      </c>
      <c r="W37" s="28" t="s">
        <v>94</v>
      </c>
      <c r="X37" s="28"/>
      <c r="Y37" s="28"/>
      <c r="Z37" s="29">
        <v>2410</v>
      </c>
      <c r="AA37" s="28" t="e">
        <f>SUMPRODUCT((AE37:XS37="x")*(#REF!)*L37) + SUM(AE37:XS37)</f>
        <v>#REF!</v>
      </c>
      <c r="AB37" s="28" t="e">
        <f>2410-AA37</f>
        <v>#REF!</v>
      </c>
      <c r="AC37" s="28" t="s">
        <v>95</v>
      </c>
      <c r="AD37" s="28"/>
      <c r="AE37" s="6"/>
      <c r="AF37" s="6"/>
    </row>
    <row r="38" spans="1:32" s="30" customFormat="1" ht="19.5" customHeight="1">
      <c r="A38" s="28"/>
      <c r="B38" s="28"/>
      <c r="C38" s="34"/>
      <c r="D38" s="28" t="s">
        <v>87</v>
      </c>
      <c r="E38" s="28">
        <v>8</v>
      </c>
      <c r="F38" s="28" t="s">
        <v>88</v>
      </c>
      <c r="G38" s="28" t="s">
        <v>89</v>
      </c>
      <c r="H38" s="28" t="s">
        <v>96</v>
      </c>
      <c r="I38" s="28">
        <v>1500</v>
      </c>
      <c r="J38" s="28" t="s">
        <v>97</v>
      </c>
      <c r="K38" s="28">
        <v>1500</v>
      </c>
      <c r="L38" s="28">
        <v>1</v>
      </c>
      <c r="M38" s="28" t="s">
        <v>98</v>
      </c>
      <c r="N38" s="28"/>
      <c r="O38" s="28" t="s">
        <v>99</v>
      </c>
      <c r="P38" s="28">
        <v>235</v>
      </c>
      <c r="Q38" s="29">
        <v>1493</v>
      </c>
      <c r="R38" s="28">
        <v>0</v>
      </c>
      <c r="S38" s="28">
        <v>3</v>
      </c>
      <c r="T38" s="28">
        <v>0</v>
      </c>
      <c r="U38" s="28">
        <v>4</v>
      </c>
      <c r="V38" s="28">
        <v>0</v>
      </c>
      <c r="W38" s="28" t="s">
        <v>100</v>
      </c>
      <c r="X38" s="28"/>
      <c r="Y38" s="28"/>
      <c r="Z38" s="29">
        <v>1493</v>
      </c>
      <c r="AA38" s="28" t="e">
        <f>SUMPRODUCT((AE38:XS38="x")*(#REF!)*L38) + SUM(AE38:XS38)</f>
        <v>#REF!</v>
      </c>
      <c r="AB38" s="28" t="e">
        <f>1493-AA38</f>
        <v>#REF!</v>
      </c>
      <c r="AC38" s="28"/>
      <c r="AD38" s="28"/>
      <c r="AE38" s="6" t="s">
        <v>78</v>
      </c>
      <c r="AF38" s="6"/>
    </row>
    <row r="39" spans="1:32" s="30" customFormat="1" ht="20.100000000000001" customHeight="1">
      <c r="A39" s="28"/>
      <c r="B39" s="28"/>
      <c r="C39" s="34"/>
      <c r="D39" s="28" t="s">
        <v>87</v>
      </c>
      <c r="E39" s="28">
        <v>8</v>
      </c>
      <c r="F39" s="28" t="s">
        <v>88</v>
      </c>
      <c r="G39" s="28" t="s">
        <v>101</v>
      </c>
      <c r="H39" s="28" t="s">
        <v>102</v>
      </c>
      <c r="I39" s="28">
        <v>1500</v>
      </c>
      <c r="J39" s="28" t="s">
        <v>103</v>
      </c>
      <c r="K39" s="28">
        <v>1500</v>
      </c>
      <c r="L39" s="28">
        <v>1</v>
      </c>
      <c r="M39" s="28" t="s">
        <v>104</v>
      </c>
      <c r="N39" s="28"/>
      <c r="O39" s="28" t="s">
        <v>105</v>
      </c>
      <c r="P39" s="28">
        <v>1231</v>
      </c>
      <c r="Q39" s="29">
        <v>1467</v>
      </c>
      <c r="R39" s="28">
        <v>0</v>
      </c>
      <c r="S39" s="28">
        <v>0</v>
      </c>
      <c r="T39" s="28">
        <v>0</v>
      </c>
      <c r="U39" s="28">
        <v>33</v>
      </c>
      <c r="V39" s="28">
        <v>0</v>
      </c>
      <c r="W39" s="28" t="s">
        <v>106</v>
      </c>
      <c r="X39" s="28"/>
      <c r="Y39" s="28"/>
      <c r="Z39" s="29">
        <v>1467</v>
      </c>
      <c r="AA39" s="28" t="e">
        <f>SUMPRODUCT((AE39:XS39="x")*(#REF!)*L39) + SUM(AE39:XS39)</f>
        <v>#REF!</v>
      </c>
      <c r="AB39" s="28" t="e">
        <f>1467-AA39</f>
        <v>#REF!</v>
      </c>
      <c r="AC39" s="28" t="s">
        <v>95</v>
      </c>
      <c r="AD39" s="28"/>
      <c r="AE39" s="6"/>
      <c r="AF39" s="6" t="s">
        <v>78</v>
      </c>
    </row>
    <row r="40" spans="1:32" s="30" customFormat="1" ht="20.100000000000001" customHeight="1">
      <c r="A40" s="28"/>
      <c r="B40" s="28"/>
      <c r="C40" s="34" t="s">
        <v>107</v>
      </c>
      <c r="D40" s="28" t="s">
        <v>108</v>
      </c>
      <c r="E40" s="28" t="s">
        <v>109</v>
      </c>
      <c r="F40" s="28" t="s">
        <v>110</v>
      </c>
      <c r="G40" s="28" t="s">
        <v>111</v>
      </c>
      <c r="H40" s="28" t="s">
        <v>112</v>
      </c>
      <c r="I40" s="28">
        <v>2000</v>
      </c>
      <c r="J40" s="28" t="s">
        <v>113</v>
      </c>
      <c r="K40" s="28">
        <v>2000</v>
      </c>
      <c r="L40" s="28">
        <v>1</v>
      </c>
      <c r="M40" s="28" t="s">
        <v>7</v>
      </c>
      <c r="N40" s="28" t="s">
        <v>114</v>
      </c>
      <c r="O40" s="28" t="s">
        <v>115</v>
      </c>
      <c r="P40" s="28">
        <v>35</v>
      </c>
      <c r="Q40" s="29">
        <v>1994</v>
      </c>
      <c r="R40" s="28">
        <v>0</v>
      </c>
      <c r="S40" s="28">
        <v>0</v>
      </c>
      <c r="T40" s="28">
        <v>0</v>
      </c>
      <c r="U40" s="28">
        <v>6</v>
      </c>
      <c r="V40" s="28">
        <v>0</v>
      </c>
      <c r="W40" s="28" t="s">
        <v>116</v>
      </c>
      <c r="X40" s="28"/>
      <c r="Y40" s="28"/>
      <c r="Z40" s="29">
        <v>1994</v>
      </c>
      <c r="AA40" s="28" t="e">
        <f>SUMPRODUCT((AE40:XS40="x")*(#REF!)*L40) + SUM(AE40:XS40)</f>
        <v>#REF!</v>
      </c>
      <c r="AB40" s="28" t="e">
        <f>1994-AA40</f>
        <v>#REF!</v>
      </c>
      <c r="AC40" s="28" t="s">
        <v>117</v>
      </c>
      <c r="AD40" s="28"/>
      <c r="AE40" s="6"/>
      <c r="AF40" s="6"/>
    </row>
    <row r="41" spans="1:32" s="30" customFormat="1" ht="20.100000000000001" customHeight="1">
      <c r="A41" s="28"/>
      <c r="B41" s="28"/>
      <c r="C41" s="34"/>
      <c r="D41" s="28" t="s">
        <v>118</v>
      </c>
      <c r="E41" s="28" t="s">
        <v>109</v>
      </c>
      <c r="F41" s="28" t="s">
        <v>119</v>
      </c>
      <c r="G41" s="28" t="s">
        <v>120</v>
      </c>
      <c r="H41" s="28" t="s">
        <v>121</v>
      </c>
      <c r="I41" s="28">
        <v>1000</v>
      </c>
      <c r="J41" s="28" t="s">
        <v>122</v>
      </c>
      <c r="K41" s="28">
        <v>1000</v>
      </c>
      <c r="L41" s="28">
        <v>1</v>
      </c>
      <c r="M41" s="28" t="s">
        <v>123</v>
      </c>
      <c r="N41" s="28" t="s">
        <v>114</v>
      </c>
      <c r="O41" s="28" t="s">
        <v>124</v>
      </c>
      <c r="P41" s="28">
        <v>41</v>
      </c>
      <c r="Q41" s="29">
        <v>962</v>
      </c>
      <c r="R41" s="28">
        <v>0</v>
      </c>
      <c r="S41" s="28">
        <v>0</v>
      </c>
      <c r="T41" s="28">
        <v>0</v>
      </c>
      <c r="U41" s="28">
        <v>38</v>
      </c>
      <c r="V41" s="28">
        <v>0</v>
      </c>
      <c r="W41" s="28" t="s">
        <v>125</v>
      </c>
      <c r="X41" s="28"/>
      <c r="Y41" s="28"/>
      <c r="Z41" s="29">
        <v>962</v>
      </c>
      <c r="AA41" s="28" t="e">
        <f>SUMPRODUCT((AE41:XS41="x")*(#REF!)*L41) + SUM(AE41:XS41)</f>
        <v>#REF!</v>
      </c>
      <c r="AB41" s="28" t="e">
        <f>962-AA41</f>
        <v>#REF!</v>
      </c>
      <c r="AC41" s="28" t="s">
        <v>117</v>
      </c>
      <c r="AD41" s="28"/>
      <c r="AE41" s="6" t="s">
        <v>78</v>
      </c>
      <c r="AF41" s="6"/>
    </row>
    <row r="42" spans="1:32" s="30" customFormat="1" ht="20.100000000000001" customHeight="1">
      <c r="A42" s="28"/>
      <c r="B42" s="28"/>
      <c r="C42" s="34"/>
      <c r="D42" s="28" t="s">
        <v>118</v>
      </c>
      <c r="E42" s="28" t="s">
        <v>109</v>
      </c>
      <c r="F42" s="28" t="s">
        <v>119</v>
      </c>
      <c r="G42" s="28" t="s">
        <v>120</v>
      </c>
      <c r="H42" s="28" t="s">
        <v>126</v>
      </c>
      <c r="I42" s="28">
        <v>1000</v>
      </c>
      <c r="J42" s="28" t="s">
        <v>127</v>
      </c>
      <c r="K42" s="28">
        <v>1000</v>
      </c>
      <c r="L42" s="28">
        <v>1</v>
      </c>
      <c r="M42" s="28" t="s">
        <v>128</v>
      </c>
      <c r="N42" s="28" t="s">
        <v>114</v>
      </c>
      <c r="O42" s="28" t="s">
        <v>129</v>
      </c>
      <c r="P42" s="28">
        <v>2</v>
      </c>
      <c r="Q42" s="29">
        <v>965</v>
      </c>
      <c r="R42" s="28">
        <v>0</v>
      </c>
      <c r="S42" s="28">
        <v>0</v>
      </c>
      <c r="T42" s="28">
        <v>0</v>
      </c>
      <c r="U42" s="28">
        <v>35</v>
      </c>
      <c r="V42" s="28">
        <v>0</v>
      </c>
      <c r="W42" s="28" t="s">
        <v>130</v>
      </c>
      <c r="X42" s="28"/>
      <c r="Y42" s="28"/>
      <c r="Z42" s="29">
        <v>965</v>
      </c>
      <c r="AA42" s="28" t="e">
        <f>SUMPRODUCT((AE42:XS42="x")*(#REF!)*L42) + SUM(AE42:XS42)</f>
        <v>#REF!</v>
      </c>
      <c r="AB42" s="28" t="e">
        <f>965-AA42</f>
        <v>#REF!</v>
      </c>
      <c r="AC42" s="28" t="s">
        <v>117</v>
      </c>
      <c r="AD42" s="28"/>
      <c r="AE42" s="6"/>
      <c r="AF42" s="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36:AF36"/>
    <mergeCell ref="C37:C39"/>
    <mergeCell ref="C40:C42"/>
    <mergeCell ref="A1:AF1"/>
    <mergeCell ref="A3:K6"/>
    <mergeCell ref="A33:AF33"/>
    <mergeCell ref="C34:C35"/>
    <mergeCell ref="AA29:AB29"/>
    <mergeCell ref="AA30:AB30"/>
    <mergeCell ref="AA31:AB31"/>
  </mergeCells>
  <phoneticPr fontId="8" type="noConversion"/>
  <conditionalFormatting sqref="AE33:AE35 AE36:AF42">
    <cfRule type="cellIs" dxfId="18" priority="12" operator="between">
      <formula>1</formula>
      <formula>999999</formula>
    </cfRule>
  </conditionalFormatting>
  <conditionalFormatting sqref="AF33:AF35">
    <cfRule type="cellIs" dxfId="17" priority="42" operator="between">
      <formula>1</formula>
      <formula>999999</formula>
    </cfRule>
  </conditionalFormatting>
  <conditionalFormatting sqref="AB33:AB42">
    <cfRule type="cellIs" dxfId="16" priority="194" operator="lessThan">
      <formula>0</formula>
    </cfRule>
  </conditionalFormatting>
  <conditionalFormatting sqref="AE35">
    <cfRule type="beginsWith" dxfId="15" priority="351" operator="beginsWith" text="x">
      <formula>LEFT(AE35:AE57,1)="x"</formula>
    </cfRule>
  </conditionalFormatting>
  <conditionalFormatting sqref="AE35">
    <cfRule type="containsText" dxfId="14" priority="357" operator="containsText" text="~*">
      <formula>NOT(ISERROR(SEARCH("~*",AE35:AE57)))</formula>
    </cfRule>
  </conditionalFormatting>
  <conditionalFormatting sqref="AF35">
    <cfRule type="beginsWith" dxfId="13" priority="375" operator="beginsWith" text="x">
      <formula>LEFT(AF35:AF57,1)="x"</formula>
    </cfRule>
  </conditionalFormatting>
  <conditionalFormatting sqref="AF35">
    <cfRule type="containsText" dxfId="12" priority="395" operator="containsText" text="~*">
      <formula>NOT(ISERROR(SEARCH("~*",AF35:AF57)))</formula>
    </cfRule>
  </conditionalFormatting>
  <conditionalFormatting sqref="AE33:AE34">
    <cfRule type="beginsWith" dxfId="11" priority="402" operator="beginsWith" text="x">
      <formula>LEFT(AE33:AE35,1)="x"</formula>
    </cfRule>
  </conditionalFormatting>
  <conditionalFormatting sqref="AE33:AE34">
    <cfRule type="containsText" dxfId="10" priority="404" operator="containsText" text="~*">
      <formula>NOT(ISERROR(SEARCH("~*",AE33:AE35)))</formula>
    </cfRule>
  </conditionalFormatting>
  <conditionalFormatting sqref="AF33:AF34">
    <cfRule type="beginsWith" dxfId="9" priority="406" operator="beginsWith" text="x">
      <formula>LEFT(AF33:AF35,1)="x"</formula>
    </cfRule>
  </conditionalFormatting>
  <conditionalFormatting sqref="AF33:AF34">
    <cfRule type="containsText" dxfId="8" priority="408" operator="containsText" text="~*">
      <formula>NOT(ISERROR(SEARCH("~*",AF33:AF35)))</formula>
    </cfRule>
  </conditionalFormatting>
  <conditionalFormatting sqref="AE39:AF39">
    <cfRule type="beginsWith" dxfId="7" priority="449" operator="beginsWith" text="x">
      <formula>LEFT(AE39:AE111,1)="x"</formula>
    </cfRule>
  </conditionalFormatting>
  <conditionalFormatting sqref="AE39:AF39">
    <cfRule type="containsText" dxfId="6" priority="453" operator="containsText" text="~*">
      <formula>NOT(ISERROR(SEARCH("~*",AE39:AE111)))</formula>
    </cfRule>
  </conditionalFormatting>
  <conditionalFormatting sqref="AE42:AF42">
    <cfRule type="beginsWith" dxfId="5" priority="518" operator="beginsWith" text="x">
      <formula>LEFT(AE42:AE118,1)="x"</formula>
    </cfRule>
  </conditionalFormatting>
  <conditionalFormatting sqref="AE42:AF42">
    <cfRule type="containsText" dxfId="4" priority="520" operator="containsText" text="~*">
      <formula>NOT(ISERROR(SEARCH("~*",AE42:AE118)))</formula>
    </cfRule>
  </conditionalFormatting>
  <conditionalFormatting sqref="AE40:AF41">
    <cfRule type="beginsWith" dxfId="3" priority="528" operator="beginsWith" text="x">
      <formula>LEFT(AE40:AE115,1)="x"</formula>
    </cfRule>
  </conditionalFormatting>
  <conditionalFormatting sqref="AE40:AF41">
    <cfRule type="containsText" dxfId="2" priority="530" operator="containsText" text="~*">
      <formula>NOT(ISERROR(SEARCH("~*",AE40:AE115)))</formula>
    </cfRule>
  </conditionalFormatting>
  <conditionalFormatting sqref="AE36:AF38">
    <cfRule type="beginsWith" dxfId="1" priority="536" operator="beginsWith" text="x">
      <formula>LEFT(AE36:AE104,1)="x"</formula>
    </cfRule>
  </conditionalFormatting>
  <conditionalFormatting sqref="AE36:AF38">
    <cfRule type="containsText" dxfId="0" priority="538" operator="containsText" text="~*">
      <formula>NOT(ISERROR(SEARCH("~*",AE36:AE104)))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FATP</vt:lpstr>
    </vt:vector>
  </TitlesOfParts>
  <Manager/>
  <Company>Apple,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FATP Build Matrix</dc:subject>
  <dc:creator>Jennifer Zhang</dc:creator>
  <cp:keywords/>
  <dc:description>Generated by the Nimbus build matrix tool</dc:description>
  <cp:lastModifiedBy>yichieh_chen</cp:lastModifiedBy>
  <dcterms:created xsi:type="dcterms:W3CDTF">2014-07-17T16:53:52Z</dcterms:created>
  <dcterms:modified xsi:type="dcterms:W3CDTF">2014-08-14T08:00:30Z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